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PM Data" sheetId="2" state="visible" r:id="rId2"/>
    <sheet name="Percen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Matrix</t>
        </is>
      </c>
      <c r="E1" s="1" t="inlineStr">
        <is>
          <t>Mineralisation Style</t>
        </is>
      </c>
      <c r="F1" s="1" t="inlineStr">
        <is>
          <t>SuperCRM</t>
        </is>
      </c>
      <c r="G1" s="1" t="inlineStr">
        <is>
          <t>Status</t>
        </is>
      </c>
      <c r="H1" s="1" t="inlineStr">
        <is>
          <t>Catalogue File Name</t>
        </is>
      </c>
      <c r="I1" s="1" t="inlineStr">
        <is>
          <t>URL</t>
        </is>
      </c>
      <c r="J1" s="1" t="inlineStr">
        <is>
          <t>Ag(PPM)</t>
        </is>
      </c>
      <c r="K1" s="1" t="inlineStr">
        <is>
          <t>Ag(%)</t>
        </is>
      </c>
      <c r="L1" s="1" t="inlineStr">
        <is>
          <t>Ag Method</t>
        </is>
      </c>
      <c r="M1" s="1" t="inlineStr">
        <is>
          <t>Al(PPM)</t>
        </is>
      </c>
      <c r="N1" s="1" t="inlineStr">
        <is>
          <t>Al(%)</t>
        </is>
      </c>
      <c r="O1" s="1" t="inlineStr">
        <is>
          <t>Al Method</t>
        </is>
      </c>
      <c r="P1" s="1" t="inlineStr">
        <is>
          <t>As(PPM)</t>
        </is>
      </c>
      <c r="Q1" s="1" t="inlineStr">
        <is>
          <t>As(%)</t>
        </is>
      </c>
      <c r="R1" s="1" t="inlineStr">
        <is>
          <t>As Method</t>
        </is>
      </c>
      <c r="S1" s="1" t="inlineStr">
        <is>
          <t>Au(PPM)</t>
        </is>
      </c>
      <c r="T1" s="1" t="inlineStr">
        <is>
          <t>Au(%)</t>
        </is>
      </c>
      <c r="U1" s="1" t="inlineStr">
        <is>
          <t>Au Method</t>
        </is>
      </c>
      <c r="V1" s="1" t="inlineStr">
        <is>
          <t>B(PPM)</t>
        </is>
      </c>
      <c r="W1" s="1" t="inlineStr">
        <is>
          <t>B(%)</t>
        </is>
      </c>
      <c r="X1" s="1" t="inlineStr">
        <is>
          <t>B Method</t>
        </is>
      </c>
      <c r="Y1" s="1" t="inlineStr">
        <is>
          <t>Ba(PPM)</t>
        </is>
      </c>
      <c r="Z1" s="1" t="inlineStr">
        <is>
          <t>Ba(%)</t>
        </is>
      </c>
      <c r="AA1" s="1" t="inlineStr">
        <is>
          <t>Ba Method</t>
        </is>
      </c>
      <c r="AB1" s="1" t="inlineStr">
        <is>
          <t>Be(PPM)</t>
        </is>
      </c>
      <c r="AC1" s="1" t="inlineStr">
        <is>
          <t>Be(%)</t>
        </is>
      </c>
      <c r="AD1" s="1" t="inlineStr">
        <is>
          <t>Be Method</t>
        </is>
      </c>
      <c r="AE1" s="1" t="inlineStr">
        <is>
          <t>Bi(PPM)</t>
        </is>
      </c>
      <c r="AF1" s="1" t="inlineStr">
        <is>
          <t>Bi(%)</t>
        </is>
      </c>
      <c r="AG1" s="1" t="inlineStr">
        <is>
          <t>Bi Method</t>
        </is>
      </c>
      <c r="AH1" s="1" t="inlineStr">
        <is>
          <t>Ca(PPM)</t>
        </is>
      </c>
      <c r="AI1" s="1" t="inlineStr">
        <is>
          <t>Ca(%)</t>
        </is>
      </c>
      <c r="AJ1" s="1" t="inlineStr">
        <is>
          <t>Ca Method</t>
        </is>
      </c>
      <c r="AK1" s="1" t="inlineStr">
        <is>
          <t>Cd(PPM)</t>
        </is>
      </c>
      <c r="AL1" s="1" t="inlineStr">
        <is>
          <t>Cd(%)</t>
        </is>
      </c>
      <c r="AM1" s="1" t="inlineStr">
        <is>
          <t>Cd Method</t>
        </is>
      </c>
      <c r="AN1" s="1" t="inlineStr">
        <is>
          <t>Ce(PPM)</t>
        </is>
      </c>
      <c r="AO1" s="1" t="inlineStr">
        <is>
          <t>Ce(%)</t>
        </is>
      </c>
      <c r="AP1" s="1" t="inlineStr">
        <is>
          <t>Ce Method</t>
        </is>
      </c>
      <c r="AQ1" s="1" t="inlineStr">
        <is>
          <t>Cl(PPM)</t>
        </is>
      </c>
      <c r="AR1" s="1" t="inlineStr">
        <is>
          <t>Cl(%)</t>
        </is>
      </c>
      <c r="AS1" s="1" t="inlineStr">
        <is>
          <t>Cl Method</t>
        </is>
      </c>
      <c r="AT1" s="1" t="inlineStr">
        <is>
          <t>Co(PPM)</t>
        </is>
      </c>
      <c r="AU1" s="1" t="inlineStr">
        <is>
          <t>Co(%)</t>
        </is>
      </c>
      <c r="AV1" s="1" t="inlineStr">
        <is>
          <t>Co Method</t>
        </is>
      </c>
      <c r="AW1" s="1" t="inlineStr">
        <is>
          <t>Cr(PPM)</t>
        </is>
      </c>
      <c r="AX1" s="1" t="inlineStr">
        <is>
          <t>Cr(%)</t>
        </is>
      </c>
      <c r="AY1" s="1" t="inlineStr">
        <is>
          <t>Cr Method</t>
        </is>
      </c>
      <c r="AZ1" s="1" t="inlineStr">
        <is>
          <t>Cs(PPM)</t>
        </is>
      </c>
      <c r="BA1" s="1" t="inlineStr">
        <is>
          <t>Cs(%)</t>
        </is>
      </c>
      <c r="BB1" s="1" t="inlineStr">
        <is>
          <t>Cs Method</t>
        </is>
      </c>
      <c r="BC1" s="1" t="inlineStr">
        <is>
          <t>Cu(PPM)</t>
        </is>
      </c>
      <c r="BD1" s="1" t="inlineStr">
        <is>
          <t>Cu(%)</t>
        </is>
      </c>
      <c r="BE1" s="1" t="inlineStr">
        <is>
          <t>Cu Method</t>
        </is>
      </c>
      <c r="BF1" s="1" t="inlineStr">
        <is>
          <t>Dy(PPM)</t>
        </is>
      </c>
      <c r="BG1" s="1" t="inlineStr">
        <is>
          <t>Dy(%)</t>
        </is>
      </c>
      <c r="BH1" s="1" t="inlineStr">
        <is>
          <t>Dy Method</t>
        </is>
      </c>
      <c r="BI1" s="1" t="inlineStr">
        <is>
          <t>Er(PPM)</t>
        </is>
      </c>
      <c r="BJ1" s="1" t="inlineStr">
        <is>
          <t>Er(%)</t>
        </is>
      </c>
      <c r="BK1" s="1" t="inlineStr">
        <is>
          <t>Er Method</t>
        </is>
      </c>
      <c r="BL1" s="1" t="inlineStr">
        <is>
          <t>Eu(PPM)</t>
        </is>
      </c>
      <c r="BM1" s="1" t="inlineStr">
        <is>
          <t>Eu(%)</t>
        </is>
      </c>
      <c r="BN1" s="1" t="inlineStr">
        <is>
          <t>Eu Method</t>
        </is>
      </c>
      <c r="BO1" s="1" t="inlineStr">
        <is>
          <t>Fe(PPM)</t>
        </is>
      </c>
      <c r="BP1" s="1" t="inlineStr">
        <is>
          <t>Fe(%)</t>
        </is>
      </c>
      <c r="BQ1" s="1" t="inlineStr">
        <is>
          <t>Fe Method</t>
        </is>
      </c>
      <c r="BR1" s="1" t="inlineStr">
        <is>
          <t>Ga(PPM)</t>
        </is>
      </c>
      <c r="BS1" s="1" t="inlineStr">
        <is>
          <t>Ga(%)</t>
        </is>
      </c>
      <c r="BT1" s="1" t="inlineStr">
        <is>
          <t>Ga Method</t>
        </is>
      </c>
      <c r="BU1" s="1" t="inlineStr">
        <is>
          <t>Gd(PPM)</t>
        </is>
      </c>
      <c r="BV1" s="1" t="inlineStr">
        <is>
          <t>Gd(%)</t>
        </is>
      </c>
      <c r="BW1" s="1" t="inlineStr">
        <is>
          <t>Gd Method</t>
        </is>
      </c>
      <c r="BX1" s="1" t="inlineStr">
        <is>
          <t>Ge(PPM)</t>
        </is>
      </c>
      <c r="BY1" s="1" t="inlineStr">
        <is>
          <t>Ge(%)</t>
        </is>
      </c>
      <c r="BZ1" s="1" t="inlineStr">
        <is>
          <t>Ge Method</t>
        </is>
      </c>
      <c r="CA1" s="1" t="inlineStr">
        <is>
          <t>Hf(PPM)</t>
        </is>
      </c>
      <c r="CB1" s="1" t="inlineStr">
        <is>
          <t>Hf(%)</t>
        </is>
      </c>
      <c r="CC1" s="1" t="inlineStr">
        <is>
          <t>Hf Method</t>
        </is>
      </c>
      <c r="CD1" s="1" t="inlineStr">
        <is>
          <t>Hg(PPM)</t>
        </is>
      </c>
      <c r="CE1" s="1" t="inlineStr">
        <is>
          <t>Hg(%)</t>
        </is>
      </c>
      <c r="CF1" s="1" t="inlineStr">
        <is>
          <t>Hg Method</t>
        </is>
      </c>
      <c r="CG1" s="1" t="inlineStr">
        <is>
          <t>Ho(PPM)</t>
        </is>
      </c>
      <c r="CH1" s="1" t="inlineStr">
        <is>
          <t>Ho(%)</t>
        </is>
      </c>
      <c r="CI1" s="1" t="inlineStr">
        <is>
          <t>Ho Method</t>
        </is>
      </c>
      <c r="CJ1" s="1" t="inlineStr">
        <is>
          <t>In(PPM)</t>
        </is>
      </c>
      <c r="CK1" s="1" t="inlineStr">
        <is>
          <t>In(%)</t>
        </is>
      </c>
      <c r="CL1" s="1" t="inlineStr">
        <is>
          <t>In Method</t>
        </is>
      </c>
      <c r="CM1" s="1" t="inlineStr">
        <is>
          <t>Ir(PPM)</t>
        </is>
      </c>
      <c r="CN1" s="1" t="inlineStr">
        <is>
          <t>Ir(%)</t>
        </is>
      </c>
      <c r="CO1" s="1" t="inlineStr">
        <is>
          <t>Ir Method</t>
        </is>
      </c>
      <c r="CP1" s="1" t="inlineStr">
        <is>
          <t>K(PPM)</t>
        </is>
      </c>
      <c r="CQ1" s="1" t="inlineStr">
        <is>
          <t>K(%)</t>
        </is>
      </c>
      <c r="CR1" s="1" t="inlineStr">
        <is>
          <t>K Method</t>
        </is>
      </c>
      <c r="CS1" s="1" t="inlineStr">
        <is>
          <t>La(PPM)</t>
        </is>
      </c>
      <c r="CT1" s="1" t="inlineStr">
        <is>
          <t>La(%)</t>
        </is>
      </c>
      <c r="CU1" s="1" t="inlineStr">
        <is>
          <t>La Method</t>
        </is>
      </c>
      <c r="CV1" s="1" t="inlineStr">
        <is>
          <t>Li(PPM)</t>
        </is>
      </c>
      <c r="CW1" s="1" t="inlineStr">
        <is>
          <t>Li(%)</t>
        </is>
      </c>
      <c r="CX1" s="1" t="inlineStr">
        <is>
          <t>Li Method</t>
        </is>
      </c>
      <c r="CY1" s="1" t="inlineStr">
        <is>
          <t>Lu(PPM)</t>
        </is>
      </c>
      <c r="CZ1" s="1" t="inlineStr">
        <is>
          <t>Lu(%)</t>
        </is>
      </c>
      <c r="DA1" s="1" t="inlineStr">
        <is>
          <t>Lu Method</t>
        </is>
      </c>
      <c r="DB1" s="1" t="inlineStr">
        <is>
          <t>Mg(PPM)</t>
        </is>
      </c>
      <c r="DC1" s="1" t="inlineStr">
        <is>
          <t>Mg(%)</t>
        </is>
      </c>
      <c r="DD1" s="1" t="inlineStr">
        <is>
          <t>Mg Method</t>
        </is>
      </c>
      <c r="DE1" s="1" t="inlineStr">
        <is>
          <t>Mn(PPM)</t>
        </is>
      </c>
      <c r="DF1" s="1" t="inlineStr">
        <is>
          <t>Mn(%)</t>
        </is>
      </c>
      <c r="DG1" s="1" t="inlineStr">
        <is>
          <t>Mn Method</t>
        </is>
      </c>
      <c r="DH1" s="1" t="inlineStr">
        <is>
          <t>Mo(PPM)</t>
        </is>
      </c>
      <c r="DI1" s="1" t="inlineStr">
        <is>
          <t>Mo(%)</t>
        </is>
      </c>
      <c r="DJ1" s="1" t="inlineStr">
        <is>
          <t>Mo Method</t>
        </is>
      </c>
      <c r="DK1" s="1" t="inlineStr">
        <is>
          <t>Na(PPM)</t>
        </is>
      </c>
      <c r="DL1" s="1" t="inlineStr">
        <is>
          <t>Na(%)</t>
        </is>
      </c>
      <c r="DM1" s="1" t="inlineStr">
        <is>
          <t>Na Method</t>
        </is>
      </c>
      <c r="DN1" s="1" t="inlineStr">
        <is>
          <t>Nb(PPM)</t>
        </is>
      </c>
      <c r="DO1" s="1" t="inlineStr">
        <is>
          <t>Nb(%)</t>
        </is>
      </c>
      <c r="DP1" s="1" t="inlineStr">
        <is>
          <t>Nb Method</t>
        </is>
      </c>
      <c r="DQ1" s="1" t="inlineStr">
        <is>
          <t>Nd(PPM)</t>
        </is>
      </c>
      <c r="DR1" s="1" t="inlineStr">
        <is>
          <t>Nd(%)</t>
        </is>
      </c>
      <c r="DS1" s="1" t="inlineStr">
        <is>
          <t>Nd Method</t>
        </is>
      </c>
      <c r="DT1" s="1" t="inlineStr">
        <is>
          <t>Ni(PPM)</t>
        </is>
      </c>
      <c r="DU1" s="1" t="inlineStr">
        <is>
          <t>Ni(%)</t>
        </is>
      </c>
      <c r="DV1" s="1" t="inlineStr">
        <is>
          <t>Ni Method</t>
        </is>
      </c>
      <c r="DW1" s="1" t="inlineStr">
        <is>
          <t>P(PPM)</t>
        </is>
      </c>
      <c r="DX1" s="1" t="inlineStr">
        <is>
          <t>P(%)</t>
        </is>
      </c>
      <c r="DY1" s="1" t="inlineStr">
        <is>
          <t>P Method</t>
        </is>
      </c>
      <c r="DZ1" s="1" t="inlineStr">
        <is>
          <t>Pb(PPM)</t>
        </is>
      </c>
      <c r="EA1" s="1" t="inlineStr">
        <is>
          <t>Pb(%)</t>
        </is>
      </c>
      <c r="EB1" s="1" t="inlineStr">
        <is>
          <t>Pb Method</t>
        </is>
      </c>
      <c r="EC1" s="1" t="inlineStr">
        <is>
          <t>Pd(PPM)</t>
        </is>
      </c>
      <c r="ED1" s="1" t="inlineStr">
        <is>
          <t>Pd(%)</t>
        </is>
      </c>
      <c r="EE1" s="1" t="inlineStr">
        <is>
          <t>Pd Method</t>
        </is>
      </c>
      <c r="EF1" s="1" t="inlineStr">
        <is>
          <t>Pr(PPM)</t>
        </is>
      </c>
      <c r="EG1" s="1" t="inlineStr">
        <is>
          <t>Pr(%)</t>
        </is>
      </c>
      <c r="EH1" s="1" t="inlineStr">
        <is>
          <t>Pr Method</t>
        </is>
      </c>
      <c r="EI1" s="1" t="inlineStr">
        <is>
          <t>Pt(PPM)</t>
        </is>
      </c>
      <c r="EJ1" s="1" t="inlineStr">
        <is>
          <t>Pt(%)</t>
        </is>
      </c>
      <c r="EK1" s="1" t="inlineStr">
        <is>
          <t>Pt Method</t>
        </is>
      </c>
      <c r="EL1" s="1" t="inlineStr">
        <is>
          <t>Rb(PPM)</t>
        </is>
      </c>
      <c r="EM1" s="1" t="inlineStr">
        <is>
          <t>Rb(%)</t>
        </is>
      </c>
      <c r="EN1" s="1" t="inlineStr">
        <is>
          <t>Rb Method</t>
        </is>
      </c>
      <c r="EO1" s="1" t="inlineStr">
        <is>
          <t>Re(PPM)</t>
        </is>
      </c>
      <c r="EP1" s="1" t="inlineStr">
        <is>
          <t>Re(%)</t>
        </is>
      </c>
      <c r="EQ1" s="1" t="inlineStr">
        <is>
          <t>Re Method</t>
        </is>
      </c>
      <c r="ER1" s="1" t="inlineStr">
        <is>
          <t>Rh(PPM)</t>
        </is>
      </c>
      <c r="ES1" s="1" t="inlineStr">
        <is>
          <t>Rh(%)</t>
        </is>
      </c>
      <c r="ET1" s="1" t="inlineStr">
        <is>
          <t>Rh Method</t>
        </is>
      </c>
      <c r="EU1" s="1" t="inlineStr">
        <is>
          <t>Ru(PPM)</t>
        </is>
      </c>
      <c r="EV1" s="1" t="inlineStr">
        <is>
          <t>Ru(%)</t>
        </is>
      </c>
      <c r="EW1" s="1" t="inlineStr">
        <is>
          <t>Ru Method</t>
        </is>
      </c>
      <c r="EX1" s="1" t="inlineStr">
        <is>
          <t>S(PPM)</t>
        </is>
      </c>
      <c r="EY1" s="1" t="inlineStr">
        <is>
          <t>S(%)</t>
        </is>
      </c>
      <c r="EZ1" s="1" t="inlineStr">
        <is>
          <t>S Method</t>
        </is>
      </c>
      <c r="FA1" s="1" t="inlineStr">
        <is>
          <t>Sb(PPM)</t>
        </is>
      </c>
      <c r="FB1" s="1" t="inlineStr">
        <is>
          <t>Sb(%)</t>
        </is>
      </c>
      <c r="FC1" s="1" t="inlineStr">
        <is>
          <t>Sb Method</t>
        </is>
      </c>
      <c r="FD1" s="1" t="inlineStr">
        <is>
          <t>Sc(PPM)</t>
        </is>
      </c>
      <c r="FE1" s="1" t="inlineStr">
        <is>
          <t>Sc(%)</t>
        </is>
      </c>
      <c r="FF1" s="1" t="inlineStr">
        <is>
          <t>Sc Method</t>
        </is>
      </c>
      <c r="FG1" s="1" t="inlineStr">
        <is>
          <t>Se(PPM)</t>
        </is>
      </c>
      <c r="FH1" s="1" t="inlineStr">
        <is>
          <t>Se(%)</t>
        </is>
      </c>
      <c r="FI1" s="1" t="inlineStr">
        <is>
          <t>Se Method</t>
        </is>
      </c>
      <c r="FJ1" s="1" t="inlineStr">
        <is>
          <t>Si(PPM)</t>
        </is>
      </c>
      <c r="FK1" s="1" t="inlineStr">
        <is>
          <t>Si(%)</t>
        </is>
      </c>
      <c r="FL1" s="1" t="inlineStr">
        <is>
          <t>Si Method</t>
        </is>
      </c>
      <c r="FM1" s="1" t="inlineStr">
        <is>
          <t>Sm(PPM)</t>
        </is>
      </c>
      <c r="FN1" s="1" t="inlineStr">
        <is>
          <t>Sm(%)</t>
        </is>
      </c>
      <c r="FO1" s="1" t="inlineStr">
        <is>
          <t>Sm Method</t>
        </is>
      </c>
      <c r="FP1" s="1" t="inlineStr">
        <is>
          <t>Sn(PPM)</t>
        </is>
      </c>
      <c r="FQ1" s="1" t="inlineStr">
        <is>
          <t>Sn(%)</t>
        </is>
      </c>
      <c r="FR1" s="1" t="inlineStr">
        <is>
          <t>Sn Method</t>
        </is>
      </c>
      <c r="FS1" s="1" t="inlineStr">
        <is>
          <t>Sr(PPM)</t>
        </is>
      </c>
      <c r="FT1" s="1" t="inlineStr">
        <is>
          <t>Sr(%)</t>
        </is>
      </c>
      <c r="FU1" s="1" t="inlineStr">
        <is>
          <t>Sr Method</t>
        </is>
      </c>
      <c r="FV1" s="1" t="inlineStr">
        <is>
          <t>Ta(PPM)</t>
        </is>
      </c>
      <c r="FW1" s="1" t="inlineStr">
        <is>
          <t>Ta(%)</t>
        </is>
      </c>
      <c r="FX1" s="1" t="inlineStr">
        <is>
          <t>Ta Method</t>
        </is>
      </c>
      <c r="FY1" s="1" t="inlineStr">
        <is>
          <t>Tb(PPM)</t>
        </is>
      </c>
      <c r="FZ1" s="1" t="inlineStr">
        <is>
          <t>Tb(%)</t>
        </is>
      </c>
      <c r="GA1" s="1" t="inlineStr">
        <is>
          <t>Tb Method</t>
        </is>
      </c>
      <c r="GB1" s="1" t="inlineStr">
        <is>
          <t>Te(PPM)</t>
        </is>
      </c>
      <c r="GC1" s="1" t="inlineStr">
        <is>
          <t>Te(%)</t>
        </is>
      </c>
      <c r="GD1" s="1" t="inlineStr">
        <is>
          <t>Te Method</t>
        </is>
      </c>
      <c r="GE1" s="1" t="inlineStr">
        <is>
          <t>Th(PPM)</t>
        </is>
      </c>
      <c r="GF1" s="1" t="inlineStr">
        <is>
          <t>Th(%)</t>
        </is>
      </c>
      <c r="GG1" s="1" t="inlineStr">
        <is>
          <t>Th Method</t>
        </is>
      </c>
      <c r="GH1" s="1" t="inlineStr">
        <is>
          <t>Ti(PPM)</t>
        </is>
      </c>
      <c r="GI1" s="1" t="inlineStr">
        <is>
          <t>Ti(%)</t>
        </is>
      </c>
      <c r="GJ1" s="1" t="inlineStr">
        <is>
          <t>Ti Method</t>
        </is>
      </c>
      <c r="GK1" s="1" t="inlineStr">
        <is>
          <t>Tl(PPM)</t>
        </is>
      </c>
      <c r="GL1" s="1" t="inlineStr">
        <is>
          <t>Tl(%)</t>
        </is>
      </c>
      <c r="GM1" s="1" t="inlineStr">
        <is>
          <t>Tl Method</t>
        </is>
      </c>
      <c r="GN1" s="1" t="inlineStr">
        <is>
          <t>Tm(PPM)</t>
        </is>
      </c>
      <c r="GO1" s="1" t="inlineStr">
        <is>
          <t>Tm(%)</t>
        </is>
      </c>
      <c r="GP1" s="1" t="inlineStr">
        <is>
          <t>Tm Method</t>
        </is>
      </c>
      <c r="GQ1" s="1" t="inlineStr">
        <is>
          <t>U(PPM)</t>
        </is>
      </c>
      <c r="GR1" s="1" t="inlineStr">
        <is>
          <t>U(%)</t>
        </is>
      </c>
      <c r="GS1" s="1" t="inlineStr">
        <is>
          <t>U Method</t>
        </is>
      </c>
      <c r="GT1" s="1" t="inlineStr">
        <is>
          <t>V(PPM)</t>
        </is>
      </c>
      <c r="GU1" s="1" t="inlineStr">
        <is>
          <t>V(%)</t>
        </is>
      </c>
      <c r="GV1" s="1" t="inlineStr">
        <is>
          <t>V Method</t>
        </is>
      </c>
      <c r="GW1" s="1" t="inlineStr">
        <is>
          <t>W(PPM)</t>
        </is>
      </c>
      <c r="GX1" s="1" t="inlineStr">
        <is>
          <t>W(%)</t>
        </is>
      </c>
      <c r="GY1" s="1" t="inlineStr">
        <is>
          <t>W Method</t>
        </is>
      </c>
      <c r="GZ1" s="1" t="inlineStr">
        <is>
          <t>Y(PPM)</t>
        </is>
      </c>
      <c r="HA1" s="1" t="inlineStr">
        <is>
          <t>Y(%)</t>
        </is>
      </c>
      <c r="HB1" s="1" t="inlineStr">
        <is>
          <t>Y Method</t>
        </is>
      </c>
      <c r="HC1" s="1" t="inlineStr">
        <is>
          <t>Yb(PPM)</t>
        </is>
      </c>
      <c r="HD1" s="1" t="inlineStr">
        <is>
          <t>Yb(%)</t>
        </is>
      </c>
      <c r="HE1" s="1" t="inlineStr">
        <is>
          <t>Yb Method</t>
        </is>
      </c>
      <c r="HF1" s="1" t="inlineStr">
        <is>
          <t>Zn(PPM)</t>
        </is>
      </c>
      <c r="HG1" s="1" t="inlineStr">
        <is>
          <t>Zn(%)</t>
        </is>
      </c>
      <c r="HH1" s="1" t="inlineStr">
        <is>
          <t>Zn Method</t>
        </is>
      </c>
      <c r="HI1" s="1" t="inlineStr">
        <is>
          <t>Zr(PPM)</t>
        </is>
      </c>
      <c r="HJ1" s="1" t="inlineStr">
        <is>
          <t>Zr(%)</t>
        </is>
      </c>
      <c r="HK1" s="1" t="inlineStr">
        <is>
          <t>Zr Method</t>
        </is>
      </c>
    </row>
    <row r="2">
      <c r="A2" t="inlineStr">
        <is>
          <t>OREAS0100a</t>
        </is>
      </c>
      <c r="B2" t="inlineStr">
        <is>
          <t>U ore</t>
        </is>
      </c>
      <c r="C2" t="inlineStr">
        <is>
          <t>primary</t>
        </is>
      </c>
      <c r="D2" t="inlineStr">
        <is>
          <t>granitic/haematitic breccia</t>
        </is>
      </c>
      <c r="E2" t="inlineStr">
        <is>
          <t>hydrothermal IOCG variant</t>
        </is>
      </c>
      <c r="F2" t="inlineStr">
        <is>
          <t>no</t>
        </is>
      </c>
      <c r="G2" t="inlineStr">
        <is>
          <t>Current</t>
        </is>
      </c>
      <c r="H2" t="inlineStr">
        <is>
          <t>C:/Users/Zeb/Documents/GitHub/OREAS-Catalogue-Info/oreas-catalogue-2024-05-24.csv</t>
        </is>
      </c>
      <c r="I2">
        <f>Hyperlink("https://www.oreas.com/crm/OREAS-100a/")</f>
        <v/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467</v>
      </c>
      <c r="AO2" t="n">
        <v>0.0467</v>
      </c>
      <c r="AP2" t="inlineStr">
        <is>
          <t>4-Acid Digestion</t>
        </is>
      </c>
      <c r="AQ2" t="inlineStr"/>
      <c r="AR2" t="inlineStr"/>
      <c r="AS2" t="inlineStr"/>
      <c r="AT2" t="n">
        <v>17.5</v>
      </c>
      <c r="AU2" t="n">
        <v>0.00175</v>
      </c>
      <c r="AV2" t="inlineStr">
        <is>
          <t>4-Acid Digestion</t>
        </is>
      </c>
      <c r="AW2" t="inlineStr"/>
      <c r="AX2" t="inlineStr"/>
      <c r="AY2" t="inlineStr"/>
      <c r="AZ2" t="inlineStr"/>
      <c r="BA2" t="inlineStr"/>
      <c r="BB2" t="inlineStr"/>
      <c r="BC2" t="n">
        <v>167</v>
      </c>
      <c r="BD2" t="n">
        <v>0.0167</v>
      </c>
      <c r="BE2" t="inlineStr">
        <is>
          <t>4-Acid Digestion</t>
        </is>
      </c>
      <c r="BF2" t="n">
        <v>18.9</v>
      </c>
      <c r="BG2" t="n">
        <v>0.00189</v>
      </c>
      <c r="BH2" t="inlineStr">
        <is>
          <t>4-Acid Digestion</t>
        </is>
      </c>
      <c r="BI2" t="n">
        <v>11.6</v>
      </c>
      <c r="BJ2" t="n">
        <v>0.00116</v>
      </c>
      <c r="BK2" t="inlineStr">
        <is>
          <t>4-Acid Digestion</t>
        </is>
      </c>
      <c r="BL2" t="n">
        <v>3.7</v>
      </c>
      <c r="BM2" t="n">
        <v>0.00037</v>
      </c>
      <c r="BN2" t="inlineStr">
        <is>
          <t>4-Acid Digestion</t>
        </is>
      </c>
      <c r="BO2" t="n">
        <v>45100</v>
      </c>
      <c r="BP2" t="n">
        <v>4.51</v>
      </c>
      <c r="BQ2" t="inlineStr">
        <is>
          <t>4-Acid Digestion</t>
        </is>
      </c>
      <c r="BR2" t="inlineStr"/>
      <c r="BS2" t="inlineStr"/>
      <c r="BT2" t="inlineStr"/>
      <c r="BU2" t="n">
        <v>20.3</v>
      </c>
      <c r="BV2" t="n">
        <v>0.00203</v>
      </c>
      <c r="BW2" t="inlineStr">
        <is>
          <t>4-Acid Digestion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3.66</v>
      </c>
      <c r="CH2" t="n">
        <v>0.000366</v>
      </c>
      <c r="CI2" t="inlineStr">
        <is>
          <t>4-Acid Digestion</t>
        </is>
      </c>
      <c r="CJ2" t="inlineStr"/>
      <c r="CK2" t="inlineStr"/>
      <c r="CL2" t="inlineStr"/>
      <c r="CM2" t="inlineStr"/>
      <c r="CN2" t="inlineStr"/>
      <c r="CO2" t="inlineStr"/>
      <c r="CP2" t="n">
        <v>38000</v>
      </c>
      <c r="CQ2" t="n">
        <v>3.8</v>
      </c>
      <c r="CR2" t="inlineStr">
        <is>
          <t>4-Acid Digestion</t>
        </is>
      </c>
      <c r="CS2" t="n">
        <v>259</v>
      </c>
      <c r="CT2" t="n">
        <v>0.0259</v>
      </c>
      <c r="CU2" t="inlineStr">
        <is>
          <t>4-Acid Digestion</t>
        </is>
      </c>
      <c r="CV2" t="inlineStr"/>
      <c r="CW2" t="inlineStr"/>
      <c r="CX2" t="inlineStr"/>
      <c r="CY2" t="n">
        <v>1.56</v>
      </c>
      <c r="CZ2" t="n">
        <v>0.000156</v>
      </c>
      <c r="DA2" t="inlineStr">
        <is>
          <t>4-Acid Digestion</t>
        </is>
      </c>
      <c r="DB2" t="n">
        <v>8100</v>
      </c>
      <c r="DC2" t="n">
        <v>0.8100000000000001</v>
      </c>
      <c r="DD2" t="inlineStr">
        <is>
          <t>4-Acid Digestion</t>
        </is>
      </c>
      <c r="DE2" t="n">
        <v>532</v>
      </c>
      <c r="DF2" t="n">
        <v>0.0532</v>
      </c>
      <c r="DG2" t="inlineStr">
        <is>
          <t>4-Acid Digestion</t>
        </is>
      </c>
      <c r="DH2" t="n">
        <v>22.2</v>
      </c>
      <c r="DI2" t="n">
        <v>0.00222</v>
      </c>
      <c r="DJ2" t="inlineStr">
        <is>
          <t>4-Acid Digestion</t>
        </is>
      </c>
      <c r="DK2" t="inlineStr"/>
      <c r="DL2" t="inlineStr"/>
      <c r="DM2" t="inlineStr"/>
      <c r="DN2" t="inlineStr"/>
      <c r="DO2" t="inlineStr"/>
      <c r="DP2" t="inlineStr"/>
      <c r="DQ2" t="n">
        <v>152</v>
      </c>
      <c r="DR2" t="n">
        <v>0.0152</v>
      </c>
      <c r="DS2" t="inlineStr">
        <is>
          <t>4-Acid Digestion</t>
        </is>
      </c>
      <c r="DT2" s="2" t="n">
        <v>20</v>
      </c>
      <c r="DU2" s="2" t="n">
        <v>0.002</v>
      </c>
      <c r="DV2" t="inlineStr">
        <is>
          <t>Borate / Peroxide Fusion ICP</t>
        </is>
      </c>
      <c r="DW2" t="n">
        <v>487</v>
      </c>
      <c r="DX2" t="n">
        <v>0.0487</v>
      </c>
      <c r="DY2" t="inlineStr">
        <is>
          <t>4-Acid Digestion</t>
        </is>
      </c>
      <c r="DZ2" t="n">
        <v>13.2</v>
      </c>
      <c r="EA2" t="n">
        <v>0.00132</v>
      </c>
      <c r="EB2" t="inlineStr">
        <is>
          <t>4-Acid Digestion</t>
        </is>
      </c>
      <c r="EC2" t="inlineStr"/>
      <c r="ED2" t="inlineStr"/>
      <c r="EE2" t="inlineStr"/>
      <c r="EF2" t="n">
        <v>47.1</v>
      </c>
      <c r="EG2" t="n">
        <v>0.00471</v>
      </c>
      <c r="EH2" t="inlineStr">
        <is>
          <t>4-Acid Digestion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23.6</v>
      </c>
      <c r="FN2" t="n">
        <v>0.00236</v>
      </c>
      <c r="FO2" t="inlineStr">
        <is>
          <t>Borate / Peroxide Fusion ICP</t>
        </is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3.25</v>
      </c>
      <c r="FZ2" t="n">
        <v>0.000325</v>
      </c>
      <c r="GA2" t="inlineStr">
        <is>
          <t>4-Acid Digestion</t>
        </is>
      </c>
      <c r="GB2" t="inlineStr"/>
      <c r="GC2" t="inlineStr"/>
      <c r="GD2" t="inlineStr"/>
      <c r="GE2" t="n">
        <v>49.2</v>
      </c>
      <c r="GF2" t="n">
        <v>0.00492</v>
      </c>
      <c r="GG2" t="inlineStr">
        <is>
          <t>4-Acid Digestion</t>
        </is>
      </c>
      <c r="GH2" t="n">
        <v>2180</v>
      </c>
      <c r="GI2" t="n">
        <v>0.218</v>
      </c>
      <c r="GJ2" t="inlineStr">
        <is>
          <t>4-Acid Digestion</t>
        </is>
      </c>
      <c r="GK2" t="inlineStr"/>
      <c r="GL2" t="inlineStr"/>
      <c r="GM2" t="inlineStr"/>
      <c r="GN2" t="n">
        <v>1.61</v>
      </c>
      <c r="GO2" t="n">
        <v>0.000161</v>
      </c>
      <c r="GP2" t="inlineStr">
        <is>
          <t>4-Acid Digestion</t>
        </is>
      </c>
      <c r="GQ2" t="n">
        <v>130</v>
      </c>
      <c r="GR2" t="n">
        <v>0.013</v>
      </c>
      <c r="GS2" t="inlineStr">
        <is>
          <t>4-Acid Digestion</t>
        </is>
      </c>
      <c r="GT2" t="n">
        <v>36.7</v>
      </c>
      <c r="GU2" t="n">
        <v>0.00367</v>
      </c>
      <c r="GV2" t="inlineStr">
        <is>
          <t>Borate / Peroxide Fusion ICP</t>
        </is>
      </c>
      <c r="GW2" t="inlineStr"/>
      <c r="GX2" t="inlineStr"/>
      <c r="GY2" t="inlineStr"/>
      <c r="GZ2" t="n">
        <v>96</v>
      </c>
      <c r="HA2" t="n">
        <v>0.009599999999999999</v>
      </c>
      <c r="HB2" t="inlineStr">
        <is>
          <t>4-Acid Digestion</t>
        </is>
      </c>
      <c r="HC2" t="n">
        <v>11.4</v>
      </c>
      <c r="HD2" t="n">
        <v>0.00114</v>
      </c>
      <c r="HE2" t="inlineStr">
        <is>
          <t>4-Acid Digestion</t>
        </is>
      </c>
      <c r="HF2" t="inlineStr"/>
      <c r="HG2" t="inlineStr"/>
      <c r="HH2" t="inlineStr"/>
      <c r="HI2" t="inlineStr"/>
      <c r="HJ2" t="inlineStr"/>
      <c r="HK2" t="inlineStr"/>
    </row>
    <row r="3">
      <c r="A3" t="inlineStr">
        <is>
          <t>OREAS0101a</t>
        </is>
      </c>
      <c r="B3" t="inlineStr">
        <is>
          <t>U ore</t>
        </is>
      </c>
      <c r="C3" t="inlineStr">
        <is>
          <t>primary</t>
        </is>
      </c>
      <c r="D3" t="inlineStr">
        <is>
          <t>granitic/haematitic breccia</t>
        </is>
      </c>
      <c r="E3" t="inlineStr">
        <is>
          <t>hydrothermal IOCG variant</t>
        </is>
      </c>
      <c r="F3" t="inlineStr">
        <is>
          <t>no</t>
        </is>
      </c>
      <c r="G3" t="inlineStr">
        <is>
          <t>Current</t>
        </is>
      </c>
      <c r="H3" t="inlineStr">
        <is>
          <t>C:/Users/Zeb/Documents/GitHub/OREAS-Catalogue-Info/oreas-catalogue-2024-05-24.csv</t>
        </is>
      </c>
      <c r="I3">
        <f>Hyperlink("https://www.oreas.com/crm/OREAS-101a/")</f>
        <v/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1390</v>
      </c>
      <c r="AO3" t="n">
        <v>0.139</v>
      </c>
      <c r="AP3" t="inlineStr">
        <is>
          <t>4-Acid Digestion</t>
        </is>
      </c>
      <c r="AQ3" t="inlineStr"/>
      <c r="AR3" t="inlineStr"/>
      <c r="AS3" t="inlineStr"/>
      <c r="AT3" t="n">
        <v>46.9</v>
      </c>
      <c r="AU3" t="n">
        <v>0.00469</v>
      </c>
      <c r="AV3" t="inlineStr">
        <is>
          <t>4-Acid Digestion</t>
        </is>
      </c>
      <c r="AW3" t="inlineStr"/>
      <c r="AX3" t="inlineStr"/>
      <c r="AY3" t="inlineStr"/>
      <c r="AZ3" t="inlineStr"/>
      <c r="BA3" t="inlineStr"/>
      <c r="BB3" t="inlineStr"/>
      <c r="BC3" t="n">
        <v>418</v>
      </c>
      <c r="BD3" t="n">
        <v>0.0418</v>
      </c>
      <c r="BE3" t="inlineStr">
        <is>
          <t>4-Acid Digestion</t>
        </is>
      </c>
      <c r="BF3" t="n">
        <v>28.2</v>
      </c>
      <c r="BG3" t="n">
        <v>0.00282</v>
      </c>
      <c r="BH3" t="inlineStr">
        <is>
          <t>4-Acid Digestion</t>
        </is>
      </c>
      <c r="BI3" t="n">
        <v>16.2</v>
      </c>
      <c r="BJ3" t="n">
        <v>0.00162</v>
      </c>
      <c r="BK3" t="inlineStr">
        <is>
          <t>4-Acid Digestion</t>
        </is>
      </c>
      <c r="BL3" t="n">
        <v>8.4</v>
      </c>
      <c r="BM3" t="n">
        <v>0.00084</v>
      </c>
      <c r="BN3" t="inlineStr">
        <is>
          <t>4-Acid Digestion</t>
        </is>
      </c>
      <c r="BO3" t="n">
        <v>107000</v>
      </c>
      <c r="BP3" t="n">
        <v>10.7</v>
      </c>
      <c r="BQ3" t="inlineStr">
        <is>
          <t>4-Acid Digestion</t>
        </is>
      </c>
      <c r="BR3" t="inlineStr"/>
      <c r="BS3" t="inlineStr"/>
      <c r="BT3" t="inlineStr"/>
      <c r="BU3" t="n">
        <v>42</v>
      </c>
      <c r="BV3" t="n">
        <v>0.0042</v>
      </c>
      <c r="BW3" t="inlineStr">
        <is>
          <t>4-Acid Digestion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5.2</v>
      </c>
      <c r="CH3" t="n">
        <v>0.00052</v>
      </c>
      <c r="CI3" t="inlineStr">
        <is>
          <t>4-Acid Digestion</t>
        </is>
      </c>
      <c r="CJ3" t="inlineStr"/>
      <c r="CK3" t="inlineStr"/>
      <c r="CL3" t="inlineStr"/>
      <c r="CM3" t="inlineStr"/>
      <c r="CN3" t="inlineStr"/>
      <c r="CO3" t="inlineStr"/>
      <c r="CP3" t="n">
        <v>22000</v>
      </c>
      <c r="CQ3" t="n">
        <v>2.2</v>
      </c>
      <c r="CR3" t="inlineStr">
        <is>
          <t>4-Acid Digestion</t>
        </is>
      </c>
      <c r="CS3" t="n">
        <v>807</v>
      </c>
      <c r="CT3" t="n">
        <v>0.08069999999999999</v>
      </c>
      <c r="CU3" t="inlineStr">
        <is>
          <t>4-Acid Digestion</t>
        </is>
      </c>
      <c r="CV3" t="inlineStr"/>
      <c r="CW3" t="inlineStr"/>
      <c r="CX3" t="inlineStr"/>
      <c r="CY3" t="n">
        <v>1.99</v>
      </c>
      <c r="CZ3" t="n">
        <v>0.000199</v>
      </c>
      <c r="DA3" t="inlineStr">
        <is>
          <t>4-Acid Digestion</t>
        </is>
      </c>
      <c r="DB3" t="n">
        <v>12000</v>
      </c>
      <c r="DC3" t="n">
        <v>1.2</v>
      </c>
      <c r="DD3" t="inlineStr">
        <is>
          <t>4-Acid Digestion</t>
        </is>
      </c>
      <c r="DE3" t="n">
        <v>977</v>
      </c>
      <c r="DF3" t="n">
        <v>0.0977</v>
      </c>
      <c r="DG3" t="inlineStr">
        <is>
          <t>4-Acid Digestion</t>
        </is>
      </c>
      <c r="DH3" t="n">
        <v>20.4</v>
      </c>
      <c r="DI3" t="n">
        <v>0.00204</v>
      </c>
      <c r="DJ3" t="inlineStr">
        <is>
          <t>4-Acid Digestion</t>
        </is>
      </c>
      <c r="DK3" t="inlineStr"/>
      <c r="DL3" t="inlineStr"/>
      <c r="DM3" t="inlineStr"/>
      <c r="DN3" t="inlineStr"/>
      <c r="DO3" t="inlineStr"/>
      <c r="DP3" t="inlineStr"/>
      <c r="DQ3" t="n">
        <v>397</v>
      </c>
      <c r="DR3" t="n">
        <v>0.0397</v>
      </c>
      <c r="DS3" t="inlineStr">
        <is>
          <t>4-Acid Digestion</t>
        </is>
      </c>
      <c r="DT3" t="n">
        <v>8.140000000000001</v>
      </c>
      <c r="DU3" t="n">
        <v>0.0008140000000000001</v>
      </c>
      <c r="DV3" t="inlineStr">
        <is>
          <t>4-Acid Digestion</t>
        </is>
      </c>
      <c r="DW3" t="n">
        <v>1159</v>
      </c>
      <c r="DX3" t="n">
        <v>0.1159</v>
      </c>
      <c r="DY3" t="inlineStr">
        <is>
          <t>4-Acid Digestion</t>
        </is>
      </c>
      <c r="DZ3" t="n">
        <v>23</v>
      </c>
      <c r="EA3" t="n">
        <v>0.0023</v>
      </c>
      <c r="EB3" t="inlineStr">
        <is>
          <t>4-Acid Digestion</t>
        </is>
      </c>
      <c r="EC3" t="inlineStr"/>
      <c r="ED3" t="inlineStr"/>
      <c r="EE3" t="inlineStr"/>
      <c r="EF3" t="n">
        <v>131</v>
      </c>
      <c r="EG3" t="n">
        <v>0.0131</v>
      </c>
      <c r="EH3" t="inlineStr">
        <is>
          <t>4-Acid Digestion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48.8</v>
      </c>
      <c r="FN3" t="n">
        <v>0.00488</v>
      </c>
      <c r="FO3" t="inlineStr">
        <is>
          <t>Borate / Peroxide Fusion ICP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n">
        <v>5.3</v>
      </c>
      <c r="FZ3" t="n">
        <v>0.00053</v>
      </c>
      <c r="GA3" t="inlineStr">
        <is>
          <t>4-Acid Digestion</t>
        </is>
      </c>
      <c r="GB3" t="inlineStr"/>
      <c r="GC3" t="inlineStr"/>
      <c r="GD3" t="inlineStr"/>
      <c r="GE3" t="n">
        <v>35.1</v>
      </c>
      <c r="GF3" t="n">
        <v>0.00351</v>
      </c>
      <c r="GG3" t="inlineStr">
        <is>
          <t>4-Acid Digestion</t>
        </is>
      </c>
      <c r="GH3" t="n">
        <v>3530</v>
      </c>
      <c r="GI3" t="n">
        <v>0.353</v>
      </c>
      <c r="GJ3" t="inlineStr">
        <is>
          <t>4-Acid Digestion</t>
        </is>
      </c>
      <c r="GK3" t="inlineStr"/>
      <c r="GL3" t="inlineStr"/>
      <c r="GM3" t="inlineStr"/>
      <c r="GN3" t="n">
        <v>2.12</v>
      </c>
      <c r="GO3" t="n">
        <v>0.000212</v>
      </c>
      <c r="GP3" t="inlineStr">
        <is>
          <t>4-Acid Digestion</t>
        </is>
      </c>
      <c r="GQ3" t="n">
        <v>410</v>
      </c>
      <c r="GR3" t="n">
        <v>0.041</v>
      </c>
      <c r="GS3" t="inlineStr">
        <is>
          <t>4-Acid Digestion</t>
        </is>
      </c>
      <c r="GT3" t="n">
        <v>83</v>
      </c>
      <c r="GU3" t="n">
        <v>0.0083</v>
      </c>
      <c r="GV3" t="inlineStr">
        <is>
          <t>Borate / Peroxide Fusion ICP</t>
        </is>
      </c>
      <c r="GW3" t="inlineStr"/>
      <c r="GX3" t="inlineStr"/>
      <c r="GY3" t="inlineStr"/>
      <c r="GZ3" t="n">
        <v>135</v>
      </c>
      <c r="HA3" t="n">
        <v>0.0135</v>
      </c>
      <c r="HB3" t="inlineStr">
        <is>
          <t>4-Acid Digestion</t>
        </is>
      </c>
      <c r="HC3" t="n">
        <v>14.7</v>
      </c>
      <c r="HD3" t="n">
        <v>0.00147</v>
      </c>
      <c r="HE3" t="inlineStr">
        <is>
          <t>4-Acid Digestion</t>
        </is>
      </c>
      <c r="HF3" t="inlineStr"/>
      <c r="HG3" t="inlineStr"/>
      <c r="HH3" t="inlineStr"/>
      <c r="HI3" t="inlineStr"/>
      <c r="HJ3" t="inlineStr"/>
      <c r="HK3" t="inlineStr"/>
    </row>
    <row r="4">
      <c r="A4" t="inlineStr">
        <is>
          <t>OREAS0101b</t>
        </is>
      </c>
      <c r="B4" t="inlineStr">
        <is>
          <t>U ore</t>
        </is>
      </c>
      <c r="C4" t="inlineStr">
        <is>
          <t>primary</t>
        </is>
      </c>
      <c r="D4" t="inlineStr">
        <is>
          <t>granitic/haematitic breccia</t>
        </is>
      </c>
      <c r="E4" t="inlineStr">
        <is>
          <t>hydrothermal IOCG variant</t>
        </is>
      </c>
      <c r="F4" t="inlineStr">
        <is>
          <t>no</t>
        </is>
      </c>
      <c r="G4" t="inlineStr">
        <is>
          <t>Current</t>
        </is>
      </c>
      <c r="H4" t="inlineStr">
        <is>
          <t>C:/Users/Zeb/Documents/GitHub/OREAS-Catalogue-Info/oreas-catalogue-2024-05-24.csv</t>
        </is>
      </c>
      <c r="I4">
        <f>Hyperlink("https://www.oreas.com/crm/OREAS-101b/")</f>
        <v/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1325</v>
      </c>
      <c r="AO4" t="n">
        <v>0.1325</v>
      </c>
      <c r="AP4" t="inlineStr">
        <is>
          <t>4-Acid Digestion</t>
        </is>
      </c>
      <c r="AQ4" t="inlineStr"/>
      <c r="AR4" t="inlineStr"/>
      <c r="AS4" t="inlineStr"/>
      <c r="AT4" t="n">
        <v>45</v>
      </c>
      <c r="AU4" t="n">
        <v>0.0045</v>
      </c>
      <c r="AV4" t="inlineStr">
        <is>
          <t>4-Acid Digestion</t>
        </is>
      </c>
      <c r="AW4" t="inlineStr"/>
      <c r="AX4" t="inlineStr"/>
      <c r="AY4" t="inlineStr"/>
      <c r="AZ4" t="inlineStr"/>
      <c r="BA4" t="inlineStr"/>
      <c r="BB4" t="inlineStr"/>
      <c r="BC4" t="n">
        <v>412</v>
      </c>
      <c r="BD4" t="n">
        <v>0.0412</v>
      </c>
      <c r="BE4" t="inlineStr">
        <is>
          <t>4-Acid Digestion</t>
        </is>
      </c>
      <c r="BF4" t="n">
        <v>27</v>
      </c>
      <c r="BG4" t="n">
        <v>0.0027</v>
      </c>
      <c r="BH4" t="inlineStr">
        <is>
          <t>4-Acid Digestion</t>
        </is>
      </c>
      <c r="BI4" t="n">
        <v>15</v>
      </c>
      <c r="BJ4" t="n">
        <v>0.0015</v>
      </c>
      <c r="BK4" t="inlineStr">
        <is>
          <t>4-Acid Digestion</t>
        </is>
      </c>
      <c r="BL4" t="n">
        <v>8.1</v>
      </c>
      <c r="BM4" t="n">
        <v>0.00081</v>
      </c>
      <c r="BN4" t="inlineStr">
        <is>
          <t>4-Acid Digestion</t>
        </is>
      </c>
      <c r="BO4" t="n">
        <v>107000</v>
      </c>
      <c r="BP4" t="n">
        <v>10.7</v>
      </c>
      <c r="BQ4" t="inlineStr">
        <is>
          <t>4-Acid Digestion</t>
        </is>
      </c>
      <c r="BR4" t="inlineStr"/>
      <c r="BS4" t="inlineStr"/>
      <c r="BT4" t="inlineStr"/>
      <c r="BU4" t="n">
        <v>40</v>
      </c>
      <c r="BV4" t="n">
        <v>0.004</v>
      </c>
      <c r="BW4" t="inlineStr">
        <is>
          <t>4-Acid Digestion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5.2</v>
      </c>
      <c r="CH4" t="n">
        <v>0.00052</v>
      </c>
      <c r="CI4" t="inlineStr">
        <is>
          <t>4-Acid Digestion</t>
        </is>
      </c>
      <c r="CJ4" t="inlineStr"/>
      <c r="CK4" t="inlineStr"/>
      <c r="CL4" t="inlineStr"/>
      <c r="CM4" t="inlineStr"/>
      <c r="CN4" t="inlineStr"/>
      <c r="CO4" t="inlineStr"/>
      <c r="CP4" t="n">
        <v>23600</v>
      </c>
      <c r="CQ4" t="n">
        <v>2.36</v>
      </c>
      <c r="CR4" t="inlineStr">
        <is>
          <t>4-Acid Digestion</t>
        </is>
      </c>
      <c r="CS4" t="n">
        <v>754</v>
      </c>
      <c r="CT4" t="n">
        <v>0.07539999999999999</v>
      </c>
      <c r="CU4" t="inlineStr">
        <is>
          <t>4-Acid Digestion</t>
        </is>
      </c>
      <c r="CV4" t="inlineStr"/>
      <c r="CW4" t="inlineStr"/>
      <c r="CX4" t="inlineStr"/>
      <c r="CY4" t="n">
        <v>1.96</v>
      </c>
      <c r="CZ4" t="n">
        <v>0.000196</v>
      </c>
      <c r="DA4" t="inlineStr">
        <is>
          <t>4-Acid Digestion</t>
        </is>
      </c>
      <c r="DB4" t="n">
        <v>12300</v>
      </c>
      <c r="DC4" t="n">
        <v>1.23</v>
      </c>
      <c r="DD4" t="inlineStr">
        <is>
          <t>4-Acid Digestion</t>
        </is>
      </c>
      <c r="DE4" t="n">
        <v>927</v>
      </c>
      <c r="DF4" t="n">
        <v>0.0927</v>
      </c>
      <c r="DG4" t="inlineStr">
        <is>
          <t>4-Acid Digestion</t>
        </is>
      </c>
      <c r="DH4" t="n">
        <v>20.1</v>
      </c>
      <c r="DI4" t="n">
        <v>0.00201</v>
      </c>
      <c r="DJ4" t="inlineStr">
        <is>
          <t>4-Acid Digestion</t>
        </is>
      </c>
      <c r="DK4" t="inlineStr"/>
      <c r="DL4" t="inlineStr"/>
      <c r="DM4" t="inlineStr"/>
      <c r="DN4" t="inlineStr"/>
      <c r="DO4" t="inlineStr"/>
      <c r="DP4" t="inlineStr"/>
      <c r="DQ4" t="n">
        <v>388</v>
      </c>
      <c r="DR4" t="n">
        <v>0.0388</v>
      </c>
      <c r="DS4" t="inlineStr">
        <is>
          <t>4-Acid Digestion</t>
        </is>
      </c>
      <c r="DT4" t="n">
        <v>8.199999999999999</v>
      </c>
      <c r="DU4" t="n">
        <v>0.00082</v>
      </c>
      <c r="DV4" t="inlineStr">
        <is>
          <t>4-Acid Digestion</t>
        </is>
      </c>
      <c r="DW4" t="n">
        <v>1118</v>
      </c>
      <c r="DX4" t="n">
        <v>0.1118</v>
      </c>
      <c r="DY4" t="inlineStr">
        <is>
          <t>4-Acid Digestion</t>
        </is>
      </c>
      <c r="DZ4" t="n">
        <v>23</v>
      </c>
      <c r="EA4" t="n">
        <v>0.0023</v>
      </c>
      <c r="EB4" t="inlineStr">
        <is>
          <t>4-Acid Digestion</t>
        </is>
      </c>
      <c r="EC4" t="inlineStr"/>
      <c r="ED4" t="inlineStr"/>
      <c r="EE4" t="inlineStr"/>
      <c r="EF4" t="n">
        <v>127</v>
      </c>
      <c r="EG4" t="n">
        <v>0.0127</v>
      </c>
      <c r="EH4" t="inlineStr">
        <is>
          <t>4-Acid Digestion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48</v>
      </c>
      <c r="FN4" t="n">
        <v>0.0048</v>
      </c>
      <c r="FO4" t="inlineStr">
        <is>
          <t>Borate / Peroxide Fusion ICP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5.4</v>
      </c>
      <c r="FZ4" t="n">
        <v>0.00054</v>
      </c>
      <c r="GA4" t="inlineStr">
        <is>
          <t>4-Acid Digestion</t>
        </is>
      </c>
      <c r="GB4" t="inlineStr"/>
      <c r="GC4" t="inlineStr"/>
      <c r="GD4" t="inlineStr"/>
      <c r="GE4" t="n">
        <v>36.4</v>
      </c>
      <c r="GF4" t="n">
        <v>0.00364</v>
      </c>
      <c r="GG4" t="inlineStr">
        <is>
          <t>4-Acid Digestion</t>
        </is>
      </c>
      <c r="GH4" t="n">
        <v>3500</v>
      </c>
      <c r="GI4" t="n">
        <v>0.35</v>
      </c>
      <c r="GJ4" t="inlineStr">
        <is>
          <t>4-Acid Digestion</t>
        </is>
      </c>
      <c r="GK4" t="inlineStr"/>
      <c r="GL4" t="inlineStr"/>
      <c r="GM4" t="inlineStr"/>
      <c r="GN4" t="n">
        <v>2.08</v>
      </c>
      <c r="GO4" t="n">
        <v>0.000208</v>
      </c>
      <c r="GP4" t="inlineStr">
        <is>
          <t>4-Acid Digestion</t>
        </is>
      </c>
      <c r="GQ4" t="n">
        <v>387</v>
      </c>
      <c r="GR4" t="n">
        <v>0.0387</v>
      </c>
      <c r="GS4" t="inlineStr">
        <is>
          <t>4-Acid Digestion</t>
        </is>
      </c>
      <c r="GT4" t="n">
        <v>80</v>
      </c>
      <c r="GU4" t="n">
        <v>0.008</v>
      </c>
      <c r="GV4" t="inlineStr">
        <is>
          <t>Borate / Peroxide Fusion ICP</t>
        </is>
      </c>
      <c r="GW4" t="inlineStr"/>
      <c r="GX4" t="inlineStr"/>
      <c r="GY4" t="inlineStr"/>
      <c r="GZ4" t="n">
        <v>133</v>
      </c>
      <c r="HA4" t="n">
        <v>0.0133</v>
      </c>
      <c r="HB4" t="inlineStr">
        <is>
          <t>4-Acid Digestion</t>
        </is>
      </c>
      <c r="HC4" t="n">
        <v>13.9</v>
      </c>
      <c r="HD4" t="n">
        <v>0.00139</v>
      </c>
      <c r="HE4" t="inlineStr">
        <is>
          <t>4-Acid Digestion</t>
        </is>
      </c>
      <c r="HF4" t="inlineStr"/>
      <c r="HG4" t="inlineStr"/>
      <c r="HH4" t="inlineStr"/>
      <c r="HI4" t="inlineStr"/>
      <c r="HJ4" t="inlineStr"/>
      <c r="HK4" t="inlineStr"/>
    </row>
    <row r="5">
      <c r="A5" t="inlineStr">
        <is>
          <t>OREAS0102a</t>
        </is>
      </c>
      <c r="B5" t="inlineStr">
        <is>
          <t>U ore</t>
        </is>
      </c>
      <c r="C5" t="inlineStr">
        <is>
          <t>primary</t>
        </is>
      </c>
      <c r="D5" t="inlineStr">
        <is>
          <t>granitic/haematitic breccia</t>
        </is>
      </c>
      <c r="E5" t="inlineStr">
        <is>
          <t>hydrothermal IOCG variant</t>
        </is>
      </c>
      <c r="F5" t="inlineStr">
        <is>
          <t>no</t>
        </is>
      </c>
      <c r="G5" t="inlineStr">
        <is>
          <t>Current</t>
        </is>
      </c>
      <c r="H5" t="inlineStr">
        <is>
          <t>C:/Users/Zeb/Documents/GitHub/OREAS-Catalogue-Info/oreas-catalogue-2024-05-24.csv</t>
        </is>
      </c>
      <c r="I5">
        <f>Hyperlink("https://www.oreas.com/crm/OREAS-102a/")</f>
        <v/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573</v>
      </c>
      <c r="AO5" t="n">
        <v>0.0573</v>
      </c>
      <c r="AP5" t="inlineStr">
        <is>
          <t>4-Acid Digestion</t>
        </is>
      </c>
      <c r="AQ5" t="inlineStr"/>
      <c r="AR5" t="inlineStr"/>
      <c r="AS5" t="inlineStr"/>
      <c r="AT5" t="n">
        <v>38.9</v>
      </c>
      <c r="AU5" t="n">
        <v>0.00389</v>
      </c>
      <c r="AV5" t="inlineStr">
        <is>
          <t>4-Acid Digestion</t>
        </is>
      </c>
      <c r="AW5" t="inlineStr"/>
      <c r="AX5" t="inlineStr"/>
      <c r="AY5" t="inlineStr"/>
      <c r="AZ5" t="inlineStr"/>
      <c r="BA5" t="inlineStr"/>
      <c r="BB5" t="inlineStr"/>
      <c r="BC5" t="n">
        <v>290</v>
      </c>
      <c r="BD5" t="n">
        <v>0.029</v>
      </c>
      <c r="BE5" t="inlineStr">
        <is>
          <t>4-Acid Digestion</t>
        </is>
      </c>
      <c r="BF5" t="n">
        <v>12.9</v>
      </c>
      <c r="BG5" t="n">
        <v>0.00129</v>
      </c>
      <c r="BH5" t="inlineStr">
        <is>
          <t>4-Acid Digestion</t>
        </is>
      </c>
      <c r="BI5" t="n">
        <v>7.4</v>
      </c>
      <c r="BJ5" t="n">
        <v>0.00074</v>
      </c>
      <c r="BK5" t="inlineStr">
        <is>
          <t>4-Acid Digestion</t>
        </is>
      </c>
      <c r="BL5" t="n">
        <v>3.84</v>
      </c>
      <c r="BM5" t="n">
        <v>0.000384</v>
      </c>
      <c r="BN5" t="inlineStr">
        <is>
          <t>4-Acid Digestion</t>
        </is>
      </c>
      <c r="BO5" t="n">
        <v>56500</v>
      </c>
      <c r="BP5" t="n">
        <v>5.65</v>
      </c>
      <c r="BQ5" t="inlineStr">
        <is>
          <t>4-Acid Digestion</t>
        </is>
      </c>
      <c r="BR5" t="inlineStr"/>
      <c r="BS5" t="inlineStr"/>
      <c r="BT5" t="inlineStr"/>
      <c r="BU5" t="n">
        <v>18.5</v>
      </c>
      <c r="BV5" t="n">
        <v>0.00185</v>
      </c>
      <c r="BW5" t="inlineStr">
        <is>
          <t>4-Acid Digestion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2.45</v>
      </c>
      <c r="CH5" t="n">
        <v>0.000245</v>
      </c>
      <c r="CI5" t="inlineStr">
        <is>
          <t>4-Acid Digestion</t>
        </is>
      </c>
      <c r="CJ5" t="inlineStr"/>
      <c r="CK5" t="inlineStr"/>
      <c r="CL5" t="inlineStr"/>
      <c r="CM5" t="inlineStr"/>
      <c r="CN5" t="inlineStr"/>
      <c r="CO5" t="inlineStr"/>
      <c r="CP5" t="n">
        <v>36400</v>
      </c>
      <c r="CQ5" t="n">
        <v>3.64</v>
      </c>
      <c r="CR5" t="inlineStr">
        <is>
          <t>4-Acid Digestion</t>
        </is>
      </c>
      <c r="CS5" t="n">
        <v>317</v>
      </c>
      <c r="CT5" t="n">
        <v>0.0317</v>
      </c>
      <c r="CU5" t="inlineStr">
        <is>
          <t>4-Acid Digestion</t>
        </is>
      </c>
      <c r="CV5" t="inlineStr"/>
      <c r="CW5" t="inlineStr"/>
      <c r="CX5" t="inlineStr"/>
      <c r="CY5" t="n">
        <v>1.04</v>
      </c>
      <c r="CZ5" t="n">
        <v>0.000104</v>
      </c>
      <c r="DA5" t="inlineStr">
        <is>
          <t>4-Acid Digestion</t>
        </is>
      </c>
      <c r="DB5" t="n">
        <v>13100</v>
      </c>
      <c r="DC5" t="n">
        <v>1.31</v>
      </c>
      <c r="DD5" t="inlineStr">
        <is>
          <t>4-Acid Digestion</t>
        </is>
      </c>
      <c r="DE5" t="n">
        <v>448</v>
      </c>
      <c r="DF5" t="n">
        <v>0.0448</v>
      </c>
      <c r="DG5" t="inlineStr">
        <is>
          <t>4-Acid Digestion</t>
        </is>
      </c>
      <c r="DH5" t="n">
        <v>13.6</v>
      </c>
      <c r="DI5" t="n">
        <v>0.00136</v>
      </c>
      <c r="DJ5" t="inlineStr">
        <is>
          <t>4-Acid Digestion</t>
        </is>
      </c>
      <c r="DK5" t="inlineStr"/>
      <c r="DL5" t="inlineStr"/>
      <c r="DM5" t="inlineStr"/>
      <c r="DN5" t="inlineStr"/>
      <c r="DO5" t="inlineStr"/>
      <c r="DP5" t="inlineStr"/>
      <c r="DQ5" t="n">
        <v>180</v>
      </c>
      <c r="DR5" t="n">
        <v>0.018</v>
      </c>
      <c r="DS5" t="inlineStr">
        <is>
          <t>4-Acid Digestion</t>
        </is>
      </c>
      <c r="DT5" t="n">
        <v>14.2</v>
      </c>
      <c r="DU5" t="n">
        <v>0.00142</v>
      </c>
      <c r="DV5" t="inlineStr">
        <is>
          <t>4-Acid Digestion</t>
        </is>
      </c>
      <c r="DW5" t="n">
        <v>563</v>
      </c>
      <c r="DX5" t="n">
        <v>0.0563</v>
      </c>
      <c r="DY5" t="inlineStr">
        <is>
          <t>4-Acid Digestion</t>
        </is>
      </c>
      <c r="DZ5" t="n">
        <v>14</v>
      </c>
      <c r="EA5" t="n">
        <v>0.0014</v>
      </c>
      <c r="EB5" t="inlineStr">
        <is>
          <t>4-Acid Digestion</t>
        </is>
      </c>
      <c r="EC5" t="inlineStr"/>
      <c r="ED5" t="inlineStr"/>
      <c r="EE5" t="inlineStr"/>
      <c r="EF5" t="n">
        <v>57</v>
      </c>
      <c r="EG5" t="n">
        <v>0.0057</v>
      </c>
      <c r="EH5" t="inlineStr">
        <is>
          <t>4-Acid Digestion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24.7</v>
      </c>
      <c r="FN5" t="n">
        <v>0.00247</v>
      </c>
      <c r="FO5" t="inlineStr">
        <is>
          <t>Borate / Peroxide Fusion ICP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2.56</v>
      </c>
      <c r="FZ5" t="n">
        <v>0.000256</v>
      </c>
      <c r="GA5" t="inlineStr">
        <is>
          <t>4-Acid Digestion</t>
        </is>
      </c>
      <c r="GB5" t="inlineStr"/>
      <c r="GC5" t="inlineStr"/>
      <c r="GD5" t="inlineStr"/>
      <c r="GE5" t="n">
        <v>38.5</v>
      </c>
      <c r="GF5" t="n">
        <v>0.00385</v>
      </c>
      <c r="GG5" t="inlineStr">
        <is>
          <t>4-Acid Digestion</t>
        </is>
      </c>
      <c r="GH5" t="n">
        <v>1640</v>
      </c>
      <c r="GI5" t="n">
        <v>0.164</v>
      </c>
      <c r="GJ5" t="inlineStr">
        <is>
          <t>4-Acid Digestion</t>
        </is>
      </c>
      <c r="GK5" t="inlineStr"/>
      <c r="GL5" t="inlineStr"/>
      <c r="GM5" t="inlineStr"/>
      <c r="GN5" t="n">
        <v>1.04</v>
      </c>
      <c r="GO5" t="n">
        <v>0.000104</v>
      </c>
      <c r="GP5" t="inlineStr">
        <is>
          <t>4-Acid Digestion</t>
        </is>
      </c>
      <c r="GQ5" t="n">
        <v>638</v>
      </c>
      <c r="GR5" t="n">
        <v>0.0638</v>
      </c>
      <c r="GS5" t="inlineStr">
        <is>
          <t>4-Acid Digestion</t>
        </is>
      </c>
      <c r="GT5" t="n">
        <v>35</v>
      </c>
      <c r="GU5" t="n">
        <v>0.0035</v>
      </c>
      <c r="GV5" t="inlineStr">
        <is>
          <t>Borate / Peroxide Fusion ICP</t>
        </is>
      </c>
      <c r="GW5" t="inlineStr"/>
      <c r="GX5" t="inlineStr"/>
      <c r="GY5" t="inlineStr"/>
      <c r="GZ5" t="n">
        <v>64</v>
      </c>
      <c r="HA5" t="n">
        <v>0.0064</v>
      </c>
      <c r="HB5" t="inlineStr">
        <is>
          <t>4-Acid Digestion</t>
        </is>
      </c>
      <c r="HC5" t="n">
        <v>7.2</v>
      </c>
      <c r="HD5" t="n">
        <v>0.00072</v>
      </c>
      <c r="HE5" t="inlineStr">
        <is>
          <t>4-Acid Digestion</t>
        </is>
      </c>
      <c r="HF5" t="inlineStr"/>
      <c r="HG5" t="inlineStr"/>
      <c r="HH5" t="inlineStr"/>
      <c r="HI5" t="inlineStr"/>
      <c r="HJ5" t="inlineStr"/>
      <c r="HK5" t="inlineStr"/>
    </row>
    <row r="6">
      <c r="A6" t="inlineStr">
        <is>
          <t>OREAS0104</t>
        </is>
      </c>
      <c r="B6" t="inlineStr">
        <is>
          <t>U ore</t>
        </is>
      </c>
      <c r="C6" t="inlineStr">
        <is>
          <t>primary</t>
        </is>
      </c>
      <c r="D6" t="inlineStr">
        <is>
          <t>granitic/gneissic</t>
        </is>
      </c>
      <c r="E6" t="inlineStr">
        <is>
          <t>epithermal</t>
        </is>
      </c>
      <c r="F6" t="inlineStr">
        <is>
          <t>no</t>
        </is>
      </c>
      <c r="G6" t="inlineStr">
        <is>
          <t>Archived</t>
        </is>
      </c>
      <c r="H6" t="inlineStr">
        <is>
          <t>C:/Users/Zeb/Documents/GitHub/OREAS-Catalogue-Info/oreas-catalogue-2024-05-24.csv</t>
        </is>
      </c>
      <c r="I6">
        <f>Hyperlink("https://www.oreas.com/crm/OREAS-104/")</f>
        <v/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102</v>
      </c>
      <c r="AO6" t="n">
        <v>0.0102</v>
      </c>
      <c r="AP6" t="inlineStr">
        <is>
          <t>Borate / Peroxide Fusion ICP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7.11</v>
      </c>
      <c r="BG6" t="n">
        <v>0.000711</v>
      </c>
      <c r="BH6" t="inlineStr">
        <is>
          <t>Borate / Peroxide Fusion ICP</t>
        </is>
      </c>
      <c r="BI6" t="n">
        <v>3.9</v>
      </c>
      <c r="BJ6" t="n">
        <v>0.00039</v>
      </c>
      <c r="BK6" t="inlineStr">
        <is>
          <t>Borate / Peroxide Fusion ICP</t>
        </is>
      </c>
      <c r="BL6" t="n">
        <v>1.29</v>
      </c>
      <c r="BM6" t="n">
        <v>0.000129</v>
      </c>
      <c r="BN6" t="inlineStr">
        <is>
          <t>Borate / Peroxide Fusion ICP</t>
        </is>
      </c>
      <c r="BO6" t="inlineStr"/>
      <c r="BP6" t="inlineStr"/>
      <c r="BQ6" t="inlineStr"/>
      <c r="BR6" t="inlineStr"/>
      <c r="BS6" t="inlineStr"/>
      <c r="BT6" t="inlineStr"/>
      <c r="BU6" t="n">
        <v>9.4</v>
      </c>
      <c r="BV6" t="n">
        <v>0.00094</v>
      </c>
      <c r="BW6" t="inlineStr">
        <is>
          <t>Borate / Peroxide Fusion ICP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1.36</v>
      </c>
      <c r="CH6" t="n">
        <v>0.000136</v>
      </c>
      <c r="CI6" t="inlineStr">
        <is>
          <t>Borate / Peroxide Fusion ICP</t>
        </is>
      </c>
      <c r="CJ6" t="inlineStr"/>
      <c r="CK6" t="inlineStr"/>
      <c r="CL6" t="inlineStr"/>
      <c r="CM6" t="inlineStr"/>
      <c r="CN6" t="inlineStr"/>
      <c r="CO6" t="inlineStr"/>
      <c r="CP6" t="n">
        <v>23900</v>
      </c>
      <c r="CQ6" t="n">
        <v>2.39</v>
      </c>
      <c r="CR6" t="inlineStr">
        <is>
          <t>Borate / Peroxide Fusion ICP</t>
        </is>
      </c>
      <c r="CS6" t="n">
        <v>48.8</v>
      </c>
      <c r="CT6" t="n">
        <v>0.00488</v>
      </c>
      <c r="CU6" t="inlineStr">
        <is>
          <t>Borate / Peroxide Fusion ICP</t>
        </is>
      </c>
      <c r="CV6" t="inlineStr"/>
      <c r="CW6" t="inlineStr"/>
      <c r="CX6" t="inlineStr"/>
      <c r="CY6" t="n">
        <v>0.48</v>
      </c>
      <c r="CZ6" t="n">
        <v>4.8e-05</v>
      </c>
      <c r="DA6" t="inlineStr">
        <is>
          <t>Borate / Peroxide Fusion ICP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49.5</v>
      </c>
      <c r="DR6" t="n">
        <v>0.00495</v>
      </c>
      <c r="DS6" t="inlineStr">
        <is>
          <t>Borate / Peroxide Fusion ICP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12.8</v>
      </c>
      <c r="EG6" t="n">
        <v>0.00128</v>
      </c>
      <c r="EH6" t="inlineStr">
        <is>
          <t>Borate / Peroxide Fusion ICP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10.5</v>
      </c>
      <c r="FN6" t="n">
        <v>0.00105</v>
      </c>
      <c r="FO6" t="inlineStr">
        <is>
          <t>Borate / Peroxide Fusion ICP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1.39</v>
      </c>
      <c r="FZ6" t="n">
        <v>0.000139</v>
      </c>
      <c r="GA6" t="inlineStr">
        <is>
          <t>Borate / Peroxide Fusion ICP</t>
        </is>
      </c>
      <c r="GB6" t="inlineStr"/>
      <c r="GC6" t="inlineStr"/>
      <c r="GD6" t="inlineStr"/>
      <c r="GE6" t="n">
        <v>154</v>
      </c>
      <c r="GF6" t="n">
        <v>0.0154</v>
      </c>
      <c r="GG6" t="inlineStr">
        <is>
          <t>Pressed Powder Pellet XRF</t>
        </is>
      </c>
      <c r="GH6" t="inlineStr"/>
      <c r="GI6" t="inlineStr"/>
      <c r="GJ6" t="inlineStr"/>
      <c r="GK6" t="inlineStr"/>
      <c r="GL6" t="inlineStr"/>
      <c r="GM6" t="inlineStr"/>
      <c r="GN6" t="n">
        <v>0.57</v>
      </c>
      <c r="GO6" t="n">
        <v>5.7e-05</v>
      </c>
      <c r="GP6" t="inlineStr">
        <is>
          <t>Borate / Peroxide Fusion ICP</t>
        </is>
      </c>
      <c r="GQ6" t="n">
        <v>125</v>
      </c>
      <c r="GR6" t="n">
        <v>0.0125</v>
      </c>
      <c r="GS6" t="inlineStr">
        <is>
          <t>Pressed Powder Pellet XRF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n">
        <v>3.43</v>
      </c>
      <c r="HD6" t="n">
        <v>0.000343</v>
      </c>
      <c r="HE6" t="inlineStr">
        <is>
          <t>Borate / Peroxide Fusion ICP</t>
        </is>
      </c>
      <c r="HF6" t="inlineStr"/>
      <c r="HG6" t="inlineStr"/>
      <c r="HH6" t="inlineStr"/>
      <c r="HI6" t="inlineStr"/>
      <c r="HJ6" t="inlineStr"/>
      <c r="HK6" t="inlineStr"/>
    </row>
    <row r="7">
      <c r="A7" t="inlineStr">
        <is>
          <t>OREAS0105</t>
        </is>
      </c>
      <c r="B7" t="inlineStr">
        <is>
          <t>U ore</t>
        </is>
      </c>
      <c r="C7" t="inlineStr">
        <is>
          <t>primary</t>
        </is>
      </c>
      <c r="D7" t="inlineStr">
        <is>
          <t>granitic/gneissic</t>
        </is>
      </c>
      <c r="E7" t="inlineStr">
        <is>
          <t>epithermal</t>
        </is>
      </c>
      <c r="F7" t="inlineStr">
        <is>
          <t>no</t>
        </is>
      </c>
      <c r="G7" t="inlineStr">
        <is>
          <t>Archived</t>
        </is>
      </c>
      <c r="H7" t="inlineStr">
        <is>
          <t>C:/Users/Zeb/Documents/GitHub/OREAS-Catalogue-Info/oreas-catalogue-2024-05-24.csv</t>
        </is>
      </c>
      <c r="I7">
        <f>Hyperlink("https://www.oreas.com/crm/OREAS-105/")</f>
        <v/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117</v>
      </c>
      <c r="AO7" t="n">
        <v>0.0117</v>
      </c>
      <c r="AP7" t="inlineStr">
        <is>
          <t>Borate / Peroxide Fusion ICP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12.2</v>
      </c>
      <c r="BG7" t="n">
        <v>0.00122</v>
      </c>
      <c r="BH7" t="inlineStr">
        <is>
          <t>Borate / Peroxide Fusion ICP</t>
        </is>
      </c>
      <c r="BI7" t="n">
        <v>7.5</v>
      </c>
      <c r="BJ7" t="n">
        <v>0.00075</v>
      </c>
      <c r="BK7" t="inlineStr">
        <is>
          <t>Borate / Peroxide Fusion ICP</t>
        </is>
      </c>
      <c r="BL7" t="n">
        <v>1.5</v>
      </c>
      <c r="BM7" t="n">
        <v>0.00015</v>
      </c>
      <c r="BN7" t="inlineStr">
        <is>
          <t>Borate / Peroxide Fusion ICP</t>
        </is>
      </c>
      <c r="BO7" t="inlineStr"/>
      <c r="BP7" t="inlineStr"/>
      <c r="BQ7" t="inlineStr"/>
      <c r="BR7" t="inlineStr"/>
      <c r="BS7" t="inlineStr"/>
      <c r="BT7" t="inlineStr"/>
      <c r="BU7" t="n">
        <v>13</v>
      </c>
      <c r="BV7" t="n">
        <v>0.0013</v>
      </c>
      <c r="BW7" t="inlineStr">
        <is>
          <t>Borate / Peroxide Fusion ICP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2.44</v>
      </c>
      <c r="CH7" t="n">
        <v>0.000244</v>
      </c>
      <c r="CI7" t="inlineStr">
        <is>
          <t>Borate / Peroxide Fusion ICP</t>
        </is>
      </c>
      <c r="CJ7" t="inlineStr"/>
      <c r="CK7" t="inlineStr"/>
      <c r="CL7" t="inlineStr"/>
      <c r="CM7" t="inlineStr"/>
      <c r="CN7" t="inlineStr"/>
      <c r="CO7" t="inlineStr"/>
      <c r="CP7" t="n">
        <v>19700</v>
      </c>
      <c r="CQ7" t="n">
        <v>1.97</v>
      </c>
      <c r="CR7" t="inlineStr">
        <is>
          <t>Borate / Peroxide Fusion ICP</t>
        </is>
      </c>
      <c r="CS7" t="n">
        <v>51</v>
      </c>
      <c r="CT7" t="n">
        <v>0.0051</v>
      </c>
      <c r="CU7" t="inlineStr">
        <is>
          <t>Borate / Peroxide Fusion ICP</t>
        </is>
      </c>
      <c r="CV7" t="inlineStr"/>
      <c r="CW7" t="inlineStr"/>
      <c r="CX7" t="inlineStr"/>
      <c r="CY7" t="n">
        <v>0.99</v>
      </c>
      <c r="CZ7" t="n">
        <v>9.899999999999999e-05</v>
      </c>
      <c r="DA7" t="inlineStr">
        <is>
          <t>Borate / Peroxide Fusion ICP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64</v>
      </c>
      <c r="DR7" t="n">
        <v>0.0064</v>
      </c>
      <c r="DS7" t="inlineStr">
        <is>
          <t>Borate / Peroxide Fusion ICP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16</v>
      </c>
      <c r="EG7" t="n">
        <v>0.0016</v>
      </c>
      <c r="EH7" t="inlineStr">
        <is>
          <t>Borate / Peroxide Fusion ICP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14.8</v>
      </c>
      <c r="FN7" t="n">
        <v>0.00148</v>
      </c>
      <c r="FO7" t="inlineStr">
        <is>
          <t>Borate / Peroxide Fusion ICP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2.18</v>
      </c>
      <c r="FZ7" t="n">
        <v>0.000218</v>
      </c>
      <c r="GA7" t="inlineStr">
        <is>
          <t>Borate / Peroxide Fusion ICP</t>
        </is>
      </c>
      <c r="GB7" t="inlineStr"/>
      <c r="GC7" t="inlineStr"/>
      <c r="GD7" t="inlineStr"/>
      <c r="GE7" t="n">
        <v>382</v>
      </c>
      <c r="GF7" t="n">
        <v>0.0382</v>
      </c>
      <c r="GG7" t="inlineStr">
        <is>
          <t>Pressed Powder Pellet XRF</t>
        </is>
      </c>
      <c r="GH7" t="inlineStr"/>
      <c r="GI7" t="inlineStr"/>
      <c r="GJ7" t="inlineStr"/>
      <c r="GK7" t="inlineStr"/>
      <c r="GL7" t="inlineStr"/>
      <c r="GM7" t="inlineStr"/>
      <c r="GN7" t="n">
        <v>1.14</v>
      </c>
      <c r="GO7" t="n">
        <v>0.000114</v>
      </c>
      <c r="GP7" t="inlineStr">
        <is>
          <t>Borate / Peroxide Fusion ICP</t>
        </is>
      </c>
      <c r="GQ7" t="n">
        <v>563</v>
      </c>
      <c r="GR7" t="n">
        <v>0.0563</v>
      </c>
      <c r="GS7" t="inlineStr">
        <is>
          <t>Pressed Powder Pellet XRF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7.3</v>
      </c>
      <c r="HD7" t="n">
        <v>0.00073</v>
      </c>
      <c r="HE7" t="inlineStr">
        <is>
          <t>Borate / Peroxide Fusion ICP</t>
        </is>
      </c>
      <c r="HF7" t="inlineStr"/>
      <c r="HG7" t="inlineStr"/>
      <c r="HH7" t="inlineStr"/>
      <c r="HI7" t="inlineStr"/>
      <c r="HJ7" t="inlineStr"/>
      <c r="HK7" t="inlineStr"/>
    </row>
    <row r="8">
      <c r="A8" t="inlineStr">
        <is>
          <t>OREAS0106</t>
        </is>
      </c>
      <c r="B8" t="inlineStr">
        <is>
          <t>U ore</t>
        </is>
      </c>
      <c r="C8" t="inlineStr">
        <is>
          <t>primary</t>
        </is>
      </c>
      <c r="D8" t="inlineStr">
        <is>
          <t>granitic/gneissic</t>
        </is>
      </c>
      <c r="E8" t="inlineStr">
        <is>
          <t>epithermal</t>
        </is>
      </c>
      <c r="F8" t="inlineStr">
        <is>
          <t>no</t>
        </is>
      </c>
      <c r="G8" t="inlineStr">
        <is>
          <t>Archived</t>
        </is>
      </c>
      <c r="H8" t="inlineStr">
        <is>
          <t>C:/Users/Zeb/Documents/GitHub/OREAS-Catalogue-Info/oreas-catalogue-2024-05-24.csv</t>
        </is>
      </c>
      <c r="I8">
        <f>Hyperlink("https://www.oreas.com/crm/OREAS-106/")</f>
        <v/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137</v>
      </c>
      <c r="AO8" t="n">
        <v>0.0137</v>
      </c>
      <c r="AP8" t="inlineStr">
        <is>
          <t>Borate / Peroxide Fusion ICP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19</v>
      </c>
      <c r="BG8" t="n">
        <v>0.0019</v>
      </c>
      <c r="BH8" t="inlineStr">
        <is>
          <t>Borate / Peroxide Fusion ICP</t>
        </is>
      </c>
      <c r="BI8" t="n">
        <v>12.2</v>
      </c>
      <c r="BJ8" t="n">
        <v>0.00122</v>
      </c>
      <c r="BK8" t="inlineStr">
        <is>
          <t>Borate / Peroxide Fusion ICP</t>
        </is>
      </c>
      <c r="BL8" t="n">
        <v>2</v>
      </c>
      <c r="BM8" t="n">
        <v>0.0002</v>
      </c>
      <c r="BN8" t="inlineStr">
        <is>
          <t>Borate / Peroxide Fusion ICP</t>
        </is>
      </c>
      <c r="BO8" t="inlineStr"/>
      <c r="BP8" t="inlineStr"/>
      <c r="BQ8" t="inlineStr"/>
      <c r="BR8" t="inlineStr"/>
      <c r="BS8" t="inlineStr"/>
      <c r="BT8" t="inlineStr"/>
      <c r="BU8" t="n">
        <v>18.2</v>
      </c>
      <c r="BV8" t="n">
        <v>0.00182</v>
      </c>
      <c r="BW8" t="inlineStr">
        <is>
          <t>Borate / Peroxide Fusion ICP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3.9</v>
      </c>
      <c r="CH8" t="n">
        <v>0.00039</v>
      </c>
      <c r="CI8" t="inlineStr">
        <is>
          <t>Borate / Peroxide Fusion ICP</t>
        </is>
      </c>
      <c r="CJ8" t="inlineStr"/>
      <c r="CK8" t="inlineStr"/>
      <c r="CL8" t="inlineStr"/>
      <c r="CM8" t="inlineStr"/>
      <c r="CN8" t="inlineStr"/>
      <c r="CO8" t="inlineStr"/>
      <c r="CP8" t="n">
        <v>15900</v>
      </c>
      <c r="CQ8" t="n">
        <v>1.59</v>
      </c>
      <c r="CR8" t="inlineStr">
        <is>
          <t>Borate / Peroxide Fusion ICP</t>
        </is>
      </c>
      <c r="CS8" t="n">
        <v>54</v>
      </c>
      <c r="CT8" t="n">
        <v>0.0054</v>
      </c>
      <c r="CU8" t="inlineStr">
        <is>
          <t>Borate / Peroxide Fusion ICP</t>
        </is>
      </c>
      <c r="CV8" t="inlineStr"/>
      <c r="CW8" t="inlineStr"/>
      <c r="CX8" t="inlineStr"/>
      <c r="CY8" t="n">
        <v>1.66</v>
      </c>
      <c r="CZ8" t="n">
        <v>0.000166</v>
      </c>
      <c r="DA8" t="inlineStr">
        <is>
          <t>Borate / Peroxide Fusion ICP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84</v>
      </c>
      <c r="DR8" t="n">
        <v>0.008399999999999999</v>
      </c>
      <c r="DS8" t="inlineStr">
        <is>
          <t>Borate / Peroxide Fusion ICP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19.7</v>
      </c>
      <c r="EG8" t="n">
        <v>0.00197</v>
      </c>
      <c r="EH8" t="inlineStr">
        <is>
          <t>Borate / Peroxide Fusion ICP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20.7</v>
      </c>
      <c r="FN8" t="n">
        <v>0.00207</v>
      </c>
      <c r="FO8" t="inlineStr">
        <is>
          <t>Borate / Peroxide Fusion ICP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3.1</v>
      </c>
      <c r="FZ8" t="n">
        <v>0.00031</v>
      </c>
      <c r="GA8" t="inlineStr">
        <is>
          <t>Borate / Peroxide Fusion ICP</t>
        </is>
      </c>
      <c r="GB8" t="inlineStr"/>
      <c r="GC8" t="inlineStr"/>
      <c r="GD8" t="inlineStr"/>
      <c r="GE8" t="n">
        <v>689</v>
      </c>
      <c r="GF8" t="n">
        <v>0.0689</v>
      </c>
      <c r="GG8" t="inlineStr">
        <is>
          <t>Pressed Powder Pellet XRF</t>
        </is>
      </c>
      <c r="GH8" t="inlineStr"/>
      <c r="GI8" t="inlineStr"/>
      <c r="GJ8" t="inlineStr"/>
      <c r="GK8" t="inlineStr"/>
      <c r="GL8" t="inlineStr"/>
      <c r="GM8" t="inlineStr"/>
      <c r="GN8" t="n">
        <v>1.88</v>
      </c>
      <c r="GO8" t="n">
        <v>0.000188</v>
      </c>
      <c r="GP8" t="inlineStr">
        <is>
          <t>Borate / Peroxide Fusion ICP</t>
        </is>
      </c>
      <c r="GQ8" t="n">
        <v>1213</v>
      </c>
      <c r="GR8" t="n">
        <v>0.1213</v>
      </c>
      <c r="GS8" t="inlineStr">
        <is>
          <t>Pressed Powder Pellet XRF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12.1</v>
      </c>
      <c r="HD8" t="n">
        <v>0.00121</v>
      </c>
      <c r="HE8" t="inlineStr">
        <is>
          <t>Borate / Peroxide Fusion ICP</t>
        </is>
      </c>
      <c r="HF8" t="inlineStr"/>
      <c r="HG8" t="inlineStr"/>
      <c r="HH8" t="inlineStr"/>
      <c r="HI8" t="inlineStr"/>
      <c r="HJ8" t="inlineStr"/>
      <c r="HK8" t="inlineStr"/>
    </row>
    <row r="9">
      <c r="A9" t="inlineStr">
        <is>
          <t>OREAS0010c</t>
        </is>
      </c>
      <c r="B9" t="inlineStr">
        <is>
          <t>Au &gt;1 ppm, Au only</t>
        </is>
      </c>
      <c r="C9" t="inlineStr">
        <is>
          <t>primary</t>
        </is>
      </c>
      <c r="D9" t="inlineStr">
        <is>
          <t>metasediment/basalt</t>
        </is>
      </c>
      <c r="E9" t="inlineStr">
        <is>
          <t>orogenic lode gold</t>
        </is>
      </c>
      <c r="F9" t="inlineStr">
        <is>
          <t>no</t>
        </is>
      </c>
      <c r="G9" t="inlineStr">
        <is>
          <t>Archived</t>
        </is>
      </c>
      <c r="H9" t="inlineStr">
        <is>
          <t>C:/Users/Zeb/Documents/GitHub/OREAS-Catalogue-Info/oreas-catalogue-2024-05-24.csv</t>
        </is>
      </c>
      <c r="I9">
        <f>Hyperlink("https://www.oreas.com/crm/OREAS-10c/")</f>
        <v/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6.6</v>
      </c>
      <c r="T9" t="n">
        <v>0.00066</v>
      </c>
      <c r="U9" t="inlineStr">
        <is>
          <t>Pb Fire Assay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</row>
    <row r="10">
      <c r="A10" t="inlineStr">
        <is>
          <t>OREAS0010P</t>
        </is>
      </c>
      <c r="B10" t="inlineStr">
        <is>
          <t>Au &gt;1 ppm</t>
        </is>
      </c>
      <c r="C10" t="inlineStr">
        <is>
          <t>primary</t>
        </is>
      </c>
      <c r="D10" t="inlineStr">
        <is>
          <t>metasediment/basalt</t>
        </is>
      </c>
      <c r="E10" t="inlineStr">
        <is>
          <t>orogenic lode gold</t>
        </is>
      </c>
      <c r="F10" t="inlineStr">
        <is>
          <t>no</t>
        </is>
      </c>
      <c r="G10" t="inlineStr">
        <is>
          <t>Archived</t>
        </is>
      </c>
      <c r="H10" t="inlineStr">
        <is>
          <t>C:/Users/Zeb/Documents/GitHub/OREAS-Catalogue-Info/oreas-catalogue-2024-05-24.csv</t>
        </is>
      </c>
      <c r="I10">
        <f>Hyperlink("https://www.oreas.com/crm/OREAS-10P/")</f>
        <v/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6.81</v>
      </c>
      <c r="T10" t="n">
        <v>0.000681</v>
      </c>
      <c r="U10" t="inlineStr">
        <is>
          <t>Pb Fire Assay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</row>
    <row r="11">
      <c r="A11" t="inlineStr">
        <is>
          <t>OREAS0010Pb</t>
        </is>
      </c>
      <c r="B11" t="inlineStr">
        <is>
          <t>Au &gt;1 ppm</t>
        </is>
      </c>
      <c r="C11" t="inlineStr">
        <is>
          <t>primary</t>
        </is>
      </c>
      <c r="D11" t="inlineStr">
        <is>
          <t>metasediment/basalt</t>
        </is>
      </c>
      <c r="E11" t="inlineStr">
        <is>
          <t>orogenic lode gold</t>
        </is>
      </c>
      <c r="F11" t="inlineStr">
        <is>
          <t>no</t>
        </is>
      </c>
      <c r="G11" t="inlineStr">
        <is>
          <t>Archived</t>
        </is>
      </c>
      <c r="H11" t="inlineStr">
        <is>
          <t>C:/Users/Zeb/Documents/GitHub/OREAS-Catalogue-Info/oreas-catalogue-2024-05-24.csv</t>
        </is>
      </c>
      <c r="I11">
        <f>Hyperlink("https://www.oreas.com/crm/OREAS-10Pb/")</f>
        <v/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7.15</v>
      </c>
      <c r="T11" t="n">
        <v>0.000715</v>
      </c>
      <c r="U11" t="inlineStr">
        <is>
          <t>Pb Fire Assay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</row>
    <row r="12">
      <c r="A12" t="inlineStr">
        <is>
          <t>OREAS0110</t>
        </is>
      </c>
      <c r="B12" t="inlineStr">
        <is>
          <t>Cu ore</t>
        </is>
      </c>
      <c r="C12" t="inlineStr">
        <is>
          <t>primary</t>
        </is>
      </c>
      <c r="D12" t="inlineStr">
        <is>
          <t>massive sulphide</t>
        </is>
      </c>
      <c r="E12" t="inlineStr">
        <is>
          <t>volcanic hosted massive sulphide</t>
        </is>
      </c>
      <c r="F12" t="inlineStr">
        <is>
          <t>no</t>
        </is>
      </c>
      <c r="G12" t="inlineStr">
        <is>
          <t>Current</t>
        </is>
      </c>
      <c r="H12" t="inlineStr">
        <is>
          <t>C:/Users/Zeb/Documents/GitHub/OREAS-Catalogue-Info/oreas-catalogue-2024-05-24.csv</t>
        </is>
      </c>
      <c r="I12">
        <f>Hyperlink("https://www.oreas.com/crm/OREAS-110/")</f>
        <v/>
      </c>
      <c r="J12" s="2" t="n">
        <v>10</v>
      </c>
      <c r="K12" s="2" t="n">
        <v>0.001</v>
      </c>
      <c r="L12" t="inlineStr">
        <is>
          <t>Peroxide Fusion ICP</t>
        </is>
      </c>
      <c r="M12" t="inlineStr"/>
      <c r="N12" t="inlineStr"/>
      <c r="O12" t="inlineStr"/>
      <c r="P12" t="n">
        <v>103</v>
      </c>
      <c r="Q12" t="n">
        <v>0.0103</v>
      </c>
      <c r="R12" t="inlineStr">
        <is>
          <t>4-Acid Digestion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s="2" t="n">
        <v>0.5</v>
      </c>
      <c r="AL12" s="2" t="n">
        <v>5e-05</v>
      </c>
      <c r="AM12" t="inlineStr">
        <is>
          <t>4-Acid Digestion</t>
        </is>
      </c>
      <c r="AN12" t="inlineStr"/>
      <c r="AO12" t="inlineStr"/>
      <c r="AP12" t="inlineStr"/>
      <c r="AQ12" t="inlineStr"/>
      <c r="AR12" t="inlineStr"/>
      <c r="AS12" t="inlineStr"/>
      <c r="AT12" t="n">
        <v>24</v>
      </c>
      <c r="AU12" t="n">
        <v>0.0024</v>
      </c>
      <c r="AV12" t="inlineStr">
        <is>
          <t>4-Acid Digestion</t>
        </is>
      </c>
      <c r="AW12" t="inlineStr"/>
      <c r="AX12" t="inlineStr"/>
      <c r="AY12" t="inlineStr"/>
      <c r="AZ12" t="inlineStr"/>
      <c r="BA12" t="inlineStr"/>
      <c r="BB12" t="inlineStr"/>
      <c r="BC12" t="n">
        <v>1620</v>
      </c>
      <c r="BD12" t="n">
        <v>0.162</v>
      </c>
      <c r="BE12" t="inlineStr">
        <is>
          <t>4-Acid Digestion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251000</v>
      </c>
      <c r="BP12" t="n">
        <v>25.1</v>
      </c>
      <c r="BQ12" t="inlineStr">
        <is>
          <t>4-Acid Digestion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36.2</v>
      </c>
      <c r="EA12" t="n">
        <v>0.00362</v>
      </c>
      <c r="EB12" t="inlineStr">
        <is>
          <t>4-Acid Digestion</t>
        </is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15.2</v>
      </c>
      <c r="FB12" t="n">
        <v>0.00152</v>
      </c>
      <c r="FC12" t="inlineStr">
        <is>
          <t>4-Acid Digestion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72</v>
      </c>
      <c r="HG12" t="n">
        <v>0.0072</v>
      </c>
      <c r="HH12" t="inlineStr">
        <is>
          <t>4-Acid Digestion</t>
        </is>
      </c>
      <c r="HI12" t="inlineStr"/>
      <c r="HJ12" t="inlineStr"/>
      <c r="HK12" t="inlineStr"/>
    </row>
    <row r="13">
      <c r="A13" t="inlineStr">
        <is>
          <t>OREAS0111</t>
        </is>
      </c>
      <c r="B13" t="inlineStr">
        <is>
          <t>Cu ore</t>
        </is>
      </c>
      <c r="C13" t="inlineStr">
        <is>
          <t>primary</t>
        </is>
      </c>
      <c r="D13" t="inlineStr">
        <is>
          <t>massive sulphide</t>
        </is>
      </c>
      <c r="E13" t="inlineStr">
        <is>
          <t>volcanic hosted massive sulphide</t>
        </is>
      </c>
      <c r="F13" t="inlineStr">
        <is>
          <t>no</t>
        </is>
      </c>
      <c r="G13" t="inlineStr">
        <is>
          <t>Current</t>
        </is>
      </c>
      <c r="H13" t="inlineStr">
        <is>
          <t>C:/Users/Zeb/Documents/GitHub/OREAS-Catalogue-Info/oreas-catalogue-2024-05-24.csv</t>
        </is>
      </c>
      <c r="I13">
        <f>Hyperlink("https://www.oreas.com/crm/OREAS-111/")</f>
        <v/>
      </c>
      <c r="J13" s="2" t="n">
        <v>20</v>
      </c>
      <c r="K13" s="2" t="n">
        <v>0.002</v>
      </c>
      <c r="L13" t="inlineStr">
        <is>
          <t>Peroxide Fusion ICP</t>
        </is>
      </c>
      <c r="M13" t="inlineStr"/>
      <c r="N13" t="inlineStr"/>
      <c r="O13" t="inlineStr"/>
      <c r="P13" t="n">
        <v>215</v>
      </c>
      <c r="Q13" t="n">
        <v>0.0215</v>
      </c>
      <c r="R13" t="inlineStr">
        <is>
          <t>4-Acid Digestion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0.0012</v>
      </c>
      <c r="AM13" t="inlineStr">
        <is>
          <t>4-Acid Digestion</t>
        </is>
      </c>
      <c r="AN13" t="inlineStr"/>
      <c r="AO13" t="inlineStr"/>
      <c r="AP13" t="inlineStr"/>
      <c r="AQ13" t="inlineStr"/>
      <c r="AR13" t="inlineStr"/>
      <c r="AS13" t="inlineStr"/>
      <c r="AT13" t="n">
        <v>452</v>
      </c>
      <c r="AU13" t="n">
        <v>0.0452</v>
      </c>
      <c r="AV13" t="inlineStr">
        <is>
          <t>4-Acid Digestion</t>
        </is>
      </c>
      <c r="AW13" t="inlineStr"/>
      <c r="AX13" t="inlineStr"/>
      <c r="AY13" t="inlineStr"/>
      <c r="AZ13" t="inlineStr"/>
      <c r="BA13" t="inlineStr"/>
      <c r="BB13" t="inlineStr"/>
      <c r="BC13" t="n">
        <v>23700</v>
      </c>
      <c r="BD13" t="n">
        <v>2.37</v>
      </c>
      <c r="BE13" t="inlineStr">
        <is>
          <t>4-Acid Digestion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352000</v>
      </c>
      <c r="BP13" t="n">
        <v>35.2</v>
      </c>
      <c r="BQ13" t="inlineStr">
        <is>
          <t>4-Acid Digestion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377</v>
      </c>
      <c r="EA13" t="n">
        <v>0.0377</v>
      </c>
      <c r="EB13" t="inlineStr">
        <is>
          <t>4-Acid Digestion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18</v>
      </c>
      <c r="FB13" t="n">
        <v>0.0018</v>
      </c>
      <c r="FC13" t="inlineStr">
        <is>
          <t>4-Acid Digestion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4196</v>
      </c>
      <c r="HG13" t="n">
        <v>0.4196</v>
      </c>
      <c r="HH13" t="inlineStr">
        <is>
          <t>4-Acid Digestion</t>
        </is>
      </c>
      <c r="HI13" t="inlineStr"/>
      <c r="HJ13" t="inlineStr"/>
      <c r="HK13" t="inlineStr"/>
    </row>
    <row r="14">
      <c r="A14" t="inlineStr">
        <is>
          <t>OREAS0111b</t>
        </is>
      </c>
      <c r="B14" t="inlineStr">
        <is>
          <t>Cu ore</t>
        </is>
      </c>
      <c r="C14" t="inlineStr">
        <is>
          <t>primary</t>
        </is>
      </c>
      <c r="D14" t="inlineStr">
        <is>
          <t>massive sulphide</t>
        </is>
      </c>
      <c r="E14" t="inlineStr">
        <is>
          <t>volcanic hosted massive sulphide</t>
        </is>
      </c>
      <c r="F14" t="inlineStr">
        <is>
          <t>no</t>
        </is>
      </c>
      <c r="G14" t="inlineStr">
        <is>
          <t>Archived</t>
        </is>
      </c>
      <c r="H14" t="inlineStr">
        <is>
          <t>C:/Users/Zeb/Documents/GitHub/OREAS-Catalogue-Info/oreas-catalogue-2024-05-24.csv</t>
        </is>
      </c>
      <c r="I14">
        <f>Hyperlink("https://www.oreas.com/crm/OREAS-111b/")</f>
        <v/>
      </c>
      <c r="J14" s="2" t="n">
        <v>20</v>
      </c>
      <c r="K14" s="2" t="n">
        <v>0.002</v>
      </c>
      <c r="L14" t="inlineStr">
        <is>
          <t>Peroxide Fusion ICP</t>
        </is>
      </c>
      <c r="M14" t="inlineStr"/>
      <c r="N14" t="inlineStr"/>
      <c r="O14" t="inlineStr"/>
      <c r="P14" t="n">
        <v>220</v>
      </c>
      <c r="Q14" t="n">
        <v>0.022</v>
      </c>
      <c r="R14" t="inlineStr">
        <is>
          <t>4-Acid Digestion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14.3</v>
      </c>
      <c r="AL14" t="n">
        <v>0.00143</v>
      </c>
      <c r="AM14" t="inlineStr">
        <is>
          <t>4-Acid Digestion</t>
        </is>
      </c>
      <c r="AN14" t="inlineStr"/>
      <c r="AO14" t="inlineStr"/>
      <c r="AP14" t="inlineStr"/>
      <c r="AQ14" t="inlineStr"/>
      <c r="AR14" t="inlineStr"/>
      <c r="AS14" t="inlineStr"/>
      <c r="AT14" t="n">
        <v>490</v>
      </c>
      <c r="AU14" t="n">
        <v>0.049</v>
      </c>
      <c r="AV14" t="inlineStr">
        <is>
          <t>4-Acid Digestion</t>
        </is>
      </c>
      <c r="AW14" t="inlineStr"/>
      <c r="AX14" t="inlineStr"/>
      <c r="AY14" t="inlineStr"/>
      <c r="AZ14" t="inlineStr"/>
      <c r="BA14" t="inlineStr"/>
      <c r="BB14" t="inlineStr"/>
      <c r="BC14" t="n">
        <v>24700</v>
      </c>
      <c r="BD14" t="n">
        <v>2.47</v>
      </c>
      <c r="BE14" t="inlineStr">
        <is>
          <t>4-Acid Digestion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361000</v>
      </c>
      <c r="BP14" t="n">
        <v>36.1</v>
      </c>
      <c r="BQ14" t="inlineStr">
        <is>
          <t>4-Acid Digestion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393</v>
      </c>
      <c r="EA14" t="n">
        <v>0.0393</v>
      </c>
      <c r="EB14" t="inlineStr">
        <is>
          <t>4-Acid Digestion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21</v>
      </c>
      <c r="FB14" t="n">
        <v>0.0021</v>
      </c>
      <c r="FC14" t="inlineStr">
        <is>
          <t>4-Acid Digestion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n">
        <v>4334</v>
      </c>
      <c r="HG14" t="n">
        <v>0.4334</v>
      </c>
      <c r="HH14" t="inlineStr">
        <is>
          <t>4-Acid Digestion</t>
        </is>
      </c>
      <c r="HI14" t="inlineStr"/>
      <c r="HJ14" t="inlineStr"/>
      <c r="HK14" t="inlineStr"/>
    </row>
    <row r="15">
      <c r="A15" t="inlineStr">
        <is>
          <t>OREAS0112</t>
        </is>
      </c>
      <c r="B15" t="inlineStr">
        <is>
          <t>Cu ore</t>
        </is>
      </c>
      <c r="C15" t="inlineStr">
        <is>
          <t>primary</t>
        </is>
      </c>
      <c r="D15" t="inlineStr">
        <is>
          <t>massive sulphide</t>
        </is>
      </c>
      <c r="E15" t="inlineStr">
        <is>
          <t>volcanic hosted massive sulphide</t>
        </is>
      </c>
      <c r="F15" t="inlineStr">
        <is>
          <t>no</t>
        </is>
      </c>
      <c r="G15" t="inlineStr">
        <is>
          <t>Current</t>
        </is>
      </c>
      <c r="H15" t="inlineStr">
        <is>
          <t>C:/Users/Zeb/Documents/GitHub/OREAS-Catalogue-Info/oreas-catalogue-2024-05-24.csv</t>
        </is>
      </c>
      <c r="I15">
        <f>Hyperlink("https://www.oreas.com/crm/OREAS-112/")</f>
        <v/>
      </c>
      <c r="J15" t="n">
        <v>17</v>
      </c>
      <c r="K15" t="n">
        <v>0.0017</v>
      </c>
      <c r="L15" t="inlineStr">
        <is>
          <t>Peroxide Fusion ICP</t>
        </is>
      </c>
      <c r="M15" t="inlineStr"/>
      <c r="N15" t="inlineStr"/>
      <c r="O15" t="inlineStr"/>
      <c r="P15" t="n">
        <v>222</v>
      </c>
      <c r="Q15" t="n">
        <v>0.0222</v>
      </c>
      <c r="R15" t="inlineStr">
        <is>
          <t>4-Acid Digestion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14.6</v>
      </c>
      <c r="AL15" t="n">
        <v>0.00146</v>
      </c>
      <c r="AM15" t="inlineStr">
        <is>
          <t>4-Acid Digestion</t>
        </is>
      </c>
      <c r="AN15" t="inlineStr"/>
      <c r="AO15" t="inlineStr"/>
      <c r="AP15" t="inlineStr"/>
      <c r="AQ15" t="inlineStr"/>
      <c r="AR15" t="inlineStr"/>
      <c r="AS15" t="inlineStr"/>
      <c r="AT15" t="n">
        <v>551</v>
      </c>
      <c r="AU15" t="n">
        <v>0.0551</v>
      </c>
      <c r="AV15" t="inlineStr">
        <is>
          <t>4-Acid Digestion</t>
        </is>
      </c>
      <c r="AW15" t="inlineStr"/>
      <c r="AX15" t="inlineStr"/>
      <c r="AY15" t="inlineStr"/>
      <c r="AZ15" t="inlineStr"/>
      <c r="BA15" t="inlineStr"/>
      <c r="BB15" t="inlineStr"/>
      <c r="BC15" t="n">
        <v>51000</v>
      </c>
      <c r="BD15" t="n">
        <v>5.1</v>
      </c>
      <c r="BE15" t="inlineStr">
        <is>
          <t>4-Acid Digestion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341000</v>
      </c>
      <c r="BP15" t="n">
        <v>34.1</v>
      </c>
      <c r="BQ15" t="inlineStr">
        <is>
          <t>4-Acid Digestion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360</v>
      </c>
      <c r="EA15" t="n">
        <v>0.036</v>
      </c>
      <c r="EB15" t="inlineStr">
        <is>
          <t>4-Acid Digestion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16</v>
      </c>
      <c r="FB15" t="n">
        <v>0.0016</v>
      </c>
      <c r="FC15" t="inlineStr">
        <is>
          <t>4-Acid Digestion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n">
        <v>4351</v>
      </c>
      <c r="HG15" t="n">
        <v>0.4351</v>
      </c>
      <c r="HH15" t="inlineStr">
        <is>
          <t>4-Acid Digestion</t>
        </is>
      </c>
      <c r="HI15" t="inlineStr"/>
      <c r="HJ15" t="inlineStr"/>
      <c r="HK15" t="inlineStr"/>
    </row>
    <row r="16">
      <c r="A16" t="inlineStr">
        <is>
          <t>OREAS0113</t>
        </is>
      </c>
      <c r="B16" t="inlineStr">
        <is>
          <t>Cu ore</t>
        </is>
      </c>
      <c r="C16" t="inlineStr">
        <is>
          <t>primary</t>
        </is>
      </c>
      <c r="D16" t="inlineStr">
        <is>
          <t>massive sulphide</t>
        </is>
      </c>
      <c r="E16" t="inlineStr">
        <is>
          <t>volcanic hosted massive sulphide</t>
        </is>
      </c>
      <c r="F16" t="inlineStr">
        <is>
          <t>no</t>
        </is>
      </c>
      <c r="G16" t="inlineStr">
        <is>
          <t>Current</t>
        </is>
      </c>
      <c r="H16" t="inlineStr">
        <is>
          <t>C:/Users/Zeb/Documents/GitHub/OREAS-Catalogue-Info/oreas-catalogue-2024-05-24.csv</t>
        </is>
      </c>
      <c r="I16">
        <f>Hyperlink("https://www.oreas.com/crm/OREAS-113/")</f>
        <v/>
      </c>
      <c r="J16" t="n">
        <v>25</v>
      </c>
      <c r="K16" t="n">
        <v>0.0025</v>
      </c>
      <c r="L16" t="inlineStr">
        <is>
          <t>Peroxide Fusion ICP</t>
        </is>
      </c>
      <c r="M16" t="inlineStr"/>
      <c r="N16" t="inlineStr"/>
      <c r="O16" t="inlineStr"/>
      <c r="P16" t="n">
        <v>234</v>
      </c>
      <c r="Q16" t="n">
        <v>0.0234</v>
      </c>
      <c r="R16" t="inlineStr">
        <is>
          <t>4-Acid Digestion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15.5</v>
      </c>
      <c r="AL16" t="n">
        <v>0.00155</v>
      </c>
      <c r="AM16" t="inlineStr">
        <is>
          <t>4-Acid Digestion</t>
        </is>
      </c>
      <c r="AN16" t="inlineStr"/>
      <c r="AO16" t="inlineStr"/>
      <c r="AP16" t="inlineStr"/>
      <c r="AQ16" t="inlineStr"/>
      <c r="AR16" t="inlineStr"/>
      <c r="AS16" t="inlineStr"/>
      <c r="AT16" t="n">
        <v>766</v>
      </c>
      <c r="AU16" t="n">
        <v>0.0766</v>
      </c>
      <c r="AV16" t="inlineStr">
        <is>
          <t>4-Acid Digestion</t>
        </is>
      </c>
      <c r="AW16" t="inlineStr"/>
      <c r="AX16" t="inlineStr"/>
      <c r="AY16" t="inlineStr"/>
      <c r="AZ16" t="inlineStr"/>
      <c r="BA16" t="inlineStr"/>
      <c r="BB16" t="inlineStr"/>
      <c r="BC16" t="n">
        <v>135000</v>
      </c>
      <c r="BD16" t="n">
        <v>13.5</v>
      </c>
      <c r="BE16" t="inlineStr">
        <is>
          <t>4-Acid Digestion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282000</v>
      </c>
      <c r="BP16" t="n">
        <v>28.2</v>
      </c>
      <c r="BQ16" t="inlineStr">
        <is>
          <t>4-Acid Digestion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230</v>
      </c>
      <c r="EA16" t="n">
        <v>0.023</v>
      </c>
      <c r="EB16" t="inlineStr">
        <is>
          <t>4-Acid Digestion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8</v>
      </c>
      <c r="FB16" t="n">
        <v>0.0008</v>
      </c>
      <c r="FC16" t="inlineStr">
        <is>
          <t>4-Acid Digestion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4178</v>
      </c>
      <c r="HG16" t="n">
        <v>0.4178</v>
      </c>
      <c r="HH16" t="inlineStr">
        <is>
          <t>4-Acid Digestion</t>
        </is>
      </c>
      <c r="HI16" t="inlineStr"/>
      <c r="HJ16" t="inlineStr"/>
      <c r="HK16" t="inlineStr"/>
    </row>
    <row r="17">
      <c r="A17" t="inlineStr">
        <is>
          <t>OREAS0120</t>
        </is>
      </c>
      <c r="B17" t="inlineStr">
        <is>
          <t>U ore</t>
        </is>
      </c>
      <c r="C17" t="inlineStr">
        <is>
          <t>oxide</t>
        </is>
      </c>
      <c r="D17" t="inlineStr">
        <is>
          <t>sandstone/ sediments</t>
        </is>
      </c>
      <c r="E17" t="inlineStr">
        <is>
          <t>sedimentary and hydrothermal</t>
        </is>
      </c>
      <c r="F17" t="inlineStr">
        <is>
          <t>yes</t>
        </is>
      </c>
      <c r="G17" t="inlineStr">
        <is>
          <t>Current</t>
        </is>
      </c>
      <c r="H17" t="inlineStr">
        <is>
          <t>C:/Users/Zeb/Documents/GitHub/OREAS-Catalogue-Info/oreas-catalogue-2024-05-24.csv</t>
        </is>
      </c>
      <c r="I17">
        <f>Hyperlink("https://www.oreas.com/crm/OREAS-120/")</f>
        <v/>
      </c>
      <c r="J17" t="inlineStr"/>
      <c r="K17" t="inlineStr"/>
      <c r="L17" t="inlineStr"/>
      <c r="M17" t="n">
        <v>46300</v>
      </c>
      <c r="N17" t="n">
        <v>4.63</v>
      </c>
      <c r="O17" t="inlineStr">
        <is>
          <t>4-Acid Digestion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983</v>
      </c>
      <c r="Z17" t="n">
        <v>0.0983</v>
      </c>
      <c r="AA17" t="inlineStr">
        <is>
          <t>4-Acid Digestion</t>
        </is>
      </c>
      <c r="AB17" t="n">
        <v>1.5</v>
      </c>
      <c r="AC17" t="n">
        <v>0.00015</v>
      </c>
      <c r="AD17" t="inlineStr">
        <is>
          <t>4-Acid Digestion</t>
        </is>
      </c>
      <c r="AE17" t="inlineStr"/>
      <c r="AF17" t="inlineStr"/>
      <c r="AG17" t="inlineStr"/>
      <c r="AH17" t="n">
        <v>620</v>
      </c>
      <c r="AI17" t="n">
        <v>0.062</v>
      </c>
      <c r="AJ17" t="inlineStr">
        <is>
          <t>4-Acid Digestion</t>
        </is>
      </c>
      <c r="AK17" t="inlineStr"/>
      <c r="AL17" t="inlineStr"/>
      <c r="AM17" t="inlineStr"/>
      <c r="AN17" t="n">
        <v>44.5</v>
      </c>
      <c r="AO17" t="n">
        <v>0.00445</v>
      </c>
      <c r="AP17" t="inlineStr">
        <is>
          <t>4-Acid Digestion</t>
        </is>
      </c>
      <c r="AQ17" t="inlineStr"/>
      <c r="AR17" t="inlineStr"/>
      <c r="AS17" t="inlineStr"/>
      <c r="AT17" t="n">
        <v>4.22</v>
      </c>
      <c r="AU17" t="n">
        <v>0.000422</v>
      </c>
      <c r="AV17" t="inlineStr">
        <is>
          <t>4-Acid Digestion</t>
        </is>
      </c>
      <c r="AW17" t="n">
        <v>32.7</v>
      </c>
      <c r="AX17" t="n">
        <v>0.00327</v>
      </c>
      <c r="AY17" t="inlineStr">
        <is>
          <t>4-Acid Digestion</t>
        </is>
      </c>
      <c r="AZ17" t="n">
        <v>0.74</v>
      </c>
      <c r="BA17" t="n">
        <v>7.4e-05</v>
      </c>
      <c r="BB17" t="inlineStr">
        <is>
          <t>4-Acid Digestion</t>
        </is>
      </c>
      <c r="BC17" t="inlineStr"/>
      <c r="BD17" t="inlineStr"/>
      <c r="BE17" t="inlineStr"/>
      <c r="BF17" t="n">
        <v>2.29</v>
      </c>
      <c r="BG17" t="n">
        <v>0.000229</v>
      </c>
      <c r="BH17" t="inlineStr">
        <is>
          <t>4-Acid Digestion</t>
        </is>
      </c>
      <c r="BI17" t="inlineStr"/>
      <c r="BJ17" t="inlineStr"/>
      <c r="BK17" t="inlineStr"/>
      <c r="BL17" t="n">
        <v>1.11</v>
      </c>
      <c r="BM17" t="n">
        <v>0.000111</v>
      </c>
      <c r="BN17" t="inlineStr">
        <is>
          <t>4-Acid Digestion</t>
        </is>
      </c>
      <c r="BO17" t="n">
        <v>15700</v>
      </c>
      <c r="BP17" t="n">
        <v>1.57</v>
      </c>
      <c r="BQ17" t="inlineStr">
        <is>
          <t>4-Acid Digestion</t>
        </is>
      </c>
      <c r="BR17" t="n">
        <v>11</v>
      </c>
      <c r="BS17" t="n">
        <v>0.0011</v>
      </c>
      <c r="BT17" t="inlineStr">
        <is>
          <t>4-Acid Digestion</t>
        </is>
      </c>
      <c r="BU17" t="n">
        <v>3.04</v>
      </c>
      <c r="BV17" t="n">
        <v>0.000304</v>
      </c>
      <c r="BW17" t="inlineStr">
        <is>
          <t>Borate / Peroxide Fusion ICP</t>
        </is>
      </c>
      <c r="BX17" t="inlineStr"/>
      <c r="BY17" t="inlineStr"/>
      <c r="BZ17" t="inlineStr"/>
      <c r="CA17" t="n">
        <v>1.5</v>
      </c>
      <c r="CB17" t="n">
        <v>0.00015</v>
      </c>
      <c r="CC17" t="inlineStr">
        <is>
          <t>4-Acid Digestion</t>
        </is>
      </c>
      <c r="CD17" t="inlineStr"/>
      <c r="CE17" t="inlineStr"/>
      <c r="CF17" t="inlineStr"/>
      <c r="CG17" t="n">
        <v>0.48</v>
      </c>
      <c r="CH17" t="n">
        <v>4.8e-05</v>
      </c>
      <c r="CI17" t="inlineStr">
        <is>
          <t>Borate / Peroxide Fusion ICP</t>
        </is>
      </c>
      <c r="CJ17" t="n">
        <v>0.014</v>
      </c>
      <c r="CK17" t="n">
        <v>1.4e-06</v>
      </c>
      <c r="CL17" t="inlineStr">
        <is>
          <t>4-Acid Digestion</t>
        </is>
      </c>
      <c r="CM17" t="inlineStr"/>
      <c r="CN17" t="inlineStr"/>
      <c r="CO17" t="inlineStr"/>
      <c r="CP17" t="n">
        <v>25900</v>
      </c>
      <c r="CQ17" t="n">
        <v>2.59</v>
      </c>
      <c r="CR17" t="inlineStr">
        <is>
          <t>4-Acid Digestion</t>
        </is>
      </c>
      <c r="CS17" t="n">
        <v>20.3</v>
      </c>
      <c r="CT17" t="n">
        <v>0.00203</v>
      </c>
      <c r="CU17" t="inlineStr">
        <is>
          <t>4-Acid Digestion</t>
        </is>
      </c>
      <c r="CV17" t="n">
        <v>4.82</v>
      </c>
      <c r="CW17" t="n">
        <v>0.000482</v>
      </c>
      <c r="CX17" t="inlineStr">
        <is>
          <t>4-Acid Digestion</t>
        </is>
      </c>
      <c r="CY17" t="n">
        <v>0.21</v>
      </c>
      <c r="CZ17" t="n">
        <v>2.1e-05</v>
      </c>
      <c r="DA17" t="inlineStr">
        <is>
          <t>Borate / Peroxide Fusion ICP</t>
        </is>
      </c>
      <c r="DB17" t="n">
        <v>2310</v>
      </c>
      <c r="DC17" t="n">
        <v>0.231</v>
      </c>
      <c r="DD17" t="inlineStr">
        <is>
          <t>4-Acid Digestion</t>
        </is>
      </c>
      <c r="DE17" t="n">
        <v>780</v>
      </c>
      <c r="DF17" t="n">
        <v>0.078</v>
      </c>
      <c r="DG17" t="inlineStr">
        <is>
          <t>4-Acid Digestion</t>
        </is>
      </c>
      <c r="DH17" t="n">
        <v>6.97</v>
      </c>
      <c r="DI17" t="n">
        <v>0.000697</v>
      </c>
      <c r="DJ17" t="inlineStr">
        <is>
          <t>4-Acid Digestion</t>
        </is>
      </c>
      <c r="DK17" t="n">
        <v>2340</v>
      </c>
      <c r="DL17" t="n">
        <v>0.234</v>
      </c>
      <c r="DM17" t="inlineStr">
        <is>
          <t>4-Acid Digestion</t>
        </is>
      </c>
      <c r="DN17" t="n">
        <v>7.7</v>
      </c>
      <c r="DO17" t="n">
        <v>0.00077</v>
      </c>
      <c r="DP17" t="inlineStr">
        <is>
          <t>4-Acid Digestion</t>
        </is>
      </c>
      <c r="DQ17" t="n">
        <v>19.1</v>
      </c>
      <c r="DR17" t="n">
        <v>0.00191</v>
      </c>
      <c r="DS17" t="inlineStr">
        <is>
          <t>Borate / Peroxide Fusion ICP</t>
        </is>
      </c>
      <c r="DT17" t="n">
        <v>8.220000000000001</v>
      </c>
      <c r="DU17" t="n">
        <v>0.000822</v>
      </c>
      <c r="DV17" t="inlineStr">
        <is>
          <t>4-Acid Digestion</t>
        </is>
      </c>
      <c r="DW17" t="n">
        <v>120</v>
      </c>
      <c r="DX17" t="n">
        <v>0.012</v>
      </c>
      <c r="DY17" t="inlineStr">
        <is>
          <t>4-Acid Digestion</t>
        </is>
      </c>
      <c r="DZ17" t="n">
        <v>17.5</v>
      </c>
      <c r="EA17" t="n">
        <v>0.00175</v>
      </c>
      <c r="EB17" t="inlineStr">
        <is>
          <t>4-Acid Digestion</t>
        </is>
      </c>
      <c r="EC17" t="inlineStr"/>
      <c r="ED17" t="inlineStr"/>
      <c r="EE17" t="inlineStr"/>
      <c r="EF17" t="n">
        <v>5.01</v>
      </c>
      <c r="EG17" t="n">
        <v>0.000501</v>
      </c>
      <c r="EH17" t="inlineStr">
        <is>
          <t>Borate / Peroxide Fusion ICP</t>
        </is>
      </c>
      <c r="EI17" t="inlineStr"/>
      <c r="EJ17" t="inlineStr"/>
      <c r="EK17" t="inlineStr"/>
      <c r="EL17" t="n">
        <v>87</v>
      </c>
      <c r="EM17" t="n">
        <v>0.008699999999999999</v>
      </c>
      <c r="EN17" t="inlineStr">
        <is>
          <t>Borate / Peroxide Fusion ICP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2.73</v>
      </c>
      <c r="FE17" t="n">
        <v>0.000273</v>
      </c>
      <c r="FF17" t="inlineStr">
        <is>
          <t>4-Acid Digestion</t>
        </is>
      </c>
      <c r="FG17" t="inlineStr"/>
      <c r="FH17" t="inlineStr"/>
      <c r="FI17" t="inlineStr"/>
      <c r="FJ17" t="n">
        <v>382642.226</v>
      </c>
      <c r="FK17" t="n">
        <v>38.2642226</v>
      </c>
      <c r="FL17" t="inlineStr">
        <is>
          <t>Borate Fusion XRF</t>
        </is>
      </c>
      <c r="FM17" t="n">
        <v>3.74</v>
      </c>
      <c r="FN17" t="n">
        <v>0.000374</v>
      </c>
      <c r="FO17" t="inlineStr">
        <is>
          <t>Borate / Peroxide Fusion ICP</t>
        </is>
      </c>
      <c r="FP17" t="n">
        <v>0.67</v>
      </c>
      <c r="FQ17" t="n">
        <v>6.7e-05</v>
      </c>
      <c r="FR17" t="inlineStr">
        <is>
          <t>4-Acid Digestion</t>
        </is>
      </c>
      <c r="FS17" t="n">
        <v>124</v>
      </c>
      <c r="FT17" t="n">
        <v>0.0124</v>
      </c>
      <c r="FU17" t="inlineStr">
        <is>
          <t>4-Acid Digestion</t>
        </is>
      </c>
      <c r="FV17" t="n">
        <v>0.55</v>
      </c>
      <c r="FW17" t="n">
        <v>5.5e-05</v>
      </c>
      <c r="FX17" t="inlineStr">
        <is>
          <t>4-Acid Digestion</t>
        </is>
      </c>
      <c r="FY17" t="n">
        <v>0.43</v>
      </c>
      <c r="FZ17" t="n">
        <v>4.3e-05</v>
      </c>
      <c r="GA17" t="inlineStr">
        <is>
          <t>4-Acid Digestion</t>
        </is>
      </c>
      <c r="GB17" t="inlineStr"/>
      <c r="GC17" t="inlineStr"/>
      <c r="GD17" t="inlineStr"/>
      <c r="GE17" t="n">
        <v>5.57</v>
      </c>
      <c r="GF17" t="n">
        <v>0.000557</v>
      </c>
      <c r="GG17" t="inlineStr">
        <is>
          <t>4-Acid Digestion</t>
        </is>
      </c>
      <c r="GH17" t="n">
        <v>2380</v>
      </c>
      <c r="GI17" t="n">
        <v>0.238</v>
      </c>
      <c r="GJ17" t="inlineStr">
        <is>
          <t>4-Acid Digestion</t>
        </is>
      </c>
      <c r="GK17" t="n">
        <v>0.43</v>
      </c>
      <c r="GL17" t="n">
        <v>4.3e-05</v>
      </c>
      <c r="GM17" t="inlineStr">
        <is>
          <t>4-Acid Digestion</t>
        </is>
      </c>
      <c r="GN17" t="n">
        <v>0.2</v>
      </c>
      <c r="GO17" t="n">
        <v>2e-05</v>
      </c>
      <c r="GP17" t="inlineStr">
        <is>
          <t>Borate / Peroxide Fusion ICP</t>
        </is>
      </c>
      <c r="GQ17" t="n">
        <v>39.6</v>
      </c>
      <c r="GR17" t="n">
        <v>0.00396</v>
      </c>
      <c r="GS17" t="inlineStr">
        <is>
          <t>4-Acid Digestion</t>
        </is>
      </c>
      <c r="GT17" t="n">
        <v>21.3</v>
      </c>
      <c r="GU17" t="n">
        <v>0.00213</v>
      </c>
      <c r="GV17" t="inlineStr">
        <is>
          <t>4-Acid Digestion</t>
        </is>
      </c>
      <c r="GW17" t="inlineStr"/>
      <c r="GX17" t="inlineStr"/>
      <c r="GY17" t="inlineStr"/>
      <c r="GZ17" t="n">
        <v>10.1</v>
      </c>
      <c r="HA17" t="n">
        <v>0.00101</v>
      </c>
      <c r="HB17" t="inlineStr">
        <is>
          <t>4-Acid Digestion</t>
        </is>
      </c>
      <c r="HC17" t="n">
        <v>1.03</v>
      </c>
      <c r="HD17" t="n">
        <v>0.000103</v>
      </c>
      <c r="HE17" t="inlineStr">
        <is>
          <t>4-Acid Digestion</t>
        </is>
      </c>
      <c r="HF17" t="n">
        <v>13.1</v>
      </c>
      <c r="HG17" t="n">
        <v>0.00131</v>
      </c>
      <c r="HH17" t="inlineStr">
        <is>
          <t>4-Acid Digestion</t>
        </is>
      </c>
      <c r="HI17" t="n">
        <v>255</v>
      </c>
      <c r="HJ17" t="n">
        <v>0.0255</v>
      </c>
      <c r="HK17" t="inlineStr">
        <is>
          <t>Borate / Peroxide Fusion ICP</t>
        </is>
      </c>
    </row>
    <row r="18">
      <c r="A18" t="inlineStr">
        <is>
          <t>OREAS0121</t>
        </is>
      </c>
      <c r="B18" t="inlineStr">
        <is>
          <t>U ore</t>
        </is>
      </c>
      <c r="C18" t="inlineStr">
        <is>
          <t>oxide</t>
        </is>
      </c>
      <c r="D18" t="inlineStr">
        <is>
          <t>sandstone/ sediments</t>
        </is>
      </c>
      <c r="E18" t="inlineStr">
        <is>
          <t>sedimentary and hydrothermal</t>
        </is>
      </c>
      <c r="F18" t="inlineStr">
        <is>
          <t>yes</t>
        </is>
      </c>
      <c r="G18" t="inlineStr">
        <is>
          <t>Current</t>
        </is>
      </c>
      <c r="H18" t="inlineStr">
        <is>
          <t>C:/Users/Zeb/Documents/GitHub/OREAS-Catalogue-Info/oreas-catalogue-2024-05-24.csv</t>
        </is>
      </c>
      <c r="I18">
        <f>Hyperlink("https://www.oreas.com/crm/OREAS-121/")</f>
        <v/>
      </c>
      <c r="J18" t="inlineStr"/>
      <c r="K18" t="inlineStr"/>
      <c r="L18" t="inlineStr"/>
      <c r="M18" t="n">
        <v>45900</v>
      </c>
      <c r="N18" t="n">
        <v>4.59</v>
      </c>
      <c r="O18" t="inlineStr">
        <is>
          <t>4-Acid Digestion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1009</v>
      </c>
      <c r="Z18" t="n">
        <v>0.1009</v>
      </c>
      <c r="AA18" t="inlineStr">
        <is>
          <t>4-Acid Digestion</t>
        </is>
      </c>
      <c r="AB18" t="n">
        <v>1.55</v>
      </c>
      <c r="AC18" t="n">
        <v>0.000155</v>
      </c>
      <c r="AD18" t="inlineStr">
        <is>
          <t>4-Acid Digestion</t>
        </is>
      </c>
      <c r="AE18" t="inlineStr"/>
      <c r="AF18" t="inlineStr"/>
      <c r="AG18" t="inlineStr"/>
      <c r="AH18" t="n">
        <v>770</v>
      </c>
      <c r="AI18" t="n">
        <v>0.077</v>
      </c>
      <c r="AJ18" t="inlineStr">
        <is>
          <t>4-Acid Digestion</t>
        </is>
      </c>
      <c r="AK18" t="inlineStr"/>
      <c r="AL18" t="inlineStr"/>
      <c r="AM18" t="inlineStr"/>
      <c r="AN18" t="n">
        <v>44.7</v>
      </c>
      <c r="AO18" t="n">
        <v>0.00447</v>
      </c>
      <c r="AP18" t="inlineStr">
        <is>
          <t>4-Acid Digestion</t>
        </is>
      </c>
      <c r="AQ18" t="inlineStr"/>
      <c r="AR18" t="inlineStr"/>
      <c r="AS18" t="inlineStr"/>
      <c r="AT18" t="n">
        <v>4.36</v>
      </c>
      <c r="AU18" t="n">
        <v>0.000436</v>
      </c>
      <c r="AV18" t="inlineStr">
        <is>
          <t>4-Acid Digestion</t>
        </is>
      </c>
      <c r="AW18" t="n">
        <v>34.7</v>
      </c>
      <c r="AX18" t="n">
        <v>0.00347</v>
      </c>
      <c r="AY18" t="inlineStr">
        <is>
          <t>4-Acid Digestion</t>
        </is>
      </c>
      <c r="AZ18" t="n">
        <v>0.75</v>
      </c>
      <c r="BA18" t="n">
        <v>7.499999999999999e-05</v>
      </c>
      <c r="BB18" t="inlineStr">
        <is>
          <t>4-Acid Digestion</t>
        </is>
      </c>
      <c r="BC18" t="inlineStr"/>
      <c r="BD18" t="inlineStr"/>
      <c r="BE18" t="inlineStr"/>
      <c r="BF18" t="n">
        <v>2.32</v>
      </c>
      <c r="BG18" t="n">
        <v>0.000232</v>
      </c>
      <c r="BH18" t="inlineStr">
        <is>
          <t>4-Acid Digestion</t>
        </is>
      </c>
      <c r="BI18" t="n">
        <v>1.37</v>
      </c>
      <c r="BJ18" t="n">
        <v>0.000137</v>
      </c>
      <c r="BK18" t="inlineStr">
        <is>
          <t>Borate / Peroxide Fusion ICP</t>
        </is>
      </c>
      <c r="BL18" t="n">
        <v>1.11</v>
      </c>
      <c r="BM18" t="n">
        <v>0.000111</v>
      </c>
      <c r="BN18" t="inlineStr">
        <is>
          <t>4-Acid Digestion</t>
        </is>
      </c>
      <c r="BO18" t="n">
        <v>15900</v>
      </c>
      <c r="BP18" t="n">
        <v>1.59</v>
      </c>
      <c r="BQ18" t="inlineStr">
        <is>
          <t>4-Acid Digestion</t>
        </is>
      </c>
      <c r="BR18" t="n">
        <v>11.1</v>
      </c>
      <c r="BS18" t="n">
        <v>0.00111</v>
      </c>
      <c r="BT18" t="inlineStr">
        <is>
          <t>4-Acid Digestion</t>
        </is>
      </c>
      <c r="BU18" t="n">
        <v>3.07</v>
      </c>
      <c r="BV18" t="n">
        <v>0.000307</v>
      </c>
      <c r="BW18" t="inlineStr">
        <is>
          <t>Borate / Peroxide Fusion ICP</t>
        </is>
      </c>
      <c r="BX18" t="inlineStr"/>
      <c r="BY18" t="inlineStr"/>
      <c r="BZ18" t="inlineStr"/>
      <c r="CA18" t="n">
        <v>1.52</v>
      </c>
      <c r="CB18" t="n">
        <v>0.000152</v>
      </c>
      <c r="CC18" t="inlineStr">
        <is>
          <t>4-Acid Digestion</t>
        </is>
      </c>
      <c r="CD18" t="inlineStr"/>
      <c r="CE18" t="inlineStr"/>
      <c r="CF18" t="inlineStr"/>
      <c r="CG18" t="n">
        <v>0.49</v>
      </c>
      <c r="CH18" t="n">
        <v>4.9e-05</v>
      </c>
      <c r="CI18" t="inlineStr">
        <is>
          <t>Borate / Peroxide Fusion ICP</t>
        </is>
      </c>
      <c r="CJ18" t="inlineStr"/>
      <c r="CK18" t="inlineStr"/>
      <c r="CL18" t="inlineStr"/>
      <c r="CM18" t="inlineStr"/>
      <c r="CN18" t="inlineStr"/>
      <c r="CO18" t="inlineStr"/>
      <c r="CP18" t="n">
        <v>25700</v>
      </c>
      <c r="CQ18" t="n">
        <v>2.57</v>
      </c>
      <c r="CR18" t="inlineStr">
        <is>
          <t>4-Acid Digestion</t>
        </is>
      </c>
      <c r="CS18" t="n">
        <v>20.6</v>
      </c>
      <c r="CT18" t="n">
        <v>0.00206</v>
      </c>
      <c r="CU18" t="inlineStr">
        <is>
          <t>4-Acid Digestion</t>
        </is>
      </c>
      <c r="CV18" t="n">
        <v>4.79</v>
      </c>
      <c r="CW18" t="n">
        <v>0.000479</v>
      </c>
      <c r="CX18" t="inlineStr">
        <is>
          <t>4-Acid Digestion</t>
        </is>
      </c>
      <c r="CY18" t="n">
        <v>0.21</v>
      </c>
      <c r="CZ18" t="n">
        <v>2.1e-05</v>
      </c>
      <c r="DA18" t="inlineStr">
        <is>
          <t>Borate / Peroxide Fusion ICP</t>
        </is>
      </c>
      <c r="DB18" t="n">
        <v>2400</v>
      </c>
      <c r="DC18" t="n">
        <v>0.24</v>
      </c>
      <c r="DD18" t="inlineStr">
        <is>
          <t>4-Acid Digestion</t>
        </is>
      </c>
      <c r="DE18" t="n">
        <v>780</v>
      </c>
      <c r="DF18" t="n">
        <v>0.078</v>
      </c>
      <c r="DG18" t="inlineStr">
        <is>
          <t>4-Acid Digestion</t>
        </is>
      </c>
      <c r="DH18" t="n">
        <v>7.43</v>
      </c>
      <c r="DI18" t="n">
        <v>0.000743</v>
      </c>
      <c r="DJ18" t="inlineStr">
        <is>
          <t>4-Acid Digestion</t>
        </is>
      </c>
      <c r="DK18" t="n">
        <v>2390</v>
      </c>
      <c r="DL18" t="n">
        <v>0.239</v>
      </c>
      <c r="DM18" t="inlineStr">
        <is>
          <t>4-Acid Digestion</t>
        </is>
      </c>
      <c r="DN18" t="n">
        <v>7.77</v>
      </c>
      <c r="DO18" t="n">
        <v>0.000777</v>
      </c>
      <c r="DP18" t="inlineStr">
        <is>
          <t>4-Acid Digestion</t>
        </is>
      </c>
      <c r="DQ18" t="n">
        <v>19.1</v>
      </c>
      <c r="DR18" t="n">
        <v>0.00191</v>
      </c>
      <c r="DS18" t="inlineStr">
        <is>
          <t>Borate / Peroxide Fusion ICP</t>
        </is>
      </c>
      <c r="DT18" t="n">
        <v>8.83</v>
      </c>
      <c r="DU18" t="n">
        <v>0.000883</v>
      </c>
      <c r="DV18" t="inlineStr">
        <is>
          <t>4-Acid Digestion</t>
        </is>
      </c>
      <c r="DW18" t="n">
        <v>140</v>
      </c>
      <c r="DX18" t="n">
        <v>0.014</v>
      </c>
      <c r="DY18" t="inlineStr">
        <is>
          <t>4-Acid Digestion</t>
        </is>
      </c>
      <c r="DZ18" t="n">
        <v>17.4</v>
      </c>
      <c r="EA18" t="n">
        <v>0.00174</v>
      </c>
      <c r="EB18" t="inlineStr">
        <is>
          <t>4-Acid Digestion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86</v>
      </c>
      <c r="EM18" t="n">
        <v>0.0086</v>
      </c>
      <c r="EN18" t="inlineStr">
        <is>
          <t>Borate / Peroxide Fusion ICP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0.068</v>
      </c>
      <c r="FB18" t="n">
        <v>6.8e-06</v>
      </c>
      <c r="FC18" t="inlineStr">
        <is>
          <t>4-Acid Digestion</t>
        </is>
      </c>
      <c r="FD18" t="n">
        <v>2.92</v>
      </c>
      <c r="FE18" t="n">
        <v>0.000292</v>
      </c>
      <c r="FF18" t="inlineStr">
        <is>
          <t>4-Acid Digestion</t>
        </is>
      </c>
      <c r="FG18" t="inlineStr"/>
      <c r="FH18" t="inlineStr"/>
      <c r="FI18" t="inlineStr"/>
      <c r="FJ18" t="n">
        <v>380772.486</v>
      </c>
      <c r="FK18" t="n">
        <v>38.0772486</v>
      </c>
      <c r="FL18" t="inlineStr">
        <is>
          <t>Borate Fusion XRF</t>
        </is>
      </c>
      <c r="FM18" t="n">
        <v>3.68</v>
      </c>
      <c r="FN18" t="n">
        <v>0.000368</v>
      </c>
      <c r="FO18" t="inlineStr">
        <is>
          <t>Borate / Peroxide Fusion ICP</t>
        </is>
      </c>
      <c r="FP18" t="n">
        <v>0.67</v>
      </c>
      <c r="FQ18" t="n">
        <v>6.7e-05</v>
      </c>
      <c r="FR18" t="inlineStr">
        <is>
          <t>4-Acid Digestion</t>
        </is>
      </c>
      <c r="FS18" t="n">
        <v>130</v>
      </c>
      <c r="FT18" t="n">
        <v>0.013</v>
      </c>
      <c r="FU18" t="inlineStr">
        <is>
          <t>4-Acid Digestion</t>
        </is>
      </c>
      <c r="FV18" t="n">
        <v>0.53</v>
      </c>
      <c r="FW18" t="n">
        <v>5.3e-05</v>
      </c>
      <c r="FX18" t="inlineStr">
        <is>
          <t>4-Acid Digestion</t>
        </is>
      </c>
      <c r="FY18" t="n">
        <v>0.41</v>
      </c>
      <c r="FZ18" t="n">
        <v>4.1e-05</v>
      </c>
      <c r="GA18" t="inlineStr">
        <is>
          <t>4-Acid Digestion</t>
        </is>
      </c>
      <c r="GB18" t="inlineStr"/>
      <c r="GC18" t="inlineStr"/>
      <c r="GD18" t="inlineStr"/>
      <c r="GE18" t="n">
        <v>5.57</v>
      </c>
      <c r="GF18" t="n">
        <v>0.000557</v>
      </c>
      <c r="GG18" t="inlineStr">
        <is>
          <t>4-Acid Digestion</t>
        </is>
      </c>
      <c r="GH18" t="n">
        <v>2430</v>
      </c>
      <c r="GI18" t="n">
        <v>0.243</v>
      </c>
      <c r="GJ18" t="inlineStr">
        <is>
          <t>4-Acid Digestion</t>
        </is>
      </c>
      <c r="GK18" t="n">
        <v>0.43</v>
      </c>
      <c r="GL18" t="n">
        <v>4.3e-05</v>
      </c>
      <c r="GM18" t="inlineStr">
        <is>
          <t>4-Acid Digestion</t>
        </is>
      </c>
      <c r="GN18" t="n">
        <v>0.2</v>
      </c>
      <c r="GO18" t="n">
        <v>2e-05</v>
      </c>
      <c r="GP18" t="inlineStr">
        <is>
          <t>Borate / Peroxide Fusion ICP</t>
        </is>
      </c>
      <c r="GQ18" t="n">
        <v>206</v>
      </c>
      <c r="GR18" t="n">
        <v>0.0206</v>
      </c>
      <c r="GS18" t="inlineStr">
        <is>
          <t>4-Acid Digestion</t>
        </is>
      </c>
      <c r="GT18" t="n">
        <v>21.6</v>
      </c>
      <c r="GU18" t="n">
        <v>0.00216</v>
      </c>
      <c r="GV18" t="inlineStr">
        <is>
          <t>4-Acid Digestion</t>
        </is>
      </c>
      <c r="GW18" t="n">
        <v>0.39</v>
      </c>
      <c r="GX18" t="n">
        <v>3.9e-05</v>
      </c>
      <c r="GY18" t="inlineStr">
        <is>
          <t>4-Acid Digestion</t>
        </is>
      </c>
      <c r="GZ18" t="n">
        <v>10.5</v>
      </c>
      <c r="HA18" t="n">
        <v>0.00105</v>
      </c>
      <c r="HB18" t="inlineStr">
        <is>
          <t>4-Acid Digestion</t>
        </is>
      </c>
      <c r="HC18" t="n">
        <v>1.07</v>
      </c>
      <c r="HD18" t="n">
        <v>0.000107</v>
      </c>
      <c r="HE18" t="inlineStr">
        <is>
          <t>4-Acid Digestion</t>
        </is>
      </c>
      <c r="HF18" t="n">
        <v>13.1</v>
      </c>
      <c r="HG18" t="n">
        <v>0.00131</v>
      </c>
      <c r="HH18" t="inlineStr">
        <is>
          <t>4-Acid Digestion</t>
        </is>
      </c>
      <c r="HI18" t="n">
        <v>261</v>
      </c>
      <c r="HJ18" t="n">
        <v>0.0261</v>
      </c>
      <c r="HK18" t="inlineStr">
        <is>
          <t>Borate / Peroxide Fusion ICP</t>
        </is>
      </c>
    </row>
    <row r="19">
      <c r="A19" t="inlineStr">
        <is>
          <t>OREAS0122</t>
        </is>
      </c>
      <c r="B19" t="inlineStr">
        <is>
          <t>U ore</t>
        </is>
      </c>
      <c r="C19" t="inlineStr">
        <is>
          <t>oxide</t>
        </is>
      </c>
      <c r="D19" t="inlineStr">
        <is>
          <t>sandstone/ sediments</t>
        </is>
      </c>
      <c r="E19" t="inlineStr">
        <is>
          <t>sedimentary and hydrothermal</t>
        </is>
      </c>
      <c r="F19" t="inlineStr">
        <is>
          <t>yes</t>
        </is>
      </c>
      <c r="G19" t="inlineStr">
        <is>
          <t>Current</t>
        </is>
      </c>
      <c r="H19" t="inlineStr">
        <is>
          <t>C:/Users/Zeb/Documents/GitHub/OREAS-Catalogue-Info/oreas-catalogue-2024-05-24.csv</t>
        </is>
      </c>
      <c r="I19">
        <f>Hyperlink("https://www.oreas.com/crm/OREAS-122/")</f>
        <v/>
      </c>
      <c r="J19" t="inlineStr"/>
      <c r="K19" t="inlineStr"/>
      <c r="L19" t="inlineStr"/>
      <c r="M19" t="n">
        <v>46300</v>
      </c>
      <c r="N19" t="n">
        <v>4.63</v>
      </c>
      <c r="O19" t="inlineStr">
        <is>
          <t>4-Acid Digestion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1000</v>
      </c>
      <c r="Z19" t="n">
        <v>0.1</v>
      </c>
      <c r="AA19" t="inlineStr">
        <is>
          <t>4-Acid Digestion</t>
        </is>
      </c>
      <c r="AB19" t="n">
        <v>1.63</v>
      </c>
      <c r="AC19" t="n">
        <v>0.000163</v>
      </c>
      <c r="AD19" t="inlineStr">
        <is>
          <t>4-Acid Digestion</t>
        </is>
      </c>
      <c r="AE19" t="inlineStr"/>
      <c r="AF19" t="inlineStr"/>
      <c r="AG19" t="inlineStr"/>
      <c r="AH19" t="n">
        <v>920</v>
      </c>
      <c r="AI19" t="n">
        <v>0.092</v>
      </c>
      <c r="AJ19" t="inlineStr">
        <is>
          <t>4-Acid Digestion</t>
        </is>
      </c>
      <c r="AK19" t="inlineStr"/>
      <c r="AL19" t="inlineStr"/>
      <c r="AM19" t="inlineStr"/>
      <c r="AN19" t="n">
        <v>45.3</v>
      </c>
      <c r="AO19" t="n">
        <v>0.00453</v>
      </c>
      <c r="AP19" t="inlineStr">
        <is>
          <t>4-Acid Digestion</t>
        </is>
      </c>
      <c r="AQ19" t="inlineStr"/>
      <c r="AR19" t="inlineStr"/>
      <c r="AS19" t="inlineStr"/>
      <c r="AT19" t="n">
        <v>4.36</v>
      </c>
      <c r="AU19" t="n">
        <v>0.000436</v>
      </c>
      <c r="AV19" t="inlineStr">
        <is>
          <t>4-Acid Digestion</t>
        </is>
      </c>
      <c r="AW19" t="inlineStr"/>
      <c r="AX19" t="inlineStr"/>
      <c r="AY19" t="inlineStr"/>
      <c r="AZ19" t="n">
        <v>0.75</v>
      </c>
      <c r="BA19" t="n">
        <v>7.499999999999999e-05</v>
      </c>
      <c r="BB19" t="inlineStr">
        <is>
          <t>4-Acid Digestion</t>
        </is>
      </c>
      <c r="BC19" t="n">
        <v>3.38</v>
      </c>
      <c r="BD19" t="n">
        <v>0.000338</v>
      </c>
      <c r="BE19" t="inlineStr">
        <is>
          <t>4-Acid Digestion</t>
        </is>
      </c>
      <c r="BF19" t="n">
        <v>2.44</v>
      </c>
      <c r="BG19" t="n">
        <v>0.000244</v>
      </c>
      <c r="BH19" t="inlineStr">
        <is>
          <t>4-Acid Digestion</t>
        </is>
      </c>
      <c r="BI19" t="n">
        <v>1.39</v>
      </c>
      <c r="BJ19" t="n">
        <v>0.000139</v>
      </c>
      <c r="BK19" t="inlineStr">
        <is>
          <t>Borate / Peroxide Fusion ICP</t>
        </is>
      </c>
      <c r="BL19" t="n">
        <v>1.13</v>
      </c>
      <c r="BM19" t="n">
        <v>0.000113</v>
      </c>
      <c r="BN19" t="inlineStr">
        <is>
          <t>4-Acid Digestion</t>
        </is>
      </c>
      <c r="BO19" t="n">
        <v>16100</v>
      </c>
      <c r="BP19" t="n">
        <v>1.61</v>
      </c>
      <c r="BQ19" t="inlineStr">
        <is>
          <t>4-Acid Digestion</t>
        </is>
      </c>
      <c r="BR19" t="n">
        <v>10.8</v>
      </c>
      <c r="BS19" t="n">
        <v>0.00108</v>
      </c>
      <c r="BT19" t="inlineStr">
        <is>
          <t>4-Acid Digestion</t>
        </is>
      </c>
      <c r="BU19" t="n">
        <v>3.1</v>
      </c>
      <c r="BV19" t="n">
        <v>0.00031</v>
      </c>
      <c r="BW19" t="inlineStr">
        <is>
          <t>Borate / Peroxide Fusion ICP</t>
        </is>
      </c>
      <c r="BX19" t="inlineStr"/>
      <c r="BY19" t="inlineStr"/>
      <c r="BZ19" t="inlineStr"/>
      <c r="CA19" t="n">
        <v>1.46</v>
      </c>
      <c r="CB19" t="n">
        <v>0.000146</v>
      </c>
      <c r="CC19" t="inlineStr">
        <is>
          <t>4-Acid Digestion</t>
        </is>
      </c>
      <c r="CD19" t="inlineStr"/>
      <c r="CE19" t="inlineStr"/>
      <c r="CF19" t="inlineStr"/>
      <c r="CG19" t="n">
        <v>0.5</v>
      </c>
      <c r="CH19" t="n">
        <v>5e-05</v>
      </c>
      <c r="CI19" t="inlineStr">
        <is>
          <t>Borate / Peroxide Fusion ICP</t>
        </is>
      </c>
      <c r="CJ19" t="n">
        <v>0.014</v>
      </c>
      <c r="CK19" t="n">
        <v>1.4e-06</v>
      </c>
      <c r="CL19" t="inlineStr">
        <is>
          <t>4-Acid Digestion</t>
        </is>
      </c>
      <c r="CM19" t="inlineStr"/>
      <c r="CN19" t="inlineStr"/>
      <c r="CO19" t="inlineStr"/>
      <c r="CP19" t="n">
        <v>26000</v>
      </c>
      <c r="CQ19" t="n">
        <v>2.6</v>
      </c>
      <c r="CR19" t="inlineStr">
        <is>
          <t>4-Acid Digestion</t>
        </is>
      </c>
      <c r="CS19" t="n">
        <v>20.4</v>
      </c>
      <c r="CT19" t="n">
        <v>0.00204</v>
      </c>
      <c r="CU19" t="inlineStr">
        <is>
          <t>4-Acid Digestion</t>
        </is>
      </c>
      <c r="CV19" t="n">
        <v>4.79</v>
      </c>
      <c r="CW19" t="n">
        <v>0.000479</v>
      </c>
      <c r="CX19" t="inlineStr">
        <is>
          <t>4-Acid Digestion</t>
        </is>
      </c>
      <c r="CY19" t="n">
        <v>0.23</v>
      </c>
      <c r="CZ19" t="n">
        <v>2.3e-05</v>
      </c>
      <c r="DA19" t="inlineStr">
        <is>
          <t>Borate / Peroxide Fusion ICP</t>
        </is>
      </c>
      <c r="DB19" t="n">
        <v>2470</v>
      </c>
      <c r="DC19" t="n">
        <v>0.247</v>
      </c>
      <c r="DD19" t="inlineStr">
        <is>
          <t>4-Acid Digestion</t>
        </is>
      </c>
      <c r="DE19" t="n">
        <v>770</v>
      </c>
      <c r="DF19" t="n">
        <v>0.077</v>
      </c>
      <c r="DG19" t="inlineStr">
        <is>
          <t>Borate / Peroxide Fusion ICP</t>
        </is>
      </c>
      <c r="DH19" t="n">
        <v>7.45</v>
      </c>
      <c r="DI19" t="n">
        <v>0.000745</v>
      </c>
      <c r="DJ19" t="inlineStr">
        <is>
          <t>4-Acid Digestion</t>
        </is>
      </c>
      <c r="DK19" t="n">
        <v>2440</v>
      </c>
      <c r="DL19" t="n">
        <v>0.244</v>
      </c>
      <c r="DM19" t="inlineStr">
        <is>
          <t>4-Acid Digestion</t>
        </is>
      </c>
      <c r="DN19" t="n">
        <v>7.76</v>
      </c>
      <c r="DO19" t="n">
        <v>0.000776</v>
      </c>
      <c r="DP19" t="inlineStr">
        <is>
          <t>4-Acid Digestion</t>
        </is>
      </c>
      <c r="DQ19" t="n">
        <v>19.3</v>
      </c>
      <c r="DR19" t="n">
        <v>0.00193</v>
      </c>
      <c r="DS19" t="inlineStr">
        <is>
          <t>Borate / Peroxide Fusion ICP</t>
        </is>
      </c>
      <c r="DT19" t="n">
        <v>9.57</v>
      </c>
      <c r="DU19" t="n">
        <v>0.000957</v>
      </c>
      <c r="DV19" t="inlineStr">
        <is>
          <t>4-Acid Digestion</t>
        </is>
      </c>
      <c r="DW19" t="n">
        <v>170</v>
      </c>
      <c r="DX19" t="n">
        <v>0.017</v>
      </c>
      <c r="DY19" t="inlineStr">
        <is>
          <t>4-Acid Digestion</t>
        </is>
      </c>
      <c r="DZ19" t="n">
        <v>17.6</v>
      </c>
      <c r="EA19" t="n">
        <v>0.00176</v>
      </c>
      <c r="EB19" t="inlineStr">
        <is>
          <t>4-Acid Digestion</t>
        </is>
      </c>
      <c r="EC19" t="inlineStr"/>
      <c r="ED19" t="inlineStr"/>
      <c r="EE19" t="inlineStr"/>
      <c r="EF19" t="n">
        <v>5.06</v>
      </c>
      <c r="EG19" t="n">
        <v>0.000506</v>
      </c>
      <c r="EH19" t="inlineStr">
        <is>
          <t>Borate / Peroxide Fusion ICP</t>
        </is>
      </c>
      <c r="EI19" t="inlineStr"/>
      <c r="EJ19" t="inlineStr"/>
      <c r="EK19" t="inlineStr"/>
      <c r="EL19" t="n">
        <v>87</v>
      </c>
      <c r="EM19" t="n">
        <v>0.008699999999999999</v>
      </c>
      <c r="EN19" t="inlineStr">
        <is>
          <t>Borate / Peroxide Fusion ICP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2.96</v>
      </c>
      <c r="FE19" t="n">
        <v>0.000296</v>
      </c>
      <c r="FF19" t="inlineStr">
        <is>
          <t>4-Acid Digestion</t>
        </is>
      </c>
      <c r="FG19" t="inlineStr"/>
      <c r="FH19" t="inlineStr"/>
      <c r="FI19" t="inlineStr"/>
      <c r="FJ19" t="n">
        <v>381987.817</v>
      </c>
      <c r="FK19" t="n">
        <v>38.1987817</v>
      </c>
      <c r="FL19" t="inlineStr">
        <is>
          <t>Borate Fusion XRF</t>
        </is>
      </c>
      <c r="FM19" t="n">
        <v>3.74</v>
      </c>
      <c r="FN19" t="n">
        <v>0.000374</v>
      </c>
      <c r="FO19" t="inlineStr">
        <is>
          <t>Borate / Peroxide Fusion ICP</t>
        </is>
      </c>
      <c r="FP19" t="n">
        <v>0.68</v>
      </c>
      <c r="FQ19" t="n">
        <v>6.8e-05</v>
      </c>
      <c r="FR19" t="inlineStr">
        <is>
          <t>4-Acid Digestion</t>
        </is>
      </c>
      <c r="FS19" t="n">
        <v>139</v>
      </c>
      <c r="FT19" t="n">
        <v>0.0139</v>
      </c>
      <c r="FU19" t="inlineStr">
        <is>
          <t>4-Acid Digestion</t>
        </is>
      </c>
      <c r="FV19" t="n">
        <v>0.53</v>
      </c>
      <c r="FW19" t="n">
        <v>5.3e-05</v>
      </c>
      <c r="FX19" t="inlineStr">
        <is>
          <t>4-Acid Digestion</t>
        </is>
      </c>
      <c r="FY19" t="n">
        <v>0.42</v>
      </c>
      <c r="FZ19" t="n">
        <v>4.2e-05</v>
      </c>
      <c r="GA19" t="inlineStr">
        <is>
          <t>4-Acid Digestion</t>
        </is>
      </c>
      <c r="GB19" t="inlineStr"/>
      <c r="GC19" t="inlineStr"/>
      <c r="GD19" t="inlineStr"/>
      <c r="GE19" t="n">
        <v>5.5</v>
      </c>
      <c r="GF19" t="n">
        <v>0.00055</v>
      </c>
      <c r="GG19" t="inlineStr">
        <is>
          <t>4-Acid Digestion</t>
        </is>
      </c>
      <c r="GH19" t="n">
        <v>2470</v>
      </c>
      <c r="GI19" t="n">
        <v>0.247</v>
      </c>
      <c r="GJ19" t="inlineStr">
        <is>
          <t>4-Acid Digestion</t>
        </is>
      </c>
      <c r="GK19" t="n">
        <v>0.41</v>
      </c>
      <c r="GL19" t="n">
        <v>4.1e-05</v>
      </c>
      <c r="GM19" t="inlineStr">
        <is>
          <t>4-Acid Digestion</t>
        </is>
      </c>
      <c r="GN19" t="n">
        <v>0.2</v>
      </c>
      <c r="GO19" t="n">
        <v>2e-05</v>
      </c>
      <c r="GP19" t="inlineStr">
        <is>
          <t>Borate / Peroxide Fusion ICP</t>
        </is>
      </c>
      <c r="GQ19" t="n">
        <v>407</v>
      </c>
      <c r="GR19" t="n">
        <v>0.0407</v>
      </c>
      <c r="GS19" t="inlineStr">
        <is>
          <t>4-Acid Digestion</t>
        </is>
      </c>
      <c r="GT19" t="n">
        <v>23.9</v>
      </c>
      <c r="GU19" t="n">
        <v>0.00239</v>
      </c>
      <c r="GV19" t="inlineStr">
        <is>
          <t>Borate / Peroxide Fusion ICP</t>
        </is>
      </c>
      <c r="GW19" t="inlineStr"/>
      <c r="GX19" t="inlineStr"/>
      <c r="GY19" t="inlineStr"/>
      <c r="GZ19" t="n">
        <v>10.5</v>
      </c>
      <c r="HA19" t="n">
        <v>0.00105</v>
      </c>
      <c r="HB19" t="inlineStr">
        <is>
          <t>4-Acid Digestion</t>
        </is>
      </c>
      <c r="HC19" t="n">
        <v>1.19</v>
      </c>
      <c r="HD19" t="n">
        <v>0.000119</v>
      </c>
      <c r="HE19" t="inlineStr">
        <is>
          <t>4-Acid Digestion</t>
        </is>
      </c>
      <c r="HF19" t="n">
        <v>13.5</v>
      </c>
      <c r="HG19" t="n">
        <v>0.00135</v>
      </c>
      <c r="HH19" t="inlineStr">
        <is>
          <t>4-Acid Digestion</t>
        </is>
      </c>
      <c r="HI19" t="n">
        <v>46.1</v>
      </c>
      <c r="HJ19" t="n">
        <v>0.00461</v>
      </c>
      <c r="HK19" t="inlineStr">
        <is>
          <t>4-Acid Digestion</t>
        </is>
      </c>
    </row>
    <row r="20">
      <c r="A20" t="inlineStr">
        <is>
          <t>OREAS0123</t>
        </is>
      </c>
      <c r="B20" t="inlineStr">
        <is>
          <t>U ore</t>
        </is>
      </c>
      <c r="C20" t="inlineStr">
        <is>
          <t>oxide</t>
        </is>
      </c>
      <c r="D20" t="inlineStr">
        <is>
          <t>sandstone/ sediments</t>
        </is>
      </c>
      <c r="E20" t="inlineStr">
        <is>
          <t>sedimentary and hydrothermal</t>
        </is>
      </c>
      <c r="F20" t="inlineStr">
        <is>
          <t>yes</t>
        </is>
      </c>
      <c r="G20" t="inlineStr">
        <is>
          <t>Current</t>
        </is>
      </c>
      <c r="H20" t="inlineStr">
        <is>
          <t>C:/Users/Zeb/Documents/GitHub/OREAS-Catalogue-Info/oreas-catalogue-2024-05-24.csv</t>
        </is>
      </c>
      <c r="I20">
        <f>Hyperlink("https://www.oreas.com/crm/OREAS-123/")</f>
        <v/>
      </c>
      <c r="J20" t="inlineStr"/>
      <c r="K20" t="inlineStr"/>
      <c r="L20" t="inlineStr"/>
      <c r="M20" t="n">
        <v>45700</v>
      </c>
      <c r="N20" t="n">
        <v>4.57</v>
      </c>
      <c r="O20" t="inlineStr">
        <is>
          <t>4-Acid Digestion</t>
        </is>
      </c>
      <c r="P20" t="n">
        <v>5.19</v>
      </c>
      <c r="Q20" t="n">
        <v>0.000519</v>
      </c>
      <c r="R20" t="inlineStr">
        <is>
          <t>4-Acid Digestion</t>
        </is>
      </c>
      <c r="S20" t="inlineStr"/>
      <c r="T20" t="inlineStr"/>
      <c r="U20" t="inlineStr"/>
      <c r="V20" t="inlineStr"/>
      <c r="W20" t="inlineStr"/>
      <c r="X20" t="inlineStr"/>
      <c r="Y20" t="n">
        <v>1015</v>
      </c>
      <c r="Z20" t="n">
        <v>0.1015</v>
      </c>
      <c r="AA20" t="inlineStr">
        <is>
          <t>4-Acid Digestion</t>
        </is>
      </c>
      <c r="AB20" t="n">
        <v>1.74</v>
      </c>
      <c r="AC20" t="n">
        <v>0.000174</v>
      </c>
      <c r="AD20" t="inlineStr">
        <is>
          <t>4-Acid Digestion</t>
        </is>
      </c>
      <c r="AE20" t="inlineStr"/>
      <c r="AF20" t="inlineStr"/>
      <c r="AG20" t="inlineStr"/>
      <c r="AH20" t="n">
        <v>1010</v>
      </c>
      <c r="AI20" t="n">
        <v>0.101</v>
      </c>
      <c r="AJ20" t="inlineStr">
        <is>
          <t>4-Acid Digestion</t>
        </is>
      </c>
      <c r="AK20" t="inlineStr"/>
      <c r="AL20" t="inlineStr"/>
      <c r="AM20" t="inlineStr"/>
      <c r="AN20" t="n">
        <v>46</v>
      </c>
      <c r="AO20" t="n">
        <v>0.0046</v>
      </c>
      <c r="AP20" t="inlineStr">
        <is>
          <t>4-Acid Digestion</t>
        </is>
      </c>
      <c r="AQ20" t="inlineStr"/>
      <c r="AR20" t="inlineStr"/>
      <c r="AS20" t="inlineStr"/>
      <c r="AT20" t="n">
        <v>4.49</v>
      </c>
      <c r="AU20" t="n">
        <v>0.000449</v>
      </c>
      <c r="AV20" t="inlineStr">
        <is>
          <t>4-Acid Digestion</t>
        </is>
      </c>
      <c r="AW20" t="n">
        <v>37.2</v>
      </c>
      <c r="AX20" t="n">
        <v>0.00372</v>
      </c>
      <c r="AY20" t="inlineStr">
        <is>
          <t>4-Acid Digestion</t>
        </is>
      </c>
      <c r="AZ20" t="n">
        <v>0.76</v>
      </c>
      <c r="BA20" t="n">
        <v>7.6e-05</v>
      </c>
      <c r="BB20" t="inlineStr">
        <is>
          <t>4-Acid Digestion</t>
        </is>
      </c>
      <c r="BC20" t="inlineStr"/>
      <c r="BD20" t="inlineStr"/>
      <c r="BE20" t="inlineStr"/>
      <c r="BF20" t="n">
        <v>2.45</v>
      </c>
      <c r="BG20" t="n">
        <v>0.000245</v>
      </c>
      <c r="BH20" t="inlineStr">
        <is>
          <t>4-Acid Digestion</t>
        </is>
      </c>
      <c r="BI20" t="n">
        <v>1.45</v>
      </c>
      <c r="BJ20" t="n">
        <v>0.000145</v>
      </c>
      <c r="BK20" t="inlineStr">
        <is>
          <t>Borate / Peroxide Fusion ICP</t>
        </is>
      </c>
      <c r="BL20" t="n">
        <v>1.09</v>
      </c>
      <c r="BM20" t="n">
        <v>0.000109</v>
      </c>
      <c r="BN20" t="inlineStr">
        <is>
          <t>Borate / Peroxide Fusion ICP</t>
        </is>
      </c>
      <c r="BO20" t="n">
        <v>16000</v>
      </c>
      <c r="BP20" t="n">
        <v>1.6</v>
      </c>
      <c r="BQ20" t="inlineStr">
        <is>
          <t>4-Acid Digestion</t>
        </is>
      </c>
      <c r="BR20" t="n">
        <v>10.9</v>
      </c>
      <c r="BS20" t="n">
        <v>0.00109</v>
      </c>
      <c r="BT20" t="inlineStr">
        <is>
          <t>4-Acid Digestion</t>
        </is>
      </c>
      <c r="BU20" t="n">
        <v>3.13</v>
      </c>
      <c r="BV20" t="n">
        <v>0.000313</v>
      </c>
      <c r="BW20" t="inlineStr">
        <is>
          <t>Borate / Peroxide Fusion ICP</t>
        </is>
      </c>
      <c r="BX20" t="inlineStr"/>
      <c r="BY20" t="inlineStr"/>
      <c r="BZ20" t="inlineStr"/>
      <c r="CA20" t="n">
        <v>1.53</v>
      </c>
      <c r="CB20" t="n">
        <v>0.000153</v>
      </c>
      <c r="CC20" t="inlineStr">
        <is>
          <t>4-Acid Digestion</t>
        </is>
      </c>
      <c r="CD20" t="inlineStr"/>
      <c r="CE20" t="inlineStr"/>
      <c r="CF20" t="inlineStr"/>
      <c r="CG20" t="n">
        <v>0.51</v>
      </c>
      <c r="CH20" t="n">
        <v>5.1e-05</v>
      </c>
      <c r="CI20" t="inlineStr">
        <is>
          <t>Borate / Peroxide Fusion ICP</t>
        </is>
      </c>
      <c r="CJ20" t="n">
        <v>0.014</v>
      </c>
      <c r="CK20" t="n">
        <v>1.4e-06</v>
      </c>
      <c r="CL20" t="inlineStr">
        <is>
          <t>4-Acid Digestion</t>
        </is>
      </c>
      <c r="CM20" t="inlineStr"/>
      <c r="CN20" t="inlineStr"/>
      <c r="CO20" t="inlineStr"/>
      <c r="CP20" t="n">
        <v>25800</v>
      </c>
      <c r="CQ20" t="n">
        <v>2.58</v>
      </c>
      <c r="CR20" t="inlineStr">
        <is>
          <t>4-Acid Digestion</t>
        </is>
      </c>
      <c r="CS20" t="n">
        <v>20.7</v>
      </c>
      <c r="CT20" t="n">
        <v>0.00207</v>
      </c>
      <c r="CU20" t="inlineStr">
        <is>
          <t>4-Acid Digestion</t>
        </is>
      </c>
      <c r="CV20" t="n">
        <v>4.66</v>
      </c>
      <c r="CW20" t="n">
        <v>0.000466</v>
      </c>
      <c r="CX20" t="inlineStr">
        <is>
          <t>4-Acid Digestion</t>
        </is>
      </c>
      <c r="CY20" t="n">
        <v>0.24</v>
      </c>
      <c r="CZ20" t="n">
        <v>2.4e-05</v>
      </c>
      <c r="DA20" t="inlineStr">
        <is>
          <t>Borate / Peroxide Fusion ICP</t>
        </is>
      </c>
      <c r="DB20" t="n">
        <v>2440</v>
      </c>
      <c r="DC20" t="n">
        <v>0.244</v>
      </c>
      <c r="DD20" t="inlineStr">
        <is>
          <t>4-Acid Digestion</t>
        </is>
      </c>
      <c r="DE20" t="n">
        <v>750</v>
      </c>
      <c r="DF20" t="n">
        <v>0.075</v>
      </c>
      <c r="DG20" t="inlineStr">
        <is>
          <t>4-Acid Digestion</t>
        </is>
      </c>
      <c r="DH20" t="n">
        <v>7.44</v>
      </c>
      <c r="DI20" t="n">
        <v>0.000744</v>
      </c>
      <c r="DJ20" t="inlineStr">
        <is>
          <t>4-Acid Digestion</t>
        </is>
      </c>
      <c r="DK20" t="n">
        <v>2450</v>
      </c>
      <c r="DL20" t="n">
        <v>0.245</v>
      </c>
      <c r="DM20" t="inlineStr">
        <is>
          <t>4-Acid Digestion</t>
        </is>
      </c>
      <c r="DN20" t="n">
        <v>7.67</v>
      </c>
      <c r="DO20" t="n">
        <v>0.000767</v>
      </c>
      <c r="DP20" t="inlineStr">
        <is>
          <t>4-Acid Digestion</t>
        </is>
      </c>
      <c r="DQ20" t="n">
        <v>19.5</v>
      </c>
      <c r="DR20" t="n">
        <v>0.00195</v>
      </c>
      <c r="DS20" t="inlineStr">
        <is>
          <t>Borate / Peroxide Fusion ICP</t>
        </is>
      </c>
      <c r="DT20" t="n">
        <v>9.65</v>
      </c>
      <c r="DU20" t="n">
        <v>0.000965</v>
      </c>
      <c r="DV20" t="inlineStr">
        <is>
          <t>4-Acid Digestion</t>
        </is>
      </c>
      <c r="DW20" t="n">
        <v>220</v>
      </c>
      <c r="DX20" t="n">
        <v>0.022</v>
      </c>
      <c r="DY20" t="inlineStr">
        <is>
          <t>4-Acid Digestion</t>
        </is>
      </c>
      <c r="DZ20" t="n">
        <v>18.3</v>
      </c>
      <c r="EA20" t="n">
        <v>0.00183</v>
      </c>
      <c r="EB20" t="inlineStr">
        <is>
          <t>4-Acid Digestion</t>
        </is>
      </c>
      <c r="EC20" t="inlineStr"/>
      <c r="ED20" t="inlineStr"/>
      <c r="EE20" t="inlineStr"/>
      <c r="EF20" t="n">
        <v>5.15</v>
      </c>
      <c r="EG20" t="n">
        <v>0.000515</v>
      </c>
      <c r="EH20" t="inlineStr">
        <is>
          <t>Borate / Peroxide Fusion ICP</t>
        </is>
      </c>
      <c r="EI20" t="inlineStr"/>
      <c r="EJ20" t="inlineStr"/>
      <c r="EK20" t="inlineStr"/>
      <c r="EL20" t="n">
        <v>87</v>
      </c>
      <c r="EM20" t="n">
        <v>0.008699999999999999</v>
      </c>
      <c r="EN20" t="inlineStr">
        <is>
          <t>Borate / Peroxide Fusion ICP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0.08500000000000001</v>
      </c>
      <c r="FB20" t="n">
        <v>8.5e-06</v>
      </c>
      <c r="FC20" t="inlineStr">
        <is>
          <t>4-Acid Digestion</t>
        </is>
      </c>
      <c r="FD20" t="n">
        <v>2.98</v>
      </c>
      <c r="FE20" t="n">
        <v>0.000298</v>
      </c>
      <c r="FF20" t="inlineStr">
        <is>
          <t>4-Acid Digestion</t>
        </is>
      </c>
      <c r="FG20" t="inlineStr"/>
      <c r="FH20" t="inlineStr"/>
      <c r="FI20" t="inlineStr"/>
      <c r="FJ20" t="n">
        <v>382315.022</v>
      </c>
      <c r="FK20" t="n">
        <v>38.2315022</v>
      </c>
      <c r="FL20" t="inlineStr">
        <is>
          <t>Borate Fusion XRF</t>
        </is>
      </c>
      <c r="FM20" t="n">
        <v>3.87</v>
      </c>
      <c r="FN20" t="n">
        <v>0.000387</v>
      </c>
      <c r="FO20" t="inlineStr">
        <is>
          <t>Borate / Peroxide Fusion ICP</t>
        </is>
      </c>
      <c r="FP20" t="n">
        <v>0.7</v>
      </c>
      <c r="FQ20" t="n">
        <v>6.999999999999999e-05</v>
      </c>
      <c r="FR20" t="inlineStr">
        <is>
          <t>4-Acid Digestion</t>
        </is>
      </c>
      <c r="FS20" t="n">
        <v>154</v>
      </c>
      <c r="FT20" t="n">
        <v>0.0154</v>
      </c>
      <c r="FU20" t="inlineStr">
        <is>
          <t>4-Acid Digestion</t>
        </is>
      </c>
      <c r="FV20" t="n">
        <v>0.55</v>
      </c>
      <c r="FW20" t="n">
        <v>5.5e-05</v>
      </c>
      <c r="FX20" t="inlineStr">
        <is>
          <t>4-Acid Digestion</t>
        </is>
      </c>
      <c r="FY20" t="n">
        <v>0.46</v>
      </c>
      <c r="FZ20" t="n">
        <v>4.6e-05</v>
      </c>
      <c r="GA20" t="inlineStr">
        <is>
          <t>4-Acid Digestion</t>
        </is>
      </c>
      <c r="GB20" t="inlineStr"/>
      <c r="GC20" t="inlineStr"/>
      <c r="GD20" t="inlineStr"/>
      <c r="GE20" t="n">
        <v>5.56</v>
      </c>
      <c r="GF20" t="n">
        <v>0.000556</v>
      </c>
      <c r="GG20" t="inlineStr">
        <is>
          <t>4-Acid Digestion</t>
        </is>
      </c>
      <c r="GH20" t="n">
        <v>2470</v>
      </c>
      <c r="GI20" t="n">
        <v>0.247</v>
      </c>
      <c r="GJ20" t="inlineStr">
        <is>
          <t>4-Acid Digestion</t>
        </is>
      </c>
      <c r="GK20" t="n">
        <v>0.42</v>
      </c>
      <c r="GL20" t="n">
        <v>4.2e-05</v>
      </c>
      <c r="GM20" t="inlineStr">
        <is>
          <t>4-Acid Digestion</t>
        </is>
      </c>
      <c r="GN20" t="n">
        <v>0.21</v>
      </c>
      <c r="GO20" t="n">
        <v>2.1e-05</v>
      </c>
      <c r="GP20" t="inlineStr">
        <is>
          <t>Borate / Peroxide Fusion ICP</t>
        </is>
      </c>
      <c r="GQ20" t="n">
        <v>825</v>
      </c>
      <c r="GR20" t="n">
        <v>0.0825</v>
      </c>
      <c r="GS20" t="inlineStr">
        <is>
          <t>4-Acid Digestion</t>
        </is>
      </c>
      <c r="GT20" t="n">
        <v>24.2</v>
      </c>
      <c r="GU20" t="n">
        <v>0.00242</v>
      </c>
      <c r="GV20" t="inlineStr">
        <is>
          <t>Borate / Peroxide Fusion ICP</t>
        </is>
      </c>
      <c r="GW20" t="n">
        <v>0.52</v>
      </c>
      <c r="GX20" t="n">
        <v>5.2e-05</v>
      </c>
      <c r="GY20" t="inlineStr">
        <is>
          <t>4-Acid Digestion</t>
        </is>
      </c>
      <c r="GZ20" t="n">
        <v>11</v>
      </c>
      <c r="HA20" t="n">
        <v>0.0011</v>
      </c>
      <c r="HB20" t="inlineStr">
        <is>
          <t>4-Acid Digestion</t>
        </is>
      </c>
      <c r="HC20" t="n">
        <v>1.17</v>
      </c>
      <c r="HD20" t="n">
        <v>0.000117</v>
      </c>
      <c r="HE20" t="inlineStr">
        <is>
          <t>4-Acid Digestion</t>
        </is>
      </c>
      <c r="HF20" t="n">
        <v>13.8</v>
      </c>
      <c r="HG20" t="n">
        <v>0.00138</v>
      </c>
      <c r="HH20" t="inlineStr">
        <is>
          <t>4-Acid Digestion</t>
        </is>
      </c>
      <c r="HI20" t="n">
        <v>47.5</v>
      </c>
      <c r="HJ20" t="n">
        <v>0.00475</v>
      </c>
      <c r="HK20" t="inlineStr">
        <is>
          <t>4-Acid Digestion</t>
        </is>
      </c>
    </row>
    <row r="21">
      <c r="A21" t="inlineStr">
        <is>
          <t>OREAS0124</t>
        </is>
      </c>
      <c r="B21" t="inlineStr">
        <is>
          <t>U ore</t>
        </is>
      </c>
      <c r="C21" t="inlineStr">
        <is>
          <t>oxide</t>
        </is>
      </c>
      <c r="D21" t="inlineStr">
        <is>
          <t>sandstone/ sediments</t>
        </is>
      </c>
      <c r="E21" t="inlineStr">
        <is>
          <t>sedimentary and hydrothermal</t>
        </is>
      </c>
      <c r="F21" t="inlineStr">
        <is>
          <t>yes</t>
        </is>
      </c>
      <c r="G21" t="inlineStr">
        <is>
          <t>Current</t>
        </is>
      </c>
      <c r="H21" t="inlineStr">
        <is>
          <t>C:/Users/Zeb/Documents/GitHub/OREAS-Catalogue-Info/oreas-catalogue-2024-05-24.csv</t>
        </is>
      </c>
      <c r="I21">
        <f>Hyperlink("https://www.oreas.com/crm/OREAS-124/")</f>
        <v/>
      </c>
      <c r="J21" t="inlineStr"/>
      <c r="K21" t="inlineStr"/>
      <c r="L21" t="inlineStr"/>
      <c r="M21" t="n">
        <v>46100</v>
      </c>
      <c r="N21" t="n">
        <v>4.61</v>
      </c>
      <c r="O21" t="inlineStr">
        <is>
          <t>4-Acid Digestion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1046</v>
      </c>
      <c r="Z21" t="n">
        <v>0.1046</v>
      </c>
      <c r="AA21" t="inlineStr">
        <is>
          <t>4-Acid Digestion</t>
        </is>
      </c>
      <c r="AB21" t="n">
        <v>1.94</v>
      </c>
      <c r="AC21" t="n">
        <v>0.000194</v>
      </c>
      <c r="AD21" t="inlineStr">
        <is>
          <t>4-Acid Digestion</t>
        </is>
      </c>
      <c r="AE21" t="inlineStr"/>
      <c r="AF21" t="inlineStr"/>
      <c r="AG21" t="inlineStr"/>
      <c r="AH21" t="n">
        <v>890</v>
      </c>
      <c r="AI21" t="n">
        <v>0.089</v>
      </c>
      <c r="AJ21" t="inlineStr">
        <is>
          <t>4-Acid Digestion</t>
        </is>
      </c>
      <c r="AK21" t="inlineStr"/>
      <c r="AL21" t="inlineStr"/>
      <c r="AM21" t="inlineStr"/>
      <c r="AN21" t="n">
        <v>48.9</v>
      </c>
      <c r="AO21" t="n">
        <v>0.00489</v>
      </c>
      <c r="AP21" t="inlineStr">
        <is>
          <t>4-Acid Digestion</t>
        </is>
      </c>
      <c r="AQ21" t="inlineStr"/>
      <c r="AR21" t="inlineStr"/>
      <c r="AS21" t="inlineStr"/>
      <c r="AT21" t="n">
        <v>4.26</v>
      </c>
      <c r="AU21" t="n">
        <v>0.000426</v>
      </c>
      <c r="AV21" t="inlineStr">
        <is>
          <t>4-Acid Digestion</t>
        </is>
      </c>
      <c r="AW21" t="n">
        <v>37.5</v>
      </c>
      <c r="AX21" t="n">
        <v>0.00375</v>
      </c>
      <c r="AY21" t="inlineStr">
        <is>
          <t>4-Acid Digestion</t>
        </is>
      </c>
      <c r="AZ21" t="n">
        <v>0.78</v>
      </c>
      <c r="BA21" t="n">
        <v>7.8e-05</v>
      </c>
      <c r="BB21" t="inlineStr">
        <is>
          <t>4-Acid Digestion</t>
        </is>
      </c>
      <c r="BC21" t="inlineStr"/>
      <c r="BD21" t="inlineStr"/>
      <c r="BE21" t="inlineStr"/>
      <c r="BF21" t="n">
        <v>2.71</v>
      </c>
      <c r="BG21" t="n">
        <v>0.000271</v>
      </c>
      <c r="BH21" t="inlineStr">
        <is>
          <t>4-Acid Digestion</t>
        </is>
      </c>
      <c r="BI21" t="n">
        <v>1.6</v>
      </c>
      <c r="BJ21" t="n">
        <v>0.00016</v>
      </c>
      <c r="BK21" t="inlineStr">
        <is>
          <t>Borate / Peroxide Fusion ICP</t>
        </is>
      </c>
      <c r="BL21" t="n">
        <v>1.23</v>
      </c>
      <c r="BM21" t="n">
        <v>0.000123</v>
      </c>
      <c r="BN21" t="inlineStr">
        <is>
          <t>4-Acid Digestion</t>
        </is>
      </c>
      <c r="BO21" t="n">
        <v>15700</v>
      </c>
      <c r="BP21" t="n">
        <v>1.57</v>
      </c>
      <c r="BQ21" t="inlineStr">
        <is>
          <t>4-Acid Digestion</t>
        </is>
      </c>
      <c r="BR21" t="n">
        <v>11.2</v>
      </c>
      <c r="BS21" t="n">
        <v>0.00112</v>
      </c>
      <c r="BT21" t="inlineStr">
        <is>
          <t>4-Acid Digestion</t>
        </is>
      </c>
      <c r="BU21" t="n">
        <v>3.47</v>
      </c>
      <c r="BV21" t="n">
        <v>0.000347</v>
      </c>
      <c r="BW21" t="inlineStr">
        <is>
          <t>Borate / Peroxide Fusion ICP</t>
        </is>
      </c>
      <c r="BX21" t="inlineStr"/>
      <c r="BY21" t="inlineStr"/>
      <c r="BZ21" t="inlineStr"/>
      <c r="CA21" t="n">
        <v>1.56</v>
      </c>
      <c r="CB21" t="n">
        <v>0.000156</v>
      </c>
      <c r="CC21" t="inlineStr">
        <is>
          <t>4-Acid Digestion</t>
        </is>
      </c>
      <c r="CD21" t="inlineStr"/>
      <c r="CE21" t="inlineStr"/>
      <c r="CF21" t="inlineStr"/>
      <c r="CG21" t="n">
        <v>0.58</v>
      </c>
      <c r="CH21" t="n">
        <v>5.8e-05</v>
      </c>
      <c r="CI21" t="inlineStr">
        <is>
          <t>Borate / Peroxide Fusion ICP</t>
        </is>
      </c>
      <c r="CJ21" t="n">
        <v>0.014</v>
      </c>
      <c r="CK21" t="n">
        <v>1.4e-06</v>
      </c>
      <c r="CL21" t="inlineStr">
        <is>
          <t>4-Acid Digestion</t>
        </is>
      </c>
      <c r="CM21" t="inlineStr"/>
      <c r="CN21" t="inlineStr"/>
      <c r="CO21" t="inlineStr"/>
      <c r="CP21" t="n">
        <v>25600</v>
      </c>
      <c r="CQ21" t="n">
        <v>2.56</v>
      </c>
      <c r="CR21" t="inlineStr">
        <is>
          <t>4-Acid Digestion</t>
        </is>
      </c>
      <c r="CS21" t="n">
        <v>21.4</v>
      </c>
      <c r="CT21" t="n">
        <v>0.00214</v>
      </c>
      <c r="CU21" t="inlineStr">
        <is>
          <t>4-Acid Digestion</t>
        </is>
      </c>
      <c r="CV21" t="n">
        <v>4.61</v>
      </c>
      <c r="CW21" t="n">
        <v>0.000461</v>
      </c>
      <c r="CX21" t="inlineStr">
        <is>
          <t>4-Acid Digestion</t>
        </is>
      </c>
      <c r="CY21" t="n">
        <v>0.26</v>
      </c>
      <c r="CZ21" t="n">
        <v>2.6e-05</v>
      </c>
      <c r="DA21" t="inlineStr">
        <is>
          <t>Borate / Peroxide Fusion ICP</t>
        </is>
      </c>
      <c r="DB21" t="n">
        <v>2210</v>
      </c>
      <c r="DC21" t="n">
        <v>0.221</v>
      </c>
      <c r="DD21" t="inlineStr">
        <is>
          <t>4-Acid Digestion</t>
        </is>
      </c>
      <c r="DE21" t="n">
        <v>690</v>
      </c>
      <c r="DF21" t="n">
        <v>0.06900000000000001</v>
      </c>
      <c r="DG21" t="inlineStr">
        <is>
          <t>4-Acid Digestion</t>
        </is>
      </c>
      <c r="DH21" t="n">
        <v>7.36</v>
      </c>
      <c r="DI21" t="n">
        <v>0.000736</v>
      </c>
      <c r="DJ21" t="inlineStr">
        <is>
          <t>4-Acid Digestion</t>
        </is>
      </c>
      <c r="DK21" t="n">
        <v>2320</v>
      </c>
      <c r="DL21" t="n">
        <v>0.232</v>
      </c>
      <c r="DM21" t="inlineStr">
        <is>
          <t>4-Acid Digestion</t>
        </is>
      </c>
      <c r="DN21" t="n">
        <v>7.84</v>
      </c>
      <c r="DO21" t="n">
        <v>0.000784</v>
      </c>
      <c r="DP21" t="inlineStr">
        <is>
          <t>4-Acid Digestion</t>
        </is>
      </c>
      <c r="DQ21" t="n">
        <v>20.8</v>
      </c>
      <c r="DR21" t="n">
        <v>0.00208</v>
      </c>
      <c r="DS21" t="inlineStr">
        <is>
          <t>Borate / Peroxide Fusion ICP</t>
        </is>
      </c>
      <c r="DT21" t="n">
        <v>9.31</v>
      </c>
      <c r="DU21" t="n">
        <v>0.000931</v>
      </c>
      <c r="DV21" t="inlineStr">
        <is>
          <t>4-Acid Digestion</t>
        </is>
      </c>
      <c r="DW21" t="n">
        <v>320</v>
      </c>
      <c r="DX21" t="n">
        <v>0.032</v>
      </c>
      <c r="DY21" t="inlineStr">
        <is>
          <t>4-Acid Digestion</t>
        </is>
      </c>
      <c r="DZ21" t="n">
        <v>20.2</v>
      </c>
      <c r="EA21" t="n">
        <v>0.00202</v>
      </c>
      <c r="EB21" t="inlineStr">
        <is>
          <t>4-Acid Digestion</t>
        </is>
      </c>
      <c r="EC21" t="inlineStr"/>
      <c r="ED21" t="inlineStr"/>
      <c r="EE21" t="inlineStr"/>
      <c r="EF21" t="n">
        <v>5.39</v>
      </c>
      <c r="EG21" t="n">
        <v>0.000539</v>
      </c>
      <c r="EH21" t="inlineStr">
        <is>
          <t>Borate / Peroxide Fusion ICP</t>
        </is>
      </c>
      <c r="EI21" t="inlineStr"/>
      <c r="EJ21" t="inlineStr"/>
      <c r="EK21" t="inlineStr"/>
      <c r="EL21" t="n">
        <v>86</v>
      </c>
      <c r="EM21" t="n">
        <v>0.0086</v>
      </c>
      <c r="EN21" t="inlineStr">
        <is>
          <t>Borate / Peroxide Fusion ICP</t>
        </is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0.083</v>
      </c>
      <c r="FB21" t="n">
        <v>8.3e-06</v>
      </c>
      <c r="FC21" t="inlineStr">
        <is>
          <t>4-Acid Digestion</t>
        </is>
      </c>
      <c r="FD21" t="n">
        <v>3.01</v>
      </c>
      <c r="FE21" t="n">
        <v>0.000301</v>
      </c>
      <c r="FF21" t="inlineStr">
        <is>
          <t>4-Acid Digestion</t>
        </is>
      </c>
      <c r="FG21" t="inlineStr"/>
      <c r="FH21" t="inlineStr"/>
      <c r="FI21" t="inlineStr"/>
      <c r="FJ21" t="n">
        <v>381052.947</v>
      </c>
      <c r="FK21" t="n">
        <v>38.1052947</v>
      </c>
      <c r="FL21" t="inlineStr">
        <is>
          <t>Borate Fusion XRF</t>
        </is>
      </c>
      <c r="FM21" t="n">
        <v>4.21</v>
      </c>
      <c r="FN21" t="n">
        <v>0.000421</v>
      </c>
      <c r="FO21" t="inlineStr">
        <is>
          <t>Borate / Peroxide Fusion ICP</t>
        </is>
      </c>
      <c r="FP21" t="n">
        <v>0.71</v>
      </c>
      <c r="FQ21" t="n">
        <v>7.1e-05</v>
      </c>
      <c r="FR21" t="inlineStr">
        <is>
          <t>4-Acid Digestion</t>
        </is>
      </c>
      <c r="FS21" t="n">
        <v>188</v>
      </c>
      <c r="FT21" t="n">
        <v>0.0188</v>
      </c>
      <c r="FU21" t="inlineStr">
        <is>
          <t>4-Acid Digestion</t>
        </is>
      </c>
      <c r="FV21" t="n">
        <v>0.5600000000000001</v>
      </c>
      <c r="FW21" t="n">
        <v>5.6e-05</v>
      </c>
      <c r="FX21" t="inlineStr">
        <is>
          <t>4-Acid Digestion</t>
        </is>
      </c>
      <c r="FY21" t="n">
        <v>0.5</v>
      </c>
      <c r="FZ21" t="n">
        <v>5e-05</v>
      </c>
      <c r="GA21" t="inlineStr">
        <is>
          <t>4-Acid Digestion</t>
        </is>
      </c>
      <c r="GB21" t="inlineStr"/>
      <c r="GC21" t="inlineStr"/>
      <c r="GD21" t="inlineStr"/>
      <c r="GE21" t="n">
        <v>5.79</v>
      </c>
      <c r="GF21" t="n">
        <v>0.000579</v>
      </c>
      <c r="GG21" t="inlineStr">
        <is>
          <t>4-Acid Digestion</t>
        </is>
      </c>
      <c r="GH21" t="n">
        <v>2520</v>
      </c>
      <c r="GI21" t="n">
        <v>0.252</v>
      </c>
      <c r="GJ21" t="inlineStr">
        <is>
          <t>4-Acid Digestion</t>
        </is>
      </c>
      <c r="GK21" t="n">
        <v>0.41</v>
      </c>
      <c r="GL21" t="n">
        <v>4.1e-05</v>
      </c>
      <c r="GM21" t="inlineStr">
        <is>
          <t>4-Acid Digestion</t>
        </is>
      </c>
      <c r="GN21" t="n">
        <v>0.22</v>
      </c>
      <c r="GO21" t="n">
        <v>2.2e-05</v>
      </c>
      <c r="GP21" t="inlineStr">
        <is>
          <t>Borate / Peroxide Fusion ICP</t>
        </is>
      </c>
      <c r="GQ21" t="n">
        <v>1779</v>
      </c>
      <c r="GR21" t="n">
        <v>0.1779</v>
      </c>
      <c r="GS21" t="inlineStr">
        <is>
          <t>4-Acid Digestion</t>
        </is>
      </c>
      <c r="GT21" t="n">
        <v>23.3</v>
      </c>
      <c r="GU21" t="n">
        <v>0.00233</v>
      </c>
      <c r="GV21" t="inlineStr">
        <is>
          <t>Borate / Peroxide Fusion ICP</t>
        </is>
      </c>
      <c r="GW21" t="n">
        <v>0.71</v>
      </c>
      <c r="GX21" t="n">
        <v>7.1e-05</v>
      </c>
      <c r="GY21" t="inlineStr">
        <is>
          <t>4-Acid Digestion</t>
        </is>
      </c>
      <c r="GZ21" t="n">
        <v>12.1</v>
      </c>
      <c r="HA21" t="n">
        <v>0.00121</v>
      </c>
      <c r="HB21" t="inlineStr">
        <is>
          <t>4-Acid Digestion</t>
        </is>
      </c>
      <c r="HC21" t="n">
        <v>1.63</v>
      </c>
      <c r="HD21" t="n">
        <v>0.000163</v>
      </c>
      <c r="HE21" t="inlineStr">
        <is>
          <t>Borate / Peroxide Fusion ICP</t>
        </is>
      </c>
      <c r="HF21" t="n">
        <v>14.3</v>
      </c>
      <c r="HG21" t="n">
        <v>0.00143</v>
      </c>
      <c r="HH21" t="inlineStr">
        <is>
          <t>4-Acid Digestion</t>
        </is>
      </c>
      <c r="HI21" t="n">
        <v>49.8</v>
      </c>
      <c r="HJ21" t="n">
        <v>0.00498</v>
      </c>
      <c r="HK21" t="inlineStr">
        <is>
          <t>4-Acid Digestion</t>
        </is>
      </c>
    </row>
    <row r="22">
      <c r="A22" t="inlineStr">
        <is>
          <t>OREAS0012a</t>
        </is>
      </c>
      <c r="B22" t="inlineStr">
        <is>
          <t>Au &gt;1 ppm, Au only</t>
        </is>
      </c>
      <c r="C22" t="inlineStr">
        <is>
          <t>primary</t>
        </is>
      </c>
      <c r="D22" t="inlineStr">
        <is>
          <t>metasediment/basalt</t>
        </is>
      </c>
      <c r="E22" t="inlineStr">
        <is>
          <t>orogenic lode gold</t>
        </is>
      </c>
      <c r="F22" t="inlineStr">
        <is>
          <t>no</t>
        </is>
      </c>
      <c r="G22" t="inlineStr">
        <is>
          <t>Archived</t>
        </is>
      </c>
      <c r="H22" t="inlineStr">
        <is>
          <t>C:/Users/Zeb/Documents/GitHub/OREAS-Catalogue-Info/oreas-catalogue-2024-05-24.csv</t>
        </is>
      </c>
      <c r="I22">
        <f>Hyperlink("https://www.oreas.com/crm/OREAS-12a/")</f>
        <v/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11.79</v>
      </c>
      <c r="T22" t="n">
        <v>0.001179</v>
      </c>
      <c r="U22" t="inlineStr">
        <is>
          <t>Pb Fire Assay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</row>
    <row r="23">
      <c r="A23" t="inlineStr">
        <is>
          <t>OREAS0130</t>
        </is>
      </c>
      <c r="B23" t="inlineStr">
        <is>
          <t>Zn-Pb-Ag sulphide ore</t>
        </is>
      </c>
      <c r="C23" t="inlineStr">
        <is>
          <t>primary</t>
        </is>
      </c>
      <c r="D23" t="inlineStr">
        <is>
          <t>sulphidic graphitic slate</t>
        </is>
      </c>
      <c r="E23" t="inlineStr">
        <is>
          <t>SEDEX</t>
        </is>
      </c>
      <c r="F23" t="inlineStr">
        <is>
          <t>yes</t>
        </is>
      </c>
      <c r="G23" t="inlineStr">
        <is>
          <t>Current</t>
        </is>
      </c>
      <c r="H23" t="inlineStr">
        <is>
          <t>C:/Users/Zeb/Documents/GitHub/OREAS-Catalogue-Info/oreas-catalogue-2024-05-24.csv</t>
        </is>
      </c>
      <c r="I23">
        <f>Hyperlink("https://www.oreas.com/crm/OREAS-130/")</f>
        <v/>
      </c>
      <c r="J23" t="n">
        <v>6.27</v>
      </c>
      <c r="K23" t="n">
        <v>0.000627</v>
      </c>
      <c r="L23" t="inlineStr">
        <is>
          <t>Aqua Regia Digestion</t>
        </is>
      </c>
      <c r="M23" t="n">
        <v>54200</v>
      </c>
      <c r="N23" t="n">
        <v>5.42</v>
      </c>
      <c r="O23" t="inlineStr">
        <is>
          <t>4-Acid Digestion</t>
        </is>
      </c>
      <c r="P23" t="n">
        <v>206</v>
      </c>
      <c r="Q23" t="n">
        <v>0.0206</v>
      </c>
      <c r="R23" t="inlineStr">
        <is>
          <t>4-Acid Digestion</t>
        </is>
      </c>
      <c r="S23" t="inlineStr"/>
      <c r="T23" t="inlineStr"/>
      <c r="U23" t="inlineStr"/>
      <c r="V23" t="inlineStr"/>
      <c r="W23" t="inlineStr"/>
      <c r="X23" t="inlineStr"/>
      <c r="Y23" t="n">
        <v>4130</v>
      </c>
      <c r="Z23" t="n">
        <v>0.413</v>
      </c>
      <c r="AA23" t="inlineStr">
        <is>
          <t>Peroxide Fusion ICP</t>
        </is>
      </c>
      <c r="AB23" t="n">
        <v>2.8</v>
      </c>
      <c r="AC23" t="n">
        <v>0.00028</v>
      </c>
      <c r="AD23" t="inlineStr">
        <is>
          <t>4-Acid Digestion</t>
        </is>
      </c>
      <c r="AE23" t="n">
        <v>3.11</v>
      </c>
      <c r="AF23" t="n">
        <v>0.000311</v>
      </c>
      <c r="AG23" t="inlineStr">
        <is>
          <t>4-Acid Digestion</t>
        </is>
      </c>
      <c r="AH23" t="n">
        <v>18400</v>
      </c>
      <c r="AI23" t="n">
        <v>1.84</v>
      </c>
      <c r="AJ23" t="inlineStr">
        <is>
          <t>4-Acid Digestion</t>
        </is>
      </c>
      <c r="AK23" t="n">
        <v>29.6</v>
      </c>
      <c r="AL23" t="n">
        <v>0.00296</v>
      </c>
      <c r="AM23" t="inlineStr">
        <is>
          <t>4-Acid Digestion</t>
        </is>
      </c>
      <c r="AN23" t="n">
        <v>58</v>
      </c>
      <c r="AO23" t="n">
        <v>0.0058</v>
      </c>
      <c r="AP23" t="inlineStr">
        <is>
          <t>4-Acid Digestion</t>
        </is>
      </c>
      <c r="AQ23" t="inlineStr"/>
      <c r="AR23" t="inlineStr"/>
      <c r="AS23" t="inlineStr"/>
      <c r="AT23" t="n">
        <v>28.6</v>
      </c>
      <c r="AU23" t="n">
        <v>0.00286</v>
      </c>
      <c r="AV23" t="inlineStr">
        <is>
          <t>4-Acid Digestion</t>
        </is>
      </c>
      <c r="AW23" t="n">
        <v>47.6</v>
      </c>
      <c r="AX23" t="n">
        <v>0.00476</v>
      </c>
      <c r="AY23" t="inlineStr">
        <is>
          <t>4-Acid Digestion</t>
        </is>
      </c>
      <c r="AZ23" t="n">
        <v>6.46</v>
      </c>
      <c r="BA23" t="n">
        <v>0.000646</v>
      </c>
      <c r="BB23" t="inlineStr">
        <is>
          <t>4-Acid Digestion</t>
        </is>
      </c>
      <c r="BC23" t="n">
        <v>227</v>
      </c>
      <c r="BD23" t="n">
        <v>0.0227</v>
      </c>
      <c r="BE23" t="inlineStr">
        <is>
          <t>4-Acid Digestion</t>
        </is>
      </c>
      <c r="BF23" t="n">
        <v>3.63</v>
      </c>
      <c r="BG23" t="n">
        <v>0.000363</v>
      </c>
      <c r="BH23" t="inlineStr">
        <is>
          <t>4-Acid Digestion</t>
        </is>
      </c>
      <c r="BI23" t="n">
        <v>2.14</v>
      </c>
      <c r="BJ23" t="n">
        <v>0.000214</v>
      </c>
      <c r="BK23" t="inlineStr">
        <is>
          <t>4-Acid Digestion</t>
        </is>
      </c>
      <c r="BL23" t="n">
        <v>0.89</v>
      </c>
      <c r="BM23" t="n">
        <v>8.899999999999999e-05</v>
      </c>
      <c r="BN23" t="inlineStr">
        <is>
          <t>4-Acid Digestion</t>
        </is>
      </c>
      <c r="BO23" t="n">
        <v>73900</v>
      </c>
      <c r="BP23" t="n">
        <v>7.39</v>
      </c>
      <c r="BQ23" t="inlineStr">
        <is>
          <t>4-Acid Digestion</t>
        </is>
      </c>
      <c r="BR23" t="n">
        <v>14</v>
      </c>
      <c r="BS23" t="n">
        <v>0.0014</v>
      </c>
      <c r="BT23" t="inlineStr">
        <is>
          <t>4-Acid Digestion</t>
        </is>
      </c>
      <c r="BU23" t="n">
        <v>4.44</v>
      </c>
      <c r="BV23" t="n">
        <v>0.000444</v>
      </c>
      <c r="BW23" t="inlineStr">
        <is>
          <t>4-Acid Digestion</t>
        </is>
      </c>
      <c r="BX23" t="inlineStr"/>
      <c r="BY23" t="inlineStr"/>
      <c r="BZ23" t="inlineStr"/>
      <c r="CA23" t="n">
        <v>3.29</v>
      </c>
      <c r="CB23" t="n">
        <v>0.000329</v>
      </c>
      <c r="CC23" t="inlineStr">
        <is>
          <t>4-Acid Digestion</t>
        </is>
      </c>
      <c r="CD23" t="n">
        <v>0.67</v>
      </c>
      <c r="CE23" t="n">
        <v>6.7e-05</v>
      </c>
      <c r="CF23" t="inlineStr">
        <is>
          <t>Aqua Regia Digestion</t>
        </is>
      </c>
      <c r="CG23" t="n">
        <v>0.74</v>
      </c>
      <c r="CH23" t="n">
        <v>7.4e-05</v>
      </c>
      <c r="CI23" t="inlineStr">
        <is>
          <t>4-Acid Digestion</t>
        </is>
      </c>
      <c r="CJ23" t="n">
        <v>0.21</v>
      </c>
      <c r="CK23" t="n">
        <v>2.1e-05</v>
      </c>
      <c r="CL23" t="inlineStr">
        <is>
          <t>4-Acid Digestion</t>
        </is>
      </c>
      <c r="CM23" t="inlineStr"/>
      <c r="CN23" t="inlineStr"/>
      <c r="CO23" t="inlineStr"/>
      <c r="CP23" t="n">
        <v>49600</v>
      </c>
      <c r="CQ23" t="n">
        <v>4.96</v>
      </c>
      <c r="CR23" t="inlineStr">
        <is>
          <t>Peroxide Fusion ICP</t>
        </is>
      </c>
      <c r="CS23" t="n">
        <v>26.9</v>
      </c>
      <c r="CT23" t="n">
        <v>0.00269</v>
      </c>
      <c r="CU23" t="inlineStr">
        <is>
          <t>4-Acid Digestion</t>
        </is>
      </c>
      <c r="CV23" t="n">
        <v>50</v>
      </c>
      <c r="CW23" t="n">
        <v>0.005</v>
      </c>
      <c r="CX23" t="inlineStr">
        <is>
          <t>4-Acid Digestion</t>
        </is>
      </c>
      <c r="CY23" t="n">
        <v>0.31</v>
      </c>
      <c r="CZ23" t="n">
        <v>3.1e-05</v>
      </c>
      <c r="DA23" t="inlineStr">
        <is>
          <t>4-Acid Digestion</t>
        </is>
      </c>
      <c r="DB23" t="n">
        <v>10900</v>
      </c>
      <c r="DC23" t="n">
        <v>1.09</v>
      </c>
      <c r="DD23" t="inlineStr">
        <is>
          <t>4-Acid Digestion</t>
        </is>
      </c>
      <c r="DE23" t="n">
        <v>1880</v>
      </c>
      <c r="DF23" t="n">
        <v>0.188</v>
      </c>
      <c r="DG23" t="inlineStr">
        <is>
          <t>4-Acid Digestion</t>
        </is>
      </c>
      <c r="DH23" t="n">
        <v>8.65</v>
      </c>
      <c r="DI23" t="n">
        <v>0.000865</v>
      </c>
      <c r="DJ23" t="inlineStr">
        <is>
          <t>4-Acid Digestion</t>
        </is>
      </c>
      <c r="DK23" t="n">
        <v>1930</v>
      </c>
      <c r="DL23" t="n">
        <v>0.193</v>
      </c>
      <c r="DM23" t="inlineStr">
        <is>
          <t>4-Acid Digestion</t>
        </is>
      </c>
      <c r="DN23" t="n">
        <v>6.81</v>
      </c>
      <c r="DO23" t="n">
        <v>0.000681</v>
      </c>
      <c r="DP23" t="inlineStr">
        <is>
          <t>4-Acid Digestion</t>
        </is>
      </c>
      <c r="DQ23" t="n">
        <v>27.6</v>
      </c>
      <c r="DR23" t="n">
        <v>0.00276</v>
      </c>
      <c r="DS23" t="inlineStr">
        <is>
          <t>4-Acid Digestion</t>
        </is>
      </c>
      <c r="DT23" t="n">
        <v>35.2</v>
      </c>
      <c r="DU23" t="n">
        <v>0.00352</v>
      </c>
      <c r="DV23" t="inlineStr">
        <is>
          <t>Aqua Regia Digestion</t>
        </is>
      </c>
      <c r="DW23" t="n">
        <v>870</v>
      </c>
      <c r="DX23" t="n">
        <v>0.08699999999999999</v>
      </c>
      <c r="DY23" t="inlineStr">
        <is>
          <t>4-Acid Digestion</t>
        </is>
      </c>
      <c r="DZ23" t="n">
        <v>1300</v>
      </c>
      <c r="EA23" t="n">
        <v>0.13</v>
      </c>
      <c r="EB23" t="inlineStr">
        <is>
          <t>4-Acid Digestion</t>
        </is>
      </c>
      <c r="EC23" t="inlineStr"/>
      <c r="ED23" t="inlineStr"/>
      <c r="EE23" t="inlineStr"/>
      <c r="EF23" t="n">
        <v>7.18</v>
      </c>
      <c r="EG23" t="n">
        <v>0.000718</v>
      </c>
      <c r="EH23" t="inlineStr">
        <is>
          <t>4-Acid Digestion</t>
        </is>
      </c>
      <c r="EI23" t="inlineStr"/>
      <c r="EJ23" t="inlineStr"/>
      <c r="EK23" t="inlineStr"/>
      <c r="EL23" t="n">
        <v>240</v>
      </c>
      <c r="EM23" t="n">
        <v>0.024</v>
      </c>
      <c r="EN23" t="inlineStr">
        <is>
          <t>Peroxide Fusion ICP</t>
        </is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59400</v>
      </c>
      <c r="EY23" t="n">
        <v>5.94</v>
      </c>
      <c r="EZ23" t="inlineStr">
        <is>
          <t>4-Acid Digestion</t>
        </is>
      </c>
      <c r="FA23" t="n">
        <v>5.81</v>
      </c>
      <c r="FB23" t="n">
        <v>0.000581</v>
      </c>
      <c r="FC23" t="inlineStr">
        <is>
          <t>4-Acid Digestion</t>
        </is>
      </c>
      <c r="FD23" t="n">
        <v>8.640000000000001</v>
      </c>
      <c r="FE23" t="n">
        <v>0.000864</v>
      </c>
      <c r="FF23" t="inlineStr">
        <is>
          <t>4-Acid Digestion</t>
        </is>
      </c>
      <c r="FG23" t="inlineStr"/>
      <c r="FH23" t="inlineStr"/>
      <c r="FI23" t="inlineStr"/>
      <c r="FJ23" t="n">
        <v>260600</v>
      </c>
      <c r="FK23" t="n">
        <v>26.06</v>
      </c>
      <c r="FL23" t="inlineStr">
        <is>
          <t>Peroxide Fusion ICP</t>
        </is>
      </c>
      <c r="FM23" t="n">
        <v>5.06</v>
      </c>
      <c r="FN23" t="n">
        <v>0.000506</v>
      </c>
      <c r="FO23" t="inlineStr">
        <is>
          <t>Peroxide Fusion ICP</t>
        </is>
      </c>
      <c r="FP23" t="n">
        <v>1.42</v>
      </c>
      <c r="FQ23" t="n">
        <v>0.000142</v>
      </c>
      <c r="FR23" t="inlineStr">
        <is>
          <t>4-Acid Digestion</t>
        </is>
      </c>
      <c r="FS23" t="n">
        <v>158</v>
      </c>
      <c r="FT23" t="n">
        <v>0.0158</v>
      </c>
      <c r="FU23" t="inlineStr">
        <is>
          <t>4-Acid Digestion</t>
        </is>
      </c>
      <c r="FV23" t="inlineStr"/>
      <c r="FW23" t="inlineStr"/>
      <c r="FX23" t="inlineStr"/>
      <c r="FY23" t="n">
        <v>0.63</v>
      </c>
      <c r="FZ23" t="n">
        <v>6.3e-05</v>
      </c>
      <c r="GA23" t="inlineStr">
        <is>
          <t>4-Acid Digestion</t>
        </is>
      </c>
      <c r="GB23" t="n">
        <v>0.17</v>
      </c>
      <c r="GC23" t="n">
        <v>1.7e-05</v>
      </c>
      <c r="GD23" t="inlineStr">
        <is>
          <t>Aqua Regia Digestion</t>
        </is>
      </c>
      <c r="GE23" t="n">
        <v>10.1</v>
      </c>
      <c r="GF23" t="n">
        <v>0.00101</v>
      </c>
      <c r="GG23" t="inlineStr">
        <is>
          <t>4-Acid Digestion</t>
        </is>
      </c>
      <c r="GH23" t="n">
        <v>1770</v>
      </c>
      <c r="GI23" t="n">
        <v>0.177</v>
      </c>
      <c r="GJ23" t="inlineStr">
        <is>
          <t>4-Acid Digestion</t>
        </is>
      </c>
      <c r="GK23" t="n">
        <v>35.4</v>
      </c>
      <c r="GL23" t="n">
        <v>0.00354</v>
      </c>
      <c r="GM23" t="inlineStr">
        <is>
          <t>4-Acid Digestion</t>
        </is>
      </c>
      <c r="GN23" t="n">
        <v>0.3</v>
      </c>
      <c r="GO23" t="n">
        <v>3e-05</v>
      </c>
      <c r="GP23" t="inlineStr">
        <is>
          <t>4-Acid Digestion</t>
        </is>
      </c>
      <c r="GQ23" t="n">
        <v>9.98</v>
      </c>
      <c r="GR23" t="n">
        <v>0.000998</v>
      </c>
      <c r="GS23" t="inlineStr">
        <is>
          <t>4-Acid Digestion</t>
        </is>
      </c>
      <c r="GT23" t="n">
        <v>33.1</v>
      </c>
      <c r="GU23" t="n">
        <v>0.00331</v>
      </c>
      <c r="GV23" t="inlineStr">
        <is>
          <t>Aqua Regia Digestion</t>
        </is>
      </c>
      <c r="GW23" t="n">
        <v>2.81</v>
      </c>
      <c r="GX23" t="n">
        <v>0.000281</v>
      </c>
      <c r="GY23" t="inlineStr">
        <is>
          <t>4-Acid Digestion</t>
        </is>
      </c>
      <c r="GZ23" t="n">
        <v>19.6</v>
      </c>
      <c r="HA23" t="n">
        <v>0.00196</v>
      </c>
      <c r="HB23" t="inlineStr">
        <is>
          <t>4-Acid Digestion</t>
        </is>
      </c>
      <c r="HC23" t="n">
        <v>2.04</v>
      </c>
      <c r="HD23" t="n">
        <v>0.000204</v>
      </c>
      <c r="HE23" t="inlineStr">
        <is>
          <t>4-Acid Digestion</t>
        </is>
      </c>
      <c r="HF23" t="n">
        <v>17100</v>
      </c>
      <c r="HG23" t="n">
        <v>1.71</v>
      </c>
      <c r="HH23" t="inlineStr">
        <is>
          <t>4-Acid Digestion</t>
        </is>
      </c>
      <c r="HI23" t="n">
        <v>19</v>
      </c>
      <c r="HJ23" t="n">
        <v>0.0019</v>
      </c>
      <c r="HK23" t="inlineStr">
        <is>
          <t>Aqua Regia Digestion</t>
        </is>
      </c>
    </row>
    <row r="24">
      <c r="A24" t="inlineStr">
        <is>
          <t>OREAS0131a</t>
        </is>
      </c>
      <c r="B24" t="inlineStr">
        <is>
          <t>Zn-Pb-Ag sulphide ore</t>
        </is>
      </c>
      <c r="C24" t="inlineStr">
        <is>
          <t>primary</t>
        </is>
      </c>
      <c r="D24" t="inlineStr">
        <is>
          <t>carbonate siltstone</t>
        </is>
      </c>
      <c r="E24" t="inlineStr">
        <is>
          <t>SEDEX</t>
        </is>
      </c>
      <c r="F24" t="inlineStr">
        <is>
          <t>no</t>
        </is>
      </c>
      <c r="G24" t="inlineStr">
        <is>
          <t>Archived</t>
        </is>
      </c>
      <c r="H24" t="inlineStr">
        <is>
          <t>C:/Users/Zeb/Documents/GitHub/OREAS-Catalogue-Info/oreas-catalogue-2024-05-24.csv</t>
        </is>
      </c>
      <c r="I24">
        <f>Hyperlink("https://www.oreas.com/crm/OREAS-131a/")</f>
        <v/>
      </c>
      <c r="J24" t="n">
        <v>29.5</v>
      </c>
      <c r="K24" t="n">
        <v>0.00295</v>
      </c>
      <c r="L24" t="inlineStr">
        <is>
          <t>Aqua Regia Digestion</t>
        </is>
      </c>
      <c r="M24" t="n">
        <v>46309.436</v>
      </c>
      <c r="N24" t="n">
        <v>4.6309436</v>
      </c>
      <c r="O24" t="inlineStr">
        <is>
          <t>4-Acid Digestion</t>
        </is>
      </c>
      <c r="P24" t="n">
        <v>82</v>
      </c>
      <c r="Q24" t="n">
        <v>0.008200000000000001</v>
      </c>
      <c r="R24" t="inlineStr">
        <is>
          <t>4-Acid Digestion</t>
        </is>
      </c>
      <c r="S24" t="inlineStr"/>
      <c r="T24" t="inlineStr"/>
      <c r="U24" t="inlineStr"/>
      <c r="V24" t="inlineStr"/>
      <c r="W24" t="inlineStr"/>
      <c r="X24" t="inlineStr"/>
      <c r="Y24" t="n">
        <v>728</v>
      </c>
      <c r="Z24" t="n">
        <v>0.0728</v>
      </c>
      <c r="AA24" t="inlineStr">
        <is>
          <t>4-Acid Digestion</t>
        </is>
      </c>
      <c r="AB24" t="inlineStr"/>
      <c r="AC24" t="inlineStr"/>
      <c r="AD24" t="inlineStr"/>
      <c r="AE24" t="inlineStr"/>
      <c r="AF24" t="inlineStr"/>
      <c r="AG24" t="inlineStr"/>
      <c r="AH24" t="n">
        <v>54102.091</v>
      </c>
      <c r="AI24" t="n">
        <v>5.4102091</v>
      </c>
      <c r="AJ24" t="inlineStr">
        <is>
          <t>4-Acid Digestion</t>
        </is>
      </c>
      <c r="AK24" t="n">
        <v>81</v>
      </c>
      <c r="AL24" t="n">
        <v>0.0081</v>
      </c>
      <c r="AM24" t="inlineStr">
        <is>
          <t>4-Acid Digestion</t>
        </is>
      </c>
      <c r="AN24" t="inlineStr"/>
      <c r="AO24" t="inlineStr"/>
      <c r="AP24" t="inlineStr"/>
      <c r="AQ24" t="inlineStr"/>
      <c r="AR24" t="inlineStr"/>
      <c r="AS24" t="inlineStr"/>
      <c r="AT24" t="n">
        <v>23.1</v>
      </c>
      <c r="AU24" t="n">
        <v>0.00231</v>
      </c>
      <c r="AV24" t="inlineStr">
        <is>
          <t>4-Acid Digestion</t>
        </is>
      </c>
      <c r="AW24" t="inlineStr"/>
      <c r="AX24" t="inlineStr"/>
      <c r="AY24" t="inlineStr"/>
      <c r="AZ24" t="inlineStr"/>
      <c r="BA24" t="inlineStr"/>
      <c r="BB24" t="inlineStr"/>
      <c r="BC24" t="n">
        <v>322</v>
      </c>
      <c r="BD24" t="n">
        <v>0.0322</v>
      </c>
      <c r="BE24" t="inlineStr">
        <is>
          <t>4-Acid Digestion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58800</v>
      </c>
      <c r="BP24" t="n">
        <v>5.88</v>
      </c>
      <c r="BQ24" t="inlineStr">
        <is>
          <t>4-Acid Digestion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31176.956</v>
      </c>
      <c r="DC24" t="n">
        <v>3.1176956</v>
      </c>
      <c r="DD24" t="inlineStr">
        <is>
          <t>4-Acid Digestion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17200</v>
      </c>
      <c r="EA24" t="n">
        <v>1.72</v>
      </c>
      <c r="EB24" t="inlineStr">
        <is>
          <t>4-Acid Digestion</t>
        </is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48000</v>
      </c>
      <c r="EY24" t="n">
        <v>4.8</v>
      </c>
      <c r="EZ24" t="inlineStr">
        <is>
          <t>4-Acid Digestion</t>
        </is>
      </c>
      <c r="FA24" t="n">
        <v>47</v>
      </c>
      <c r="FB24" t="n">
        <v>0.0047</v>
      </c>
      <c r="FC24" t="inlineStr">
        <is>
          <t>4-Acid Digestion</t>
        </is>
      </c>
      <c r="FD24" t="inlineStr"/>
      <c r="FE24" t="inlineStr"/>
      <c r="FF24" t="inlineStr"/>
      <c r="FG24" t="inlineStr"/>
      <c r="FH24" t="inlineStr"/>
      <c r="FI24" t="inlineStr"/>
      <c r="FJ24" t="n">
        <v>208522.718</v>
      </c>
      <c r="FK24" t="n">
        <v>20.8522718</v>
      </c>
      <c r="FL24" t="inlineStr">
        <is>
          <t>Borate / Peroxide Fusion ICP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28300</v>
      </c>
      <c r="HG24" t="n">
        <v>2.83</v>
      </c>
      <c r="HH24" t="inlineStr">
        <is>
          <t>4-Acid Digestion</t>
        </is>
      </c>
      <c r="HI24" t="inlineStr"/>
      <c r="HJ24" t="inlineStr"/>
      <c r="HK24" t="inlineStr"/>
    </row>
    <row r="25">
      <c r="A25" t="inlineStr">
        <is>
          <t>OREAS0131b</t>
        </is>
      </c>
      <c r="B25" t="inlineStr">
        <is>
          <t>Zn-Pb-Ag sulphide ore</t>
        </is>
      </c>
      <c r="C25" t="inlineStr">
        <is>
          <t>primary</t>
        </is>
      </c>
      <c r="D25" t="inlineStr">
        <is>
          <t>carbonate siltstone</t>
        </is>
      </c>
      <c r="E25" t="inlineStr">
        <is>
          <t>SEDEX</t>
        </is>
      </c>
      <c r="F25" t="inlineStr">
        <is>
          <t>no</t>
        </is>
      </c>
      <c r="G25" t="inlineStr">
        <is>
          <t>Archived</t>
        </is>
      </c>
      <c r="H25" t="inlineStr">
        <is>
          <t>C:/Users/Zeb/Documents/GitHub/OREAS-Catalogue-Info/oreas-catalogue-2024-05-24.csv</t>
        </is>
      </c>
      <c r="I25">
        <f>Hyperlink("https://www.oreas.com/crm/OREAS-131b/")</f>
        <v/>
      </c>
      <c r="J25" t="n">
        <v>32.1</v>
      </c>
      <c r="K25" t="n">
        <v>0.00321</v>
      </c>
      <c r="L25" t="inlineStr">
        <is>
          <t>Aqua Regia Digestion</t>
        </is>
      </c>
      <c r="M25" t="n">
        <v>46256.511</v>
      </c>
      <c r="N25" t="n">
        <v>4.6256511</v>
      </c>
      <c r="O25" t="inlineStr">
        <is>
          <t>4-Acid Digestion</t>
        </is>
      </c>
      <c r="P25" t="n">
        <v>82</v>
      </c>
      <c r="Q25" t="n">
        <v>0.008200000000000001</v>
      </c>
      <c r="R25" t="inlineStr">
        <is>
          <t>4-Acid Digestion</t>
        </is>
      </c>
      <c r="S25" t="inlineStr"/>
      <c r="T25" t="inlineStr"/>
      <c r="U25" t="inlineStr"/>
      <c r="V25" t="inlineStr"/>
      <c r="W25" t="inlineStr"/>
      <c r="X25" t="inlineStr"/>
      <c r="Y25" t="n">
        <v>795</v>
      </c>
      <c r="Z25" t="n">
        <v>0.0795</v>
      </c>
      <c r="AA25" t="inlineStr">
        <is>
          <t>Borate / Peroxide Fusion ICP</t>
        </is>
      </c>
      <c r="AB25" t="inlineStr"/>
      <c r="AC25" t="inlineStr"/>
      <c r="AD25" t="inlineStr"/>
      <c r="AE25" t="inlineStr"/>
      <c r="AF25" t="inlineStr"/>
      <c r="AG25" t="inlineStr"/>
      <c r="AH25" t="n">
        <v>53673.277</v>
      </c>
      <c r="AI25" t="n">
        <v>5.3673277</v>
      </c>
      <c r="AJ25" t="inlineStr">
        <is>
          <t>4-Acid Digestion</t>
        </is>
      </c>
      <c r="AK25" t="n">
        <v>89</v>
      </c>
      <c r="AL25" t="n">
        <v>0.0089</v>
      </c>
      <c r="AM25" t="inlineStr">
        <is>
          <t>4-Acid Digestion</t>
        </is>
      </c>
      <c r="AN25" t="inlineStr"/>
      <c r="AO25" t="inlineStr"/>
      <c r="AP25" t="inlineStr"/>
      <c r="AQ25" t="inlineStr"/>
      <c r="AR25" t="inlineStr"/>
      <c r="AS25" t="inlineStr"/>
      <c r="AT25" t="n">
        <v>18.8</v>
      </c>
      <c r="AU25" t="n">
        <v>0.00188</v>
      </c>
      <c r="AV25" t="inlineStr">
        <is>
          <t>4-Acid Digestion</t>
        </is>
      </c>
      <c r="AW25" t="inlineStr"/>
      <c r="AX25" t="inlineStr"/>
      <c r="AY25" t="inlineStr"/>
      <c r="AZ25" t="inlineStr"/>
      <c r="BA25" t="inlineStr"/>
      <c r="BB25" t="inlineStr"/>
      <c r="BC25" t="n">
        <v>216</v>
      </c>
      <c r="BD25" t="n">
        <v>0.0216</v>
      </c>
      <c r="BE25" t="inlineStr">
        <is>
          <t>4-Acid Digestion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57100</v>
      </c>
      <c r="BP25" t="n">
        <v>5.71</v>
      </c>
      <c r="BQ25" t="inlineStr">
        <is>
          <t>4-Acid Digestion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31056.349</v>
      </c>
      <c r="DC25" t="n">
        <v>3.1056349</v>
      </c>
      <c r="DD25" t="inlineStr">
        <is>
          <t>4-Acid Digestion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18800</v>
      </c>
      <c r="EA25" t="n">
        <v>1.88</v>
      </c>
      <c r="EB25" t="inlineStr">
        <is>
          <t>4-Acid Digestion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49200</v>
      </c>
      <c r="EY25" t="n">
        <v>4.92</v>
      </c>
      <c r="EZ25" t="inlineStr">
        <is>
          <t>4-Acid Digestion</t>
        </is>
      </c>
      <c r="FA25" t="n">
        <v>50</v>
      </c>
      <c r="FB25" t="n">
        <v>0.005</v>
      </c>
      <c r="FC25" t="inlineStr">
        <is>
          <t>4-Acid Digestion</t>
        </is>
      </c>
      <c r="FD25" t="inlineStr"/>
      <c r="FE25" t="inlineStr"/>
      <c r="FF25" t="inlineStr"/>
      <c r="FG25" t="inlineStr"/>
      <c r="FH25" t="inlineStr"/>
      <c r="FI25" t="inlineStr"/>
      <c r="FJ25" t="n">
        <v>206652.978</v>
      </c>
      <c r="FK25" t="n">
        <v>20.6652978</v>
      </c>
      <c r="FL25" t="inlineStr">
        <is>
          <t>Borate / Peroxide Fusion ICP</t>
        </is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30400</v>
      </c>
      <c r="HG25" t="n">
        <v>3.04</v>
      </c>
      <c r="HH25" t="inlineStr">
        <is>
          <t>4-Acid Digestion</t>
        </is>
      </c>
      <c r="HI25" t="inlineStr"/>
      <c r="HJ25" t="inlineStr"/>
      <c r="HK25" t="inlineStr"/>
    </row>
    <row r="26">
      <c r="A26" t="inlineStr">
        <is>
          <t>OREAS0132a</t>
        </is>
      </c>
      <c r="B26" t="inlineStr">
        <is>
          <t>Zn-Pb-Ag sulphide ore</t>
        </is>
      </c>
      <c r="C26" t="inlineStr">
        <is>
          <t>primary</t>
        </is>
      </c>
      <c r="D26" t="inlineStr">
        <is>
          <t>carbonate siltstone</t>
        </is>
      </c>
      <c r="E26" t="inlineStr">
        <is>
          <t>SEDEX</t>
        </is>
      </c>
      <c r="F26" t="inlineStr">
        <is>
          <t>no</t>
        </is>
      </c>
      <c r="G26" t="inlineStr">
        <is>
          <t>Archived</t>
        </is>
      </c>
      <c r="H26" t="inlineStr">
        <is>
          <t>C:/Users/Zeb/Documents/GitHub/OREAS-Catalogue-Info/oreas-catalogue-2024-05-24.csv</t>
        </is>
      </c>
      <c r="I26">
        <f>Hyperlink("https://www.oreas.com/crm/OREAS-132a/")</f>
        <v/>
      </c>
      <c r="J26" t="n">
        <v>55.6</v>
      </c>
      <c r="K26" t="n">
        <v>0.00556</v>
      </c>
      <c r="L26" t="inlineStr">
        <is>
          <t>Aqua Regia Digestion</t>
        </is>
      </c>
      <c r="M26" t="n">
        <v>41387.405</v>
      </c>
      <c r="N26" t="n">
        <v>4.1387405</v>
      </c>
      <c r="O26" t="inlineStr">
        <is>
          <t>4-Acid Digestion</t>
        </is>
      </c>
      <c r="P26" t="n">
        <v>146</v>
      </c>
      <c r="Q26" t="n">
        <v>0.0146</v>
      </c>
      <c r="R26" t="inlineStr">
        <is>
          <t>4-Acid Digestion</t>
        </is>
      </c>
      <c r="S26" t="inlineStr"/>
      <c r="T26" t="inlineStr"/>
      <c r="U26" t="inlineStr"/>
      <c r="V26" t="inlineStr"/>
      <c r="W26" t="inlineStr"/>
      <c r="X26" t="inlineStr"/>
      <c r="Y26" t="n">
        <v>882</v>
      </c>
      <c r="Z26" t="n">
        <v>0.0882</v>
      </c>
      <c r="AA26" t="inlineStr">
        <is>
          <t>Borate / Peroxide Fusion ICP</t>
        </is>
      </c>
      <c r="AB26" t="inlineStr"/>
      <c r="AC26" t="inlineStr"/>
      <c r="AD26" t="inlineStr"/>
      <c r="AE26" t="inlineStr"/>
      <c r="AF26" t="inlineStr"/>
      <c r="AG26" t="inlineStr"/>
      <c r="AH26" t="n">
        <v>49242.194</v>
      </c>
      <c r="AI26" t="n">
        <v>4.9242194</v>
      </c>
      <c r="AJ26" t="inlineStr">
        <is>
          <t>4-Acid Digestion</t>
        </is>
      </c>
      <c r="AK26" t="n">
        <v>155</v>
      </c>
      <c r="AL26" t="n">
        <v>0.0155</v>
      </c>
      <c r="AM26" t="inlineStr">
        <is>
          <t>4-Acid Digestion</t>
        </is>
      </c>
      <c r="AN26" t="inlineStr"/>
      <c r="AO26" t="inlineStr"/>
      <c r="AP26" t="inlineStr"/>
      <c r="AQ26" t="inlineStr"/>
      <c r="AR26" t="inlineStr"/>
      <c r="AS26" t="inlineStr"/>
      <c r="AT26" t="n">
        <v>42.6</v>
      </c>
      <c r="AU26" t="n">
        <v>0.00426</v>
      </c>
      <c r="AV26" t="inlineStr">
        <is>
          <t>4-Acid Digestion</t>
        </is>
      </c>
      <c r="AW26" t="inlineStr"/>
      <c r="AX26" t="inlineStr"/>
      <c r="AY26" t="inlineStr"/>
      <c r="AZ26" t="inlineStr"/>
      <c r="BA26" t="inlineStr"/>
      <c r="BB26" t="inlineStr"/>
      <c r="BC26" t="n">
        <v>461</v>
      </c>
      <c r="BD26" t="n">
        <v>0.0461</v>
      </c>
      <c r="BE26" t="inlineStr">
        <is>
          <t>4-Acid Digestion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77300</v>
      </c>
      <c r="BP26" t="n">
        <v>7.73</v>
      </c>
      <c r="BQ26" t="inlineStr">
        <is>
          <t>4-Acid Digestion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28704.509</v>
      </c>
      <c r="DC26" t="n">
        <v>2.8704509</v>
      </c>
      <c r="DD26" t="inlineStr">
        <is>
          <t>4-Acid Digestion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36400</v>
      </c>
      <c r="EA26" t="n">
        <v>3.64</v>
      </c>
      <c r="EB26" t="inlineStr">
        <is>
          <t>4-Acid Digestion</t>
        </is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79300</v>
      </c>
      <c r="EY26" t="n">
        <v>7.93</v>
      </c>
      <c r="EZ26" t="inlineStr">
        <is>
          <t>4-Acid Digestion</t>
        </is>
      </c>
      <c r="FA26" t="n">
        <v>40.6</v>
      </c>
      <c r="FB26" t="n">
        <v>0.00406</v>
      </c>
      <c r="FC26" t="inlineStr">
        <is>
          <t>Aqua Regia Digestion</t>
        </is>
      </c>
      <c r="FD26" t="inlineStr"/>
      <c r="FE26" t="inlineStr"/>
      <c r="FF26" t="inlineStr"/>
      <c r="FG26" t="inlineStr"/>
      <c r="FH26" t="inlineStr"/>
      <c r="FI26" t="inlineStr"/>
      <c r="FJ26" t="n">
        <v>179261.292</v>
      </c>
      <c r="FK26" t="n">
        <v>17.9261292</v>
      </c>
      <c r="FL26" t="inlineStr">
        <is>
          <t>Borate / Peroxide Fusion ICP</t>
        </is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49800</v>
      </c>
      <c r="HG26" t="n">
        <v>4.98</v>
      </c>
      <c r="HH26" t="inlineStr">
        <is>
          <t>4-Acid Digestion</t>
        </is>
      </c>
      <c r="HI26" t="inlineStr"/>
      <c r="HJ26" t="inlineStr"/>
      <c r="HK26" t="inlineStr"/>
    </row>
    <row r="27">
      <c r="A27" t="inlineStr">
        <is>
          <t>OREAS0132b</t>
        </is>
      </c>
      <c r="B27" t="inlineStr">
        <is>
          <t>Zn-Pb-Ag sulphide ore</t>
        </is>
      </c>
      <c r="C27" t="inlineStr">
        <is>
          <t>primary</t>
        </is>
      </c>
      <c r="D27" t="inlineStr">
        <is>
          <t>carbonate siltstone</t>
        </is>
      </c>
      <c r="E27" t="inlineStr">
        <is>
          <t>SEDEX</t>
        </is>
      </c>
      <c r="F27" t="inlineStr">
        <is>
          <t>no</t>
        </is>
      </c>
      <c r="G27" t="inlineStr">
        <is>
          <t>Archived</t>
        </is>
      </c>
      <c r="H27" t="inlineStr">
        <is>
          <t>C:/Users/Zeb/Documents/GitHub/OREAS-Catalogue-Info/oreas-catalogue-2024-05-24.csv</t>
        </is>
      </c>
      <c r="I27">
        <f>Hyperlink("https://www.oreas.com/crm/OREAS-132b/")</f>
        <v/>
      </c>
      <c r="J27" t="n">
        <v>60.3</v>
      </c>
      <c r="K27" t="n">
        <v>0.00603</v>
      </c>
      <c r="L27" t="inlineStr">
        <is>
          <t>Aqua Regia Digestion</t>
        </is>
      </c>
      <c r="M27" t="n">
        <v>40434.753</v>
      </c>
      <c r="N27" t="n">
        <v>4.0434753</v>
      </c>
      <c r="O27" t="inlineStr">
        <is>
          <t>4-Acid Digestion</t>
        </is>
      </c>
      <c r="P27" t="n">
        <v>149</v>
      </c>
      <c r="Q27" t="n">
        <v>0.0149</v>
      </c>
      <c r="R27" t="inlineStr">
        <is>
          <t>4-Acid Digestion</t>
        </is>
      </c>
      <c r="S27" t="inlineStr"/>
      <c r="T27" t="inlineStr"/>
      <c r="U27" t="inlineStr"/>
      <c r="V27" t="inlineStr"/>
      <c r="W27" t="inlineStr"/>
      <c r="X27" t="inlineStr"/>
      <c r="Y27" t="n">
        <v>890</v>
      </c>
      <c r="Z27" t="n">
        <v>0.089</v>
      </c>
      <c r="AA27" t="inlineStr">
        <is>
          <t>Borate / Peroxide Fusion ICP</t>
        </is>
      </c>
      <c r="AB27" t="inlineStr"/>
      <c r="AC27" t="inlineStr"/>
      <c r="AD27" t="inlineStr"/>
      <c r="AE27" t="inlineStr"/>
      <c r="AF27" t="inlineStr"/>
      <c r="AG27" t="inlineStr"/>
      <c r="AH27" t="n">
        <v>49313.663</v>
      </c>
      <c r="AI27" t="n">
        <v>4.9313663</v>
      </c>
      <c r="AJ27" t="inlineStr">
        <is>
          <t>4-Acid Digestion</t>
        </is>
      </c>
      <c r="AK27" t="n">
        <v>165</v>
      </c>
      <c r="AL27" t="n">
        <v>0.0165</v>
      </c>
      <c r="AM27" t="inlineStr">
        <is>
          <t>4-Acid Digestion</t>
        </is>
      </c>
      <c r="AN27" t="inlineStr"/>
      <c r="AO27" t="inlineStr"/>
      <c r="AP27" t="inlineStr"/>
      <c r="AQ27" t="inlineStr"/>
      <c r="AR27" t="inlineStr"/>
      <c r="AS27" t="inlineStr"/>
      <c r="AT27" t="n">
        <v>44.1</v>
      </c>
      <c r="AU27" t="n">
        <v>0.00441</v>
      </c>
      <c r="AV27" t="inlineStr">
        <is>
          <t>4-Acid Digestion</t>
        </is>
      </c>
      <c r="AW27" t="inlineStr"/>
      <c r="AX27" t="inlineStr"/>
      <c r="AY27" t="inlineStr"/>
      <c r="AZ27" t="inlineStr"/>
      <c r="BA27" t="inlineStr"/>
      <c r="BB27" t="inlineStr"/>
      <c r="BC27" t="n">
        <v>477</v>
      </c>
      <c r="BD27" t="n">
        <v>0.0477</v>
      </c>
      <c r="BE27" t="inlineStr">
        <is>
          <t>4-Acid Digestion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77100</v>
      </c>
      <c r="BP27" t="n">
        <v>7.71</v>
      </c>
      <c r="BQ27" t="inlineStr">
        <is>
          <t>4-Acid Digestion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28704.509</v>
      </c>
      <c r="DC27" t="n">
        <v>2.8704509</v>
      </c>
      <c r="DD27" t="inlineStr">
        <is>
          <t>4-Acid Digestion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38600</v>
      </c>
      <c r="EA27" t="n">
        <v>3.86</v>
      </c>
      <c r="EB27" t="inlineStr">
        <is>
          <t>4-Acid Digestion</t>
        </is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83400</v>
      </c>
      <c r="EY27" t="n">
        <v>8.34</v>
      </c>
      <c r="EZ27" t="inlineStr">
        <is>
          <t>4-Acid Digestion</t>
        </is>
      </c>
      <c r="FA27" t="n">
        <v>53</v>
      </c>
      <c r="FB27" t="n">
        <v>0.0053</v>
      </c>
      <c r="FC27" t="inlineStr">
        <is>
          <t>4-Acid Digestion</t>
        </is>
      </c>
      <c r="FD27" t="inlineStr"/>
      <c r="FE27" t="inlineStr"/>
      <c r="FF27" t="inlineStr"/>
      <c r="FG27" t="inlineStr"/>
      <c r="FH27" t="inlineStr"/>
      <c r="FI27" t="inlineStr"/>
      <c r="FJ27" t="n">
        <v>178139.448</v>
      </c>
      <c r="FK27" t="n">
        <v>17.8139448</v>
      </c>
      <c r="FL27" t="inlineStr">
        <is>
          <t>Borate / Peroxide Fusion ICP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52500</v>
      </c>
      <c r="HG27" t="n">
        <v>5.25</v>
      </c>
      <c r="HH27" t="inlineStr">
        <is>
          <t>4-Acid Digestion</t>
        </is>
      </c>
      <c r="HI27" t="inlineStr"/>
      <c r="HJ27" t="inlineStr"/>
      <c r="HK27" t="inlineStr"/>
    </row>
    <row r="28">
      <c r="A28" t="inlineStr">
        <is>
          <t>OREAS0133a</t>
        </is>
      </c>
      <c r="B28" t="inlineStr">
        <is>
          <t>Zn-Pb-Ag sulphide ore</t>
        </is>
      </c>
      <c r="C28" t="inlineStr">
        <is>
          <t>primary</t>
        </is>
      </c>
      <c r="D28" t="inlineStr">
        <is>
          <t>carbonate siltstone</t>
        </is>
      </c>
      <c r="E28" t="inlineStr">
        <is>
          <t>SEDEX</t>
        </is>
      </c>
      <c r="F28" t="inlineStr">
        <is>
          <t>no</t>
        </is>
      </c>
      <c r="G28" t="inlineStr">
        <is>
          <t>Archived</t>
        </is>
      </c>
      <c r="H28" t="inlineStr">
        <is>
          <t>C:/Users/Zeb/Documents/GitHub/OREAS-Catalogue-Info/oreas-catalogue-2024-05-24.csv</t>
        </is>
      </c>
      <c r="I28">
        <f>Hyperlink("https://www.oreas.com/crm/OREAS-133a/")</f>
        <v/>
      </c>
      <c r="J28" t="n">
        <v>96.90000000000001</v>
      </c>
      <c r="K28" t="n">
        <v>0.009690000000000001</v>
      </c>
      <c r="L28" t="inlineStr">
        <is>
          <t>Aqua Regia Digestion</t>
        </is>
      </c>
      <c r="M28" t="n">
        <v>37629.725</v>
      </c>
      <c r="N28" t="n">
        <v>3.7629725</v>
      </c>
      <c r="O28" t="inlineStr">
        <is>
          <t>4-Acid Digestion</t>
        </is>
      </c>
      <c r="P28" t="n">
        <v>139</v>
      </c>
      <c r="Q28" t="n">
        <v>0.0139</v>
      </c>
      <c r="R28" t="inlineStr">
        <is>
          <t>4-Acid Digestion</t>
        </is>
      </c>
      <c r="S28" t="inlineStr"/>
      <c r="T28" t="inlineStr"/>
      <c r="U28" t="inlineStr"/>
      <c r="V28" t="inlineStr"/>
      <c r="W28" t="inlineStr"/>
      <c r="X28" t="inlineStr"/>
      <c r="Y28" t="n">
        <v>785</v>
      </c>
      <c r="Z28" t="n">
        <v>0.0785</v>
      </c>
      <c r="AA28" t="inlineStr">
        <is>
          <t>Borate / Peroxide Fusion ICP</t>
        </is>
      </c>
      <c r="AB28" t="inlineStr"/>
      <c r="AC28" t="inlineStr"/>
      <c r="AD28" t="inlineStr"/>
      <c r="AE28" t="inlineStr"/>
      <c r="AF28" t="inlineStr"/>
      <c r="AG28" t="inlineStr"/>
      <c r="AH28" t="n">
        <v>39307.992</v>
      </c>
      <c r="AI28" t="n">
        <v>3.9307992</v>
      </c>
      <c r="AJ28" t="inlineStr">
        <is>
          <t>4-Acid Digestion</t>
        </is>
      </c>
      <c r="AK28" t="n">
        <v>296</v>
      </c>
      <c r="AL28" t="n">
        <v>0.0296</v>
      </c>
      <c r="AM28" t="inlineStr">
        <is>
          <t>4-Acid Digestion</t>
        </is>
      </c>
      <c r="AN28" t="inlineStr"/>
      <c r="AO28" t="inlineStr"/>
      <c r="AP28" t="inlineStr"/>
      <c r="AQ28" t="inlineStr"/>
      <c r="AR28" t="inlineStr"/>
      <c r="AS28" t="inlineStr"/>
      <c r="AT28" t="n">
        <v>23.9</v>
      </c>
      <c r="AU28" t="n">
        <v>0.00239</v>
      </c>
      <c r="AV28" t="inlineStr">
        <is>
          <t>4-Acid Digestion</t>
        </is>
      </c>
      <c r="AW28" t="inlineStr"/>
      <c r="AX28" t="inlineStr"/>
      <c r="AY28" t="inlineStr"/>
      <c r="AZ28" t="inlineStr"/>
      <c r="BA28" t="inlineStr"/>
      <c r="BB28" t="inlineStr"/>
      <c r="BC28" t="n">
        <v>323</v>
      </c>
      <c r="BD28" t="n">
        <v>0.0323</v>
      </c>
      <c r="BE28" t="inlineStr">
        <is>
          <t>4-Acid Digestion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81000</v>
      </c>
      <c r="BP28" t="n">
        <v>8.1</v>
      </c>
      <c r="BQ28" t="inlineStr">
        <is>
          <t>4-Acid Digestion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22915.364</v>
      </c>
      <c r="DC28" t="n">
        <v>2.2915364</v>
      </c>
      <c r="DD28" t="inlineStr">
        <is>
          <t>4-Acid Digestion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49000</v>
      </c>
      <c r="EA28" t="n">
        <v>4.9</v>
      </c>
      <c r="EB28" t="inlineStr">
        <is>
          <t>4-Acid Digestion</t>
        </is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111300</v>
      </c>
      <c r="EY28" t="n">
        <v>11.13</v>
      </c>
      <c r="EZ28" t="inlineStr">
        <is>
          <t>4-Acid Digestion</t>
        </is>
      </c>
      <c r="FA28" t="n">
        <v>171</v>
      </c>
      <c r="FB28" t="n">
        <v>0.0171</v>
      </c>
      <c r="FC28" t="inlineStr">
        <is>
          <t>4-Acid Digestion</t>
        </is>
      </c>
      <c r="FD28" t="inlineStr"/>
      <c r="FE28" t="inlineStr"/>
      <c r="FF28" t="inlineStr"/>
      <c r="FG28" t="inlineStr"/>
      <c r="FH28" t="inlineStr"/>
      <c r="FI28" t="inlineStr"/>
      <c r="FJ28" t="n">
        <v>160610.639</v>
      </c>
      <c r="FK28" t="n">
        <v>16.0610639</v>
      </c>
      <c r="FL28" t="inlineStr">
        <is>
          <t>Borate / Peroxide Fusion ICP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108700</v>
      </c>
      <c r="HG28" t="n">
        <v>10.87</v>
      </c>
      <c r="HH28" t="inlineStr">
        <is>
          <t>4-Acid Digestion</t>
        </is>
      </c>
      <c r="HI28" t="inlineStr"/>
      <c r="HJ28" t="inlineStr"/>
      <c r="HK28" t="inlineStr"/>
    </row>
    <row r="29">
      <c r="A29" t="inlineStr">
        <is>
          <t>OREAS0133b</t>
        </is>
      </c>
      <c r="B29" t="inlineStr">
        <is>
          <t>Zn-Pb-Ag sulphide ore</t>
        </is>
      </c>
      <c r="C29" t="inlineStr">
        <is>
          <t>primary</t>
        </is>
      </c>
      <c r="D29" t="inlineStr">
        <is>
          <t>carbonate siltstone</t>
        </is>
      </c>
      <c r="E29" t="inlineStr">
        <is>
          <t>SEDEX</t>
        </is>
      </c>
      <c r="F29" t="inlineStr">
        <is>
          <t>no</t>
        </is>
      </c>
      <c r="G29" t="inlineStr">
        <is>
          <t>Archived</t>
        </is>
      </c>
      <c r="H29" t="inlineStr">
        <is>
          <t>C:/Users/Zeb/Documents/GitHub/OREAS-Catalogue-Info/oreas-catalogue-2024-05-24.csv</t>
        </is>
      </c>
      <c r="I29">
        <f>Hyperlink("https://www.oreas.com/crm/OREAS-133b/")</f>
        <v/>
      </c>
      <c r="J29" t="n">
        <v>100</v>
      </c>
      <c r="K29" t="n">
        <v>0.01</v>
      </c>
      <c r="L29" t="inlineStr">
        <is>
          <t>Aqua Regia Digestion</t>
        </is>
      </c>
      <c r="M29" t="n">
        <v>36571.223</v>
      </c>
      <c r="N29" t="n">
        <v>3.6571223</v>
      </c>
      <c r="O29" t="inlineStr">
        <is>
          <t>4-Acid Digestion</t>
        </is>
      </c>
      <c r="P29" t="n">
        <v>144</v>
      </c>
      <c r="Q29" t="n">
        <v>0.0144</v>
      </c>
      <c r="R29" t="inlineStr">
        <is>
          <t>4-Acid Digestion</t>
        </is>
      </c>
      <c r="S29" t="inlineStr"/>
      <c r="T29" t="inlineStr"/>
      <c r="U29" t="inlineStr"/>
      <c r="V29" t="inlineStr"/>
      <c r="W29" t="inlineStr"/>
      <c r="X29" t="inlineStr"/>
      <c r="Y29" t="n">
        <v>799</v>
      </c>
      <c r="Z29" t="n">
        <v>0.0799</v>
      </c>
      <c r="AA29" t="inlineStr">
        <is>
          <t>Borate / Peroxide Fusion ICP</t>
        </is>
      </c>
      <c r="AB29" t="inlineStr"/>
      <c r="AC29" t="inlineStr"/>
      <c r="AD29" t="inlineStr"/>
      <c r="AE29" t="inlineStr"/>
      <c r="AF29" t="inlineStr"/>
      <c r="AG29" t="inlineStr"/>
      <c r="AH29" t="n">
        <v>38593.301</v>
      </c>
      <c r="AI29" t="n">
        <v>3.8593301</v>
      </c>
      <c r="AJ29" t="inlineStr">
        <is>
          <t>4-Acid Digestion</t>
        </is>
      </c>
      <c r="AK29" t="n">
        <v>311</v>
      </c>
      <c r="AL29" t="n">
        <v>0.0311</v>
      </c>
      <c r="AM29" t="inlineStr">
        <is>
          <t>4-Acid Digestion</t>
        </is>
      </c>
      <c r="AN29" t="inlineStr"/>
      <c r="AO29" t="inlineStr"/>
      <c r="AP29" t="inlineStr"/>
      <c r="AQ29" t="inlineStr"/>
      <c r="AR29" t="inlineStr"/>
      <c r="AS29" t="inlineStr"/>
      <c r="AT29" t="n">
        <v>22.4</v>
      </c>
      <c r="AU29" t="n">
        <v>0.00224</v>
      </c>
      <c r="AV29" t="inlineStr">
        <is>
          <t>4-Acid Digestion</t>
        </is>
      </c>
      <c r="AW29" t="inlineStr"/>
      <c r="AX29" t="inlineStr"/>
      <c r="AY29" t="inlineStr"/>
      <c r="AZ29" t="inlineStr"/>
      <c r="BA29" t="inlineStr"/>
      <c r="BB29" t="inlineStr"/>
      <c r="BC29" t="n">
        <v>320</v>
      </c>
      <c r="BD29" t="n">
        <v>0.032</v>
      </c>
      <c r="BE29" t="inlineStr">
        <is>
          <t>4-Acid Digestion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81600</v>
      </c>
      <c r="BP29" t="n">
        <v>8.16</v>
      </c>
      <c r="BQ29" t="inlineStr">
        <is>
          <t>4-Acid Digestion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22493.239</v>
      </c>
      <c r="DC29" t="n">
        <v>2.2493239</v>
      </c>
      <c r="DD29" t="inlineStr">
        <is>
          <t>4-Acid Digestion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50600</v>
      </c>
      <c r="EA29" t="n">
        <v>5.06</v>
      </c>
      <c r="EB29" t="inlineStr">
        <is>
          <t>4-Acid Digestion</t>
        </is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115400</v>
      </c>
      <c r="EY29" t="n">
        <v>11.54</v>
      </c>
      <c r="EZ29" t="inlineStr">
        <is>
          <t>4-Acid Digestion</t>
        </is>
      </c>
      <c r="FA29" t="n">
        <v>181</v>
      </c>
      <c r="FB29" t="n">
        <v>0.0181</v>
      </c>
      <c r="FC29" t="inlineStr">
        <is>
          <t>4-Acid Digestion</t>
        </is>
      </c>
      <c r="FD29" t="inlineStr"/>
      <c r="FE29" t="inlineStr"/>
      <c r="FF29" t="inlineStr"/>
      <c r="FG29" t="inlineStr"/>
      <c r="FH29" t="inlineStr"/>
      <c r="FI29" t="inlineStr"/>
      <c r="FJ29" t="n">
        <v>159488.795</v>
      </c>
      <c r="FK29" t="n">
        <v>15.9488795</v>
      </c>
      <c r="FL29" t="inlineStr">
        <is>
          <t>Borate / Peroxide Fusion ICP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113500</v>
      </c>
      <c r="HG29" t="n">
        <v>11.35</v>
      </c>
      <c r="HH29" t="inlineStr">
        <is>
          <t>4-Acid Digestion</t>
        </is>
      </c>
      <c r="HI29" t="inlineStr"/>
      <c r="HJ29" t="inlineStr"/>
      <c r="HK29" t="inlineStr"/>
    </row>
    <row r="30">
      <c r="A30" t="inlineStr">
        <is>
          <t>OREAS0134a</t>
        </is>
      </c>
      <c r="B30" t="inlineStr">
        <is>
          <t>Zn-Pb-Ag sulphide ore</t>
        </is>
      </c>
      <c r="C30" t="inlineStr">
        <is>
          <t>primary</t>
        </is>
      </c>
      <c r="D30" t="inlineStr">
        <is>
          <t>carbonate siltstone</t>
        </is>
      </c>
      <c r="E30" t="inlineStr">
        <is>
          <t>SEDEX</t>
        </is>
      </c>
      <c r="F30" t="inlineStr">
        <is>
          <t>no</t>
        </is>
      </c>
      <c r="G30" t="inlineStr">
        <is>
          <t>Archived</t>
        </is>
      </c>
      <c r="H30" t="inlineStr">
        <is>
          <t>C:/Users/Zeb/Documents/GitHub/OREAS-Catalogue-Info/oreas-catalogue-2024-05-24.csv</t>
        </is>
      </c>
      <c r="I30">
        <f>Hyperlink("https://www.oreas.com/crm/OREAS-134a/")</f>
        <v/>
      </c>
      <c r="J30" t="n">
        <v>194</v>
      </c>
      <c r="K30" t="n">
        <v>0.0194</v>
      </c>
      <c r="L30" t="inlineStr">
        <is>
          <t>Aqua Regia Digestion</t>
        </is>
      </c>
      <c r="M30" t="n">
        <v>13390.043</v>
      </c>
      <c r="N30" t="n">
        <v>1.3390043</v>
      </c>
      <c r="O30" t="inlineStr">
        <is>
          <t>4-Acid Digestion</t>
        </is>
      </c>
      <c r="P30" t="n">
        <v>228</v>
      </c>
      <c r="Q30" t="n">
        <v>0.0228</v>
      </c>
      <c r="R30" t="inlineStr">
        <is>
          <t>4-Acid Digestion</t>
        </is>
      </c>
      <c r="S30" t="inlineStr"/>
      <c r="T30" t="inlineStr"/>
      <c r="U30" t="inlineStr"/>
      <c r="V30" t="inlineStr"/>
      <c r="W30" t="inlineStr"/>
      <c r="X30" t="inlineStr"/>
      <c r="Y30" t="n">
        <v>1500</v>
      </c>
      <c r="Z30" t="n">
        <v>0.15</v>
      </c>
      <c r="AA30" t="inlineStr">
        <is>
          <t>Borate / Peroxide Fusion ICP</t>
        </is>
      </c>
      <c r="AB30" t="inlineStr"/>
      <c r="AC30" t="inlineStr"/>
      <c r="AD30" t="inlineStr"/>
      <c r="AE30" t="inlineStr"/>
      <c r="AF30" t="inlineStr"/>
      <c r="AG30" t="inlineStr"/>
      <c r="AH30" t="n">
        <v>43167.322</v>
      </c>
      <c r="AI30" t="n">
        <v>4.3167322</v>
      </c>
      <c r="AJ30" t="inlineStr">
        <is>
          <t>4-Acid Digestion</t>
        </is>
      </c>
      <c r="AK30" t="n">
        <v>536</v>
      </c>
      <c r="AL30" t="n">
        <v>0.0536</v>
      </c>
      <c r="AM30" t="inlineStr">
        <is>
          <t>4-Acid Digestion</t>
        </is>
      </c>
      <c r="AN30" t="inlineStr"/>
      <c r="AO30" t="inlineStr"/>
      <c r="AP30" t="inlineStr"/>
      <c r="AQ30" t="inlineStr"/>
      <c r="AR30" t="inlineStr"/>
      <c r="AS30" t="inlineStr"/>
      <c r="AT30" t="n">
        <v>105</v>
      </c>
      <c r="AU30" t="n">
        <v>0.0105</v>
      </c>
      <c r="AV30" t="inlineStr">
        <is>
          <t>4-Acid Digestion</t>
        </is>
      </c>
      <c r="AW30" t="inlineStr"/>
      <c r="AX30" t="inlineStr"/>
      <c r="AY30" t="inlineStr"/>
      <c r="AZ30" t="inlineStr"/>
      <c r="BA30" t="inlineStr"/>
      <c r="BB30" t="inlineStr"/>
      <c r="BC30" t="n">
        <v>1291</v>
      </c>
      <c r="BD30" t="n">
        <v>0.1291</v>
      </c>
      <c r="BE30" t="inlineStr">
        <is>
          <t>4-Acid Digestion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120400</v>
      </c>
      <c r="BP30" t="n">
        <v>12.04</v>
      </c>
      <c r="BQ30" t="inlineStr">
        <is>
          <t>4-Acid Digestion</t>
        </is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21045.953</v>
      </c>
      <c r="DC30" t="n">
        <v>2.1045953</v>
      </c>
      <c r="DD30" t="inlineStr">
        <is>
          <t>4-Acid Digestion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127900</v>
      </c>
      <c r="EA30" t="n">
        <v>12.79</v>
      </c>
      <c r="EB30" t="inlineStr">
        <is>
          <t>4-Acid Digestion</t>
        </is>
      </c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192700</v>
      </c>
      <c r="EY30" t="n">
        <v>19.27</v>
      </c>
      <c r="EZ30" t="inlineStr">
        <is>
          <t>4-Acid Digestion</t>
        </is>
      </c>
      <c r="FA30" t="n">
        <v>115</v>
      </c>
      <c r="FB30" t="n">
        <v>0.0115</v>
      </c>
      <c r="FC30" t="inlineStr">
        <is>
          <t>4-Acid Digestion</t>
        </is>
      </c>
      <c r="FD30" t="inlineStr"/>
      <c r="FE30" t="inlineStr"/>
      <c r="FF30" t="inlineStr"/>
      <c r="FG30" t="inlineStr"/>
      <c r="FH30" t="inlineStr"/>
      <c r="FI30" t="inlineStr"/>
      <c r="FJ30" t="n">
        <v>69227.11199999999</v>
      </c>
      <c r="FK30" t="n">
        <v>6.9227112</v>
      </c>
      <c r="FL30" t="inlineStr">
        <is>
          <t>Borate / Peroxide Fusion ICP</t>
        </is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172700</v>
      </c>
      <c r="HG30" t="n">
        <v>17.27</v>
      </c>
      <c r="HH30" t="inlineStr">
        <is>
          <t>4-Acid Digestion</t>
        </is>
      </c>
      <c r="HI30" t="inlineStr"/>
      <c r="HJ30" t="inlineStr"/>
      <c r="HK30" t="inlineStr"/>
    </row>
    <row r="31">
      <c r="A31" t="inlineStr">
        <is>
          <t>OREAS0134b</t>
        </is>
      </c>
      <c r="B31" t="inlineStr">
        <is>
          <t>Zn-Pb-Ag sulphide ore</t>
        </is>
      </c>
      <c r="C31" t="inlineStr">
        <is>
          <t>primary</t>
        </is>
      </c>
      <c r="D31" t="inlineStr">
        <is>
          <t>carbonate siltstone</t>
        </is>
      </c>
      <c r="E31" t="inlineStr">
        <is>
          <t>SEDEX</t>
        </is>
      </c>
      <c r="F31" t="inlineStr">
        <is>
          <t>no</t>
        </is>
      </c>
      <c r="G31" t="inlineStr">
        <is>
          <t>Archived</t>
        </is>
      </c>
      <c r="H31" t="inlineStr">
        <is>
          <t>C:/Users/Zeb/Documents/GitHub/OREAS-Catalogue-Info/oreas-catalogue-2024-05-24.csv</t>
        </is>
      </c>
      <c r="I31">
        <f>Hyperlink("https://www.oreas.com/crm/OREAS-134b/")</f>
        <v/>
      </c>
      <c r="J31" t="n">
        <v>204</v>
      </c>
      <c r="K31" t="n">
        <v>0.0204</v>
      </c>
      <c r="L31" t="inlineStr">
        <is>
          <t>Aqua Regia Digestion</t>
        </is>
      </c>
      <c r="M31" t="n">
        <v>11696.44</v>
      </c>
      <c r="N31" t="n">
        <v>1.169644</v>
      </c>
      <c r="O31" t="inlineStr">
        <is>
          <t>4-Acid Digestion</t>
        </is>
      </c>
      <c r="P31" t="n">
        <v>228</v>
      </c>
      <c r="Q31" t="n">
        <v>0.0228</v>
      </c>
      <c r="R31" t="inlineStr">
        <is>
          <t>4-Acid Digestion</t>
        </is>
      </c>
      <c r="S31" t="inlineStr"/>
      <c r="T31" t="inlineStr"/>
      <c r="U31" t="inlineStr"/>
      <c r="V31" t="inlineStr"/>
      <c r="W31" t="inlineStr"/>
      <c r="X31" t="inlineStr"/>
      <c r="Y31" t="n">
        <v>1490</v>
      </c>
      <c r="Z31" t="n">
        <v>0.149</v>
      </c>
      <c r="AA31" t="inlineStr">
        <is>
          <t>Borate / Peroxide Fusion ICP</t>
        </is>
      </c>
      <c r="AB31" t="inlineStr"/>
      <c r="AC31" t="inlineStr"/>
      <c r="AD31" t="inlineStr"/>
      <c r="AE31" t="inlineStr"/>
      <c r="AF31" t="inlineStr"/>
      <c r="AG31" t="inlineStr"/>
      <c r="AH31" t="n">
        <v>42738.508</v>
      </c>
      <c r="AI31" t="n">
        <v>4.2738508</v>
      </c>
      <c r="AJ31" t="inlineStr">
        <is>
          <t>4-Acid Digestion</t>
        </is>
      </c>
      <c r="AK31" t="n">
        <v>561</v>
      </c>
      <c r="AL31" t="n">
        <v>0.0561</v>
      </c>
      <c r="AM31" t="inlineStr">
        <is>
          <t>4-Acid Digestion</t>
        </is>
      </c>
      <c r="AN31" t="inlineStr"/>
      <c r="AO31" t="inlineStr"/>
      <c r="AP31" t="inlineStr"/>
      <c r="AQ31" t="inlineStr"/>
      <c r="AR31" t="inlineStr"/>
      <c r="AS31" t="inlineStr"/>
      <c r="AT31" t="n">
        <v>107</v>
      </c>
      <c r="AU31" t="n">
        <v>0.0107</v>
      </c>
      <c r="AV31" t="inlineStr">
        <is>
          <t>4-Acid Digestion</t>
        </is>
      </c>
      <c r="AW31" t="inlineStr"/>
      <c r="AX31" t="inlineStr"/>
      <c r="AY31" t="inlineStr"/>
      <c r="AZ31" t="inlineStr"/>
      <c r="BA31" t="inlineStr"/>
      <c r="BB31" t="inlineStr"/>
      <c r="BC31" t="n">
        <v>1348</v>
      </c>
      <c r="BD31" t="n">
        <v>0.1348</v>
      </c>
      <c r="BE31" t="inlineStr">
        <is>
          <t>4-Acid Digestion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123700</v>
      </c>
      <c r="BP31" t="n">
        <v>12.37</v>
      </c>
      <c r="BQ31" t="inlineStr">
        <is>
          <t>4-Acid Digestion</t>
        </is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20081.095</v>
      </c>
      <c r="DC31" t="n">
        <v>2.0081095</v>
      </c>
      <c r="DD31" t="inlineStr">
        <is>
          <t>4-Acid Digestion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133600</v>
      </c>
      <c r="EA31" t="n">
        <v>13.36</v>
      </c>
      <c r="EB31" t="inlineStr">
        <is>
          <t>4-Acid Digestion</t>
        </is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196800</v>
      </c>
      <c r="EY31" t="n">
        <v>19.68</v>
      </c>
      <c r="EZ31" t="inlineStr">
        <is>
          <t>4-Acid Digestion</t>
        </is>
      </c>
      <c r="FA31" t="n">
        <v>124</v>
      </c>
      <c r="FB31" t="n">
        <v>0.0124</v>
      </c>
      <c r="FC31" t="inlineStr">
        <is>
          <t>4-Acid Digestion</t>
        </is>
      </c>
      <c r="FD31" t="inlineStr"/>
      <c r="FE31" t="inlineStr"/>
      <c r="FF31" t="inlineStr"/>
      <c r="FG31" t="inlineStr"/>
      <c r="FH31" t="inlineStr"/>
      <c r="FI31" t="inlineStr"/>
      <c r="FJ31" t="n">
        <v>60673.053</v>
      </c>
      <c r="FK31" t="n">
        <v>6.0673053</v>
      </c>
      <c r="FL31" t="inlineStr">
        <is>
          <t>Borate / Peroxide Fusion ICP</t>
        </is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180300</v>
      </c>
      <c r="HG31" t="n">
        <v>18.03</v>
      </c>
      <c r="HH31" t="inlineStr">
        <is>
          <t>4-Acid Digestion</t>
        </is>
      </c>
      <c r="HI31" t="inlineStr"/>
      <c r="HJ31" t="inlineStr"/>
      <c r="HK31" t="inlineStr"/>
    </row>
    <row r="32">
      <c r="A32" t="inlineStr">
        <is>
          <t>OREAS0135</t>
        </is>
      </c>
      <c r="B32" t="inlineStr">
        <is>
          <t>Zn-Pb-Ag sulphide ore</t>
        </is>
      </c>
      <c r="C32" t="inlineStr">
        <is>
          <t>primary</t>
        </is>
      </c>
      <c r="D32" t="inlineStr">
        <is>
          <t>sulphidic graphitic slate</t>
        </is>
      </c>
      <c r="E32" t="inlineStr">
        <is>
          <t>SEDEX</t>
        </is>
      </c>
      <c r="F32" t="inlineStr">
        <is>
          <t>yes</t>
        </is>
      </c>
      <c r="G32" t="inlineStr">
        <is>
          <t>Current</t>
        </is>
      </c>
      <c r="H32" t="inlineStr">
        <is>
          <t>C:/Users/Zeb/Documents/GitHub/OREAS-Catalogue-Info/oreas-catalogue-2024-05-24.csv</t>
        </is>
      </c>
      <c r="I32">
        <f>Hyperlink("https://www.oreas.com/crm/OREAS-135/")</f>
        <v/>
      </c>
      <c r="J32" t="n">
        <v>55.2</v>
      </c>
      <c r="K32" t="n">
        <v>0.00552</v>
      </c>
      <c r="L32" t="inlineStr">
        <is>
          <t>Aqua Regia Digestion</t>
        </is>
      </c>
      <c r="M32" t="n">
        <v>49400</v>
      </c>
      <c r="N32" t="n">
        <v>4.94</v>
      </c>
      <c r="O32" t="inlineStr">
        <is>
          <t>4-Acid Digestion</t>
        </is>
      </c>
      <c r="P32" t="n">
        <v>888</v>
      </c>
      <c r="Q32" t="n">
        <v>0.0888</v>
      </c>
      <c r="R32" t="inlineStr">
        <is>
          <t>4-Acid Digestion</t>
        </is>
      </c>
      <c r="S32" t="inlineStr"/>
      <c r="T32" t="inlineStr"/>
      <c r="U32" t="inlineStr"/>
      <c r="V32" t="inlineStr"/>
      <c r="W32" t="inlineStr"/>
      <c r="X32" t="inlineStr"/>
      <c r="Y32" t="n">
        <v>4435</v>
      </c>
      <c r="Z32" t="n">
        <v>0.4435</v>
      </c>
      <c r="AA32" t="inlineStr">
        <is>
          <t>Peroxide Fusion ICP</t>
        </is>
      </c>
      <c r="AB32" t="n">
        <v>2.7</v>
      </c>
      <c r="AC32" t="n">
        <v>0.00027</v>
      </c>
      <c r="AD32" t="inlineStr">
        <is>
          <t>4-Acid Digestion</t>
        </is>
      </c>
      <c r="AE32" t="n">
        <v>4.44</v>
      </c>
      <c r="AF32" t="n">
        <v>0.000444</v>
      </c>
      <c r="AG32" t="inlineStr">
        <is>
          <t>4-Acid Digestion</t>
        </is>
      </c>
      <c r="AH32" t="n">
        <v>19000</v>
      </c>
      <c r="AI32" t="n">
        <v>1.9</v>
      </c>
      <c r="AJ32" t="inlineStr">
        <is>
          <t>4-Acid Digestion</t>
        </is>
      </c>
      <c r="AK32" t="n">
        <v>61</v>
      </c>
      <c r="AL32" t="n">
        <v>0.0061</v>
      </c>
      <c r="AM32" t="inlineStr">
        <is>
          <t>4-Acid Digestion</t>
        </is>
      </c>
      <c r="AN32" t="n">
        <v>70</v>
      </c>
      <c r="AO32" t="n">
        <v>0.007</v>
      </c>
      <c r="AP32" t="inlineStr">
        <is>
          <t>4-Acid Digestion</t>
        </is>
      </c>
      <c r="AQ32" t="inlineStr"/>
      <c r="AR32" t="inlineStr"/>
      <c r="AS32" t="inlineStr"/>
      <c r="AT32" t="n">
        <v>29.9</v>
      </c>
      <c r="AU32" t="n">
        <v>0.00299</v>
      </c>
      <c r="AV32" t="inlineStr">
        <is>
          <t>4-Acid Digestion</t>
        </is>
      </c>
      <c r="AW32" t="n">
        <v>42.4</v>
      </c>
      <c r="AX32" t="n">
        <v>0.00424</v>
      </c>
      <c r="AY32" t="inlineStr">
        <is>
          <t>4-Acid Digestion</t>
        </is>
      </c>
      <c r="AZ32" t="n">
        <v>5.57</v>
      </c>
      <c r="BA32" t="n">
        <v>0.000557</v>
      </c>
      <c r="BB32" t="inlineStr">
        <is>
          <t>4-Acid Digestion</t>
        </is>
      </c>
      <c r="BC32" t="n">
        <v>278</v>
      </c>
      <c r="BD32" t="n">
        <v>0.0278</v>
      </c>
      <c r="BE32" t="inlineStr">
        <is>
          <t>4-Acid Digestion</t>
        </is>
      </c>
      <c r="BF32" t="n">
        <v>4.38</v>
      </c>
      <c r="BG32" t="n">
        <v>0.000438</v>
      </c>
      <c r="BH32" t="inlineStr">
        <is>
          <t>4-Acid Digestion</t>
        </is>
      </c>
      <c r="BI32" t="n">
        <v>2.33</v>
      </c>
      <c r="BJ32" t="n">
        <v>0.000233</v>
      </c>
      <c r="BK32" t="inlineStr">
        <is>
          <t>4-Acid Digestion</t>
        </is>
      </c>
      <c r="BL32" t="n">
        <v>1.94</v>
      </c>
      <c r="BM32" t="n">
        <v>0.000194</v>
      </c>
      <c r="BN32" t="inlineStr">
        <is>
          <t>4-Acid Digestion</t>
        </is>
      </c>
      <c r="BO32" t="n">
        <v>91300</v>
      </c>
      <c r="BP32" t="n">
        <v>9.130000000000001</v>
      </c>
      <c r="BQ32" t="inlineStr">
        <is>
          <t>4-Acid Digestion</t>
        </is>
      </c>
      <c r="BR32" t="n">
        <v>13.1</v>
      </c>
      <c r="BS32" t="n">
        <v>0.00131</v>
      </c>
      <c r="BT32" t="inlineStr">
        <is>
          <t>4-Acid Digestion</t>
        </is>
      </c>
      <c r="BU32" t="n">
        <v>5.59</v>
      </c>
      <c r="BV32" t="n">
        <v>0.000559</v>
      </c>
      <c r="BW32" t="inlineStr">
        <is>
          <t>4-Acid Digestion</t>
        </is>
      </c>
      <c r="BX32" t="inlineStr"/>
      <c r="BY32" t="inlineStr"/>
      <c r="BZ32" t="inlineStr"/>
      <c r="CA32" t="n">
        <v>2.98</v>
      </c>
      <c r="CB32" t="n">
        <v>0.000298</v>
      </c>
      <c r="CC32" t="inlineStr">
        <is>
          <t>4-Acid Digestion</t>
        </is>
      </c>
      <c r="CD32" t="n">
        <v>1.21</v>
      </c>
      <c r="CE32" t="n">
        <v>0.000121</v>
      </c>
      <c r="CF32" t="inlineStr">
        <is>
          <t>Aqua Regia Digestion</t>
        </is>
      </c>
      <c r="CG32" t="n">
        <v>0.84</v>
      </c>
      <c r="CH32" t="n">
        <v>8.4e-05</v>
      </c>
      <c r="CI32" t="inlineStr">
        <is>
          <t>4-Acid Digestion</t>
        </is>
      </c>
      <c r="CJ32" t="n">
        <v>0.9</v>
      </c>
      <c r="CK32" t="n">
        <v>9.000000000000001e-05</v>
      </c>
      <c r="CL32" t="inlineStr">
        <is>
          <t>4-Acid Digestion</t>
        </is>
      </c>
      <c r="CM32" t="inlineStr"/>
      <c r="CN32" t="inlineStr"/>
      <c r="CO32" t="inlineStr"/>
      <c r="CP32" t="n">
        <v>43600</v>
      </c>
      <c r="CQ32" t="n">
        <v>4.36</v>
      </c>
      <c r="CR32" t="inlineStr">
        <is>
          <t>4-Acid Digestion</t>
        </is>
      </c>
      <c r="CS32" t="n">
        <v>33.7</v>
      </c>
      <c r="CT32" t="n">
        <v>0.00337</v>
      </c>
      <c r="CU32" t="inlineStr">
        <is>
          <t>4-Acid Digestion</t>
        </is>
      </c>
      <c r="CV32" t="n">
        <v>45.7</v>
      </c>
      <c r="CW32" t="n">
        <v>0.00457</v>
      </c>
      <c r="CX32" t="inlineStr">
        <is>
          <t>4-Acid Digestion</t>
        </is>
      </c>
      <c r="CY32" t="n">
        <v>0.31</v>
      </c>
      <c r="CZ32" t="n">
        <v>3.1e-05</v>
      </c>
      <c r="DA32" t="inlineStr">
        <is>
          <t>4-Acid Digestion</t>
        </is>
      </c>
      <c r="DB32" t="n">
        <v>9880</v>
      </c>
      <c r="DC32" t="n">
        <v>0.988</v>
      </c>
      <c r="DD32" t="inlineStr">
        <is>
          <t>4-Acid Digestion</t>
        </is>
      </c>
      <c r="DE32" t="n">
        <v>4490</v>
      </c>
      <c r="DF32" t="n">
        <v>0.449</v>
      </c>
      <c r="DG32" t="inlineStr">
        <is>
          <t>4-Acid Digestion</t>
        </is>
      </c>
      <c r="DH32" t="n">
        <v>8.17</v>
      </c>
      <c r="DI32" t="n">
        <v>0.000817</v>
      </c>
      <c r="DJ32" t="inlineStr">
        <is>
          <t>4-Acid Digestion</t>
        </is>
      </c>
      <c r="DK32" t="inlineStr"/>
      <c r="DL32" t="inlineStr"/>
      <c r="DM32" t="inlineStr"/>
      <c r="DN32" t="n">
        <v>0.46</v>
      </c>
      <c r="DO32" t="n">
        <v>4.6e-05</v>
      </c>
      <c r="DP32" t="inlineStr">
        <is>
          <t>Aqua Regia Digestion</t>
        </is>
      </c>
      <c r="DQ32" t="n">
        <v>32</v>
      </c>
      <c r="DR32" t="n">
        <v>0.0032</v>
      </c>
      <c r="DS32" t="inlineStr">
        <is>
          <t>4-Acid Digestion</t>
        </is>
      </c>
      <c r="DT32" t="n">
        <v>33.7</v>
      </c>
      <c r="DU32" t="n">
        <v>0.00337</v>
      </c>
      <c r="DV32" t="inlineStr">
        <is>
          <t>Aqua Regia Digestion</t>
        </is>
      </c>
      <c r="DW32" t="n">
        <v>880</v>
      </c>
      <c r="DX32" t="n">
        <v>0.08799999999999999</v>
      </c>
      <c r="DY32" t="inlineStr">
        <is>
          <t>4-Acid Digestion</t>
        </is>
      </c>
      <c r="DZ32" t="n">
        <v>17000</v>
      </c>
      <c r="EA32" t="n">
        <v>1.7</v>
      </c>
      <c r="EB32" t="inlineStr">
        <is>
          <t>4-Acid Digestion</t>
        </is>
      </c>
      <c r="EC32" t="inlineStr"/>
      <c r="ED32" t="inlineStr"/>
      <c r="EE32" t="inlineStr"/>
      <c r="EF32" t="n">
        <v>8.710000000000001</v>
      </c>
      <c r="EG32" t="n">
        <v>0.000871</v>
      </c>
      <c r="EH32" t="inlineStr">
        <is>
          <t>4-Acid Digestion</t>
        </is>
      </c>
      <c r="EI32" t="inlineStr"/>
      <c r="EJ32" t="inlineStr"/>
      <c r="EK32" t="inlineStr"/>
      <c r="EL32" t="n">
        <v>216</v>
      </c>
      <c r="EM32" t="n">
        <v>0.0216</v>
      </c>
      <c r="EN32" t="inlineStr">
        <is>
          <t>Peroxide Fusion ICP</t>
        </is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70000</v>
      </c>
      <c r="EY32" t="n">
        <v>7</v>
      </c>
      <c r="EZ32" t="inlineStr">
        <is>
          <t>4-Acid Digestion</t>
        </is>
      </c>
      <c r="FA32" t="n">
        <v>37.2</v>
      </c>
      <c r="FB32" t="n">
        <v>0.00372</v>
      </c>
      <c r="FC32" t="inlineStr">
        <is>
          <t>4-Acid Digestion</t>
        </is>
      </c>
      <c r="FD32" t="n">
        <v>7.65</v>
      </c>
      <c r="FE32" t="n">
        <v>0.0007649999999999999</v>
      </c>
      <c r="FF32" t="inlineStr">
        <is>
          <t>4-Acid Digestion</t>
        </is>
      </c>
      <c r="FG32" t="inlineStr"/>
      <c r="FH32" t="inlineStr"/>
      <c r="FI32" t="inlineStr"/>
      <c r="FJ32" t="n">
        <v>237400</v>
      </c>
      <c r="FK32" t="n">
        <v>23.74</v>
      </c>
      <c r="FL32" t="inlineStr">
        <is>
          <t>Peroxide Fusion ICP</t>
        </is>
      </c>
      <c r="FM32" t="n">
        <v>6.17</v>
      </c>
      <c r="FN32" t="n">
        <v>0.000617</v>
      </c>
      <c r="FO32" t="inlineStr">
        <is>
          <t>4-Acid Digestion</t>
        </is>
      </c>
      <c r="FP32" t="n">
        <v>2.45</v>
      </c>
      <c r="FQ32" t="n">
        <v>0.000245</v>
      </c>
      <c r="FR32" t="inlineStr">
        <is>
          <t>4-Acid Digestion</t>
        </is>
      </c>
      <c r="FS32" t="n">
        <v>163</v>
      </c>
      <c r="FT32" t="n">
        <v>0.0163</v>
      </c>
      <c r="FU32" t="inlineStr">
        <is>
          <t>4-Acid Digestion</t>
        </is>
      </c>
      <c r="FV32" t="inlineStr"/>
      <c r="FW32" t="inlineStr"/>
      <c r="FX32" t="inlineStr"/>
      <c r="FY32" t="n">
        <v>0.77</v>
      </c>
      <c r="FZ32" t="n">
        <v>7.7e-05</v>
      </c>
      <c r="GA32" t="inlineStr">
        <is>
          <t>4-Acid Digestion</t>
        </is>
      </c>
      <c r="GB32" t="n">
        <v>0.19</v>
      </c>
      <c r="GC32" t="n">
        <v>1.9e-05</v>
      </c>
      <c r="GD32" t="inlineStr">
        <is>
          <t>Aqua Regia Digestion</t>
        </is>
      </c>
      <c r="GE32" t="n">
        <v>9.34</v>
      </c>
      <c r="GF32" t="n">
        <v>0.000934</v>
      </c>
      <c r="GG32" t="inlineStr">
        <is>
          <t>4-Acid Digestion</t>
        </is>
      </c>
      <c r="GH32" t="n">
        <v>1630</v>
      </c>
      <c r="GI32" t="n">
        <v>0.163</v>
      </c>
      <c r="GJ32" t="inlineStr">
        <is>
          <t>4-Acid Digestion</t>
        </is>
      </c>
      <c r="GK32" t="n">
        <v>33.8</v>
      </c>
      <c r="GL32" t="n">
        <v>0.00338</v>
      </c>
      <c r="GM32" t="inlineStr">
        <is>
          <t>4-Acid Digestion</t>
        </is>
      </c>
      <c r="GN32" t="n">
        <v>0.3</v>
      </c>
      <c r="GO32" t="n">
        <v>3e-05</v>
      </c>
      <c r="GP32" t="inlineStr">
        <is>
          <t>4-Acid Digestion</t>
        </is>
      </c>
      <c r="GQ32" t="n">
        <v>9.859999999999999</v>
      </c>
      <c r="GR32" t="n">
        <v>0.0009859999999999999</v>
      </c>
      <c r="GS32" t="inlineStr">
        <is>
          <t>4-Acid Digestion</t>
        </is>
      </c>
      <c r="GT32" t="n">
        <v>81</v>
      </c>
      <c r="GU32" t="n">
        <v>0.0081</v>
      </c>
      <c r="GV32" t="inlineStr">
        <is>
          <t>Peroxide Fusion ICP</t>
        </is>
      </c>
      <c r="GW32" t="n">
        <v>4.03</v>
      </c>
      <c r="GX32" t="n">
        <v>0.000403</v>
      </c>
      <c r="GY32" t="inlineStr">
        <is>
          <t>4-Acid Digestion</t>
        </is>
      </c>
      <c r="GZ32" t="n">
        <v>23.5</v>
      </c>
      <c r="HA32" t="n">
        <v>0.00235</v>
      </c>
      <c r="HB32" t="inlineStr">
        <is>
          <t>4-Acid Digestion</t>
        </is>
      </c>
      <c r="HC32" t="n">
        <v>2.09</v>
      </c>
      <c r="HD32" t="n">
        <v>0.000209</v>
      </c>
      <c r="HE32" t="inlineStr">
        <is>
          <t>4-Acid Digestion</t>
        </is>
      </c>
      <c r="HF32" t="n">
        <v>28000</v>
      </c>
      <c r="HG32" t="n">
        <v>2.8</v>
      </c>
      <c r="HH32" t="inlineStr">
        <is>
          <t>4-Acid Digestion</t>
        </is>
      </c>
      <c r="HI32" t="n">
        <v>102</v>
      </c>
      <c r="HJ32" t="n">
        <v>0.0102</v>
      </c>
      <c r="HK32" t="inlineStr">
        <is>
          <t>4-Acid Digestion</t>
        </is>
      </c>
    </row>
    <row r="33">
      <c r="A33" t="inlineStr">
        <is>
          <t>OREAS0135b</t>
        </is>
      </c>
      <c r="B33" t="inlineStr">
        <is>
          <t>Zn-Pb-Ag sulphide ore</t>
        </is>
      </c>
      <c r="C33" t="inlineStr">
        <is>
          <t>primary</t>
        </is>
      </c>
      <c r="D33" t="inlineStr">
        <is>
          <t>sulphidic graphitic slate</t>
        </is>
      </c>
      <c r="E33" t="inlineStr">
        <is>
          <t>SEDEX</t>
        </is>
      </c>
      <c r="F33" t="inlineStr">
        <is>
          <t>yes</t>
        </is>
      </c>
      <c r="G33" t="inlineStr">
        <is>
          <t>Current</t>
        </is>
      </c>
      <c r="H33" t="inlineStr">
        <is>
          <t>C:/Users/Zeb/Documents/GitHub/OREAS-Catalogue-Info/oreas-catalogue-2024-05-24.csv</t>
        </is>
      </c>
      <c r="I33">
        <f>Hyperlink("https://www.oreas.com/crm/OREAS-135b/")</f>
        <v/>
      </c>
      <c r="J33" t="n">
        <v>53.5</v>
      </c>
      <c r="K33" t="n">
        <v>0.00535</v>
      </c>
      <c r="L33" t="inlineStr">
        <is>
          <t>Aqua Regia Digestion</t>
        </is>
      </c>
      <c r="M33" t="n">
        <v>58100</v>
      </c>
      <c r="N33" t="n">
        <v>5.81</v>
      </c>
      <c r="O33" t="inlineStr">
        <is>
          <t>4-Acid Digestion</t>
        </is>
      </c>
      <c r="P33" t="n">
        <v>707</v>
      </c>
      <c r="Q33" t="n">
        <v>0.0707</v>
      </c>
      <c r="R33" t="inlineStr">
        <is>
          <t>4-Acid Digestion</t>
        </is>
      </c>
      <c r="S33" t="inlineStr"/>
      <c r="T33" t="inlineStr"/>
      <c r="U33" t="inlineStr"/>
      <c r="V33" t="n">
        <v>106</v>
      </c>
      <c r="W33" t="n">
        <v>0.0106</v>
      </c>
      <c r="X33" t="inlineStr">
        <is>
          <t>Borate / Peroxide Fusion ICP</t>
        </is>
      </c>
      <c r="Y33" t="n">
        <v>3519.91</v>
      </c>
      <c r="Z33" t="n">
        <v>0.351991</v>
      </c>
      <c r="AA33" t="inlineStr">
        <is>
          <t>Borate Fusion XRF</t>
        </is>
      </c>
      <c r="AB33" t="n">
        <v>2.45</v>
      </c>
      <c r="AC33" t="n">
        <v>0.000245</v>
      </c>
      <c r="AD33" t="inlineStr">
        <is>
          <t>4-Acid Digestion</t>
        </is>
      </c>
      <c r="AE33" t="n">
        <v>2.66</v>
      </c>
      <c r="AF33" t="n">
        <v>0.000266</v>
      </c>
      <c r="AG33" t="inlineStr">
        <is>
          <t>4-Acid Digestion</t>
        </is>
      </c>
      <c r="AH33" t="n">
        <v>4810</v>
      </c>
      <c r="AI33" t="n">
        <v>0.481</v>
      </c>
      <c r="AJ33" t="inlineStr">
        <is>
          <t>4-Acid Digestion</t>
        </is>
      </c>
      <c r="AK33" t="n">
        <v>69</v>
      </c>
      <c r="AL33" t="n">
        <v>0.0069</v>
      </c>
      <c r="AM33" t="inlineStr">
        <is>
          <t>4-Acid Digestion</t>
        </is>
      </c>
      <c r="AN33" t="n">
        <v>86</v>
      </c>
      <c r="AO33" t="n">
        <v>0.0086</v>
      </c>
      <c r="AP33" t="inlineStr">
        <is>
          <t>4-Acid Digestion</t>
        </is>
      </c>
      <c r="AQ33" t="inlineStr"/>
      <c r="AR33" t="inlineStr"/>
      <c r="AS33" t="inlineStr"/>
      <c r="AT33" t="n">
        <v>6.26</v>
      </c>
      <c r="AU33" t="n">
        <v>0.000626</v>
      </c>
      <c r="AV33" t="inlineStr">
        <is>
          <t>4-Acid Digestion</t>
        </is>
      </c>
      <c r="AW33" t="n">
        <v>76</v>
      </c>
      <c r="AX33" t="n">
        <v>0.0076</v>
      </c>
      <c r="AY33" t="inlineStr">
        <is>
          <t>4-Acid Digestion</t>
        </is>
      </c>
      <c r="AZ33" t="n">
        <v>3.76</v>
      </c>
      <c r="BA33" t="n">
        <v>0.000376</v>
      </c>
      <c r="BB33" t="inlineStr">
        <is>
          <t>4-Acid Digestion</t>
        </is>
      </c>
      <c r="BC33" t="n">
        <v>114</v>
      </c>
      <c r="BD33" t="n">
        <v>0.0114</v>
      </c>
      <c r="BE33" t="inlineStr">
        <is>
          <t>4-Acid Digestion</t>
        </is>
      </c>
      <c r="BF33" t="n">
        <v>4.35</v>
      </c>
      <c r="BG33" t="n">
        <v>0.000435</v>
      </c>
      <c r="BH33" t="inlineStr">
        <is>
          <t>4-Acid Digestion</t>
        </is>
      </c>
      <c r="BI33" t="n">
        <v>2.04</v>
      </c>
      <c r="BJ33" t="n">
        <v>0.000204</v>
      </c>
      <c r="BK33" t="inlineStr">
        <is>
          <t>4-Acid Digestion</t>
        </is>
      </c>
      <c r="BL33" t="n">
        <v>2.06</v>
      </c>
      <c r="BM33" t="n">
        <v>0.000206</v>
      </c>
      <c r="BN33" t="inlineStr">
        <is>
          <t>4-Acid Digestion</t>
        </is>
      </c>
      <c r="BO33" t="n">
        <v>53600</v>
      </c>
      <c r="BP33" t="n">
        <v>5.36</v>
      </c>
      <c r="BQ33" t="inlineStr">
        <is>
          <t>4-Acid Digestion</t>
        </is>
      </c>
      <c r="BR33" t="n">
        <v>18.3</v>
      </c>
      <c r="BS33" t="n">
        <v>0.00183</v>
      </c>
      <c r="BT33" t="inlineStr">
        <is>
          <t>4-Acid Digestion</t>
        </is>
      </c>
      <c r="BU33" t="n">
        <v>5.87</v>
      </c>
      <c r="BV33" t="n">
        <v>0.000587</v>
      </c>
      <c r="BW33" t="inlineStr">
        <is>
          <t>4-Acid Digestion</t>
        </is>
      </c>
      <c r="BX33" t="n">
        <v>3.26</v>
      </c>
      <c r="BY33" t="n">
        <v>0.000326</v>
      </c>
      <c r="BZ33" t="inlineStr">
        <is>
          <t>Borate / Peroxide Fusion ICP</t>
        </is>
      </c>
      <c r="CA33" t="n">
        <v>2.12</v>
      </c>
      <c r="CB33" t="n">
        <v>0.000212</v>
      </c>
      <c r="CC33" t="inlineStr">
        <is>
          <t>4-Acid Digestion</t>
        </is>
      </c>
      <c r="CD33" t="n">
        <v>0.91</v>
      </c>
      <c r="CE33" t="n">
        <v>9.1e-05</v>
      </c>
      <c r="CF33" t="inlineStr">
        <is>
          <t>Aqua Regia Digestion</t>
        </is>
      </c>
      <c r="CG33" t="n">
        <v>0.77</v>
      </c>
      <c r="CH33" t="n">
        <v>7.7e-05</v>
      </c>
      <c r="CI33" t="inlineStr">
        <is>
          <t>4-Acid Digestion</t>
        </is>
      </c>
      <c r="CJ33" t="n">
        <v>0.6899999999999999</v>
      </c>
      <c r="CK33" t="n">
        <v>6.9e-05</v>
      </c>
      <c r="CL33" t="inlineStr">
        <is>
          <t>4-Acid Digestion</t>
        </is>
      </c>
      <c r="CM33" t="inlineStr"/>
      <c r="CN33" t="inlineStr"/>
      <c r="CO33" t="inlineStr"/>
      <c r="CP33" t="n">
        <v>25200</v>
      </c>
      <c r="CQ33" t="n">
        <v>2.52</v>
      </c>
      <c r="CR33" t="inlineStr">
        <is>
          <t>4-Acid Digestion</t>
        </is>
      </c>
      <c r="CS33" t="n">
        <v>41</v>
      </c>
      <c r="CT33" t="n">
        <v>0.0041</v>
      </c>
      <c r="CU33" t="inlineStr">
        <is>
          <t>4-Acid Digestion</t>
        </is>
      </c>
      <c r="CV33" t="n">
        <v>21</v>
      </c>
      <c r="CW33" t="n">
        <v>0.0021</v>
      </c>
      <c r="CX33" t="inlineStr">
        <is>
          <t>4-Acid Digestion</t>
        </is>
      </c>
      <c r="CY33" t="n">
        <v>0.29</v>
      </c>
      <c r="CZ33" t="n">
        <v>2.9e-05</v>
      </c>
      <c r="DA33" t="inlineStr">
        <is>
          <t>4-Acid Digestion</t>
        </is>
      </c>
      <c r="DB33" t="n">
        <v>3570</v>
      </c>
      <c r="DC33" t="n">
        <v>0.357</v>
      </c>
      <c r="DD33" t="inlineStr">
        <is>
          <t>4-Acid Digestion</t>
        </is>
      </c>
      <c r="DE33" t="n">
        <v>3260</v>
      </c>
      <c r="DF33" t="n">
        <v>0.326</v>
      </c>
      <c r="DG33" t="inlineStr">
        <is>
          <t>4-Acid Digestion</t>
        </is>
      </c>
      <c r="DH33" t="n">
        <v>4.14</v>
      </c>
      <c r="DI33" t="n">
        <v>0.000414</v>
      </c>
      <c r="DJ33" t="inlineStr">
        <is>
          <t>4-Acid Digestion</t>
        </is>
      </c>
      <c r="DK33" t="n">
        <v>950</v>
      </c>
      <c r="DL33" t="n">
        <v>0.095</v>
      </c>
      <c r="DM33" t="inlineStr">
        <is>
          <t>4-Acid Digestion</t>
        </is>
      </c>
      <c r="DN33" t="n">
        <v>10.3</v>
      </c>
      <c r="DO33" t="n">
        <v>0.00103</v>
      </c>
      <c r="DP33" t="inlineStr">
        <is>
          <t>Borate / Peroxide Fusion ICP</t>
        </is>
      </c>
      <c r="DQ33" t="n">
        <v>36.3</v>
      </c>
      <c r="DR33" t="n">
        <v>0.00363</v>
      </c>
      <c r="DS33" t="inlineStr">
        <is>
          <t>4-Acid Digestion</t>
        </is>
      </c>
      <c r="DT33" t="n">
        <v>21.3</v>
      </c>
      <c r="DU33" t="n">
        <v>0.00213</v>
      </c>
      <c r="DV33" t="inlineStr">
        <is>
          <t>Borate / Peroxide Fusion ICP</t>
        </is>
      </c>
      <c r="DW33" t="n">
        <v>440</v>
      </c>
      <c r="DX33" t="n">
        <v>0.044</v>
      </c>
      <c r="DY33" t="inlineStr">
        <is>
          <t>4-Acid Digestion</t>
        </is>
      </c>
      <c r="DZ33" t="n">
        <v>17100</v>
      </c>
      <c r="EA33" t="n">
        <v>1.71</v>
      </c>
      <c r="EB33" t="inlineStr">
        <is>
          <t>4-Acid Digestion</t>
        </is>
      </c>
      <c r="EC33" t="inlineStr"/>
      <c r="ED33" t="inlineStr"/>
      <c r="EE33" t="inlineStr"/>
      <c r="EF33" t="n">
        <v>9.630000000000001</v>
      </c>
      <c r="EG33" t="n">
        <v>0.000963</v>
      </c>
      <c r="EH33" t="inlineStr">
        <is>
          <t>4-Acid Digestion</t>
        </is>
      </c>
      <c r="EI33" t="inlineStr"/>
      <c r="EJ33" t="inlineStr"/>
      <c r="EK33" t="inlineStr"/>
      <c r="EL33" t="n">
        <v>140</v>
      </c>
      <c r="EM33" t="n">
        <v>0.014</v>
      </c>
      <c r="EN33" t="inlineStr">
        <is>
          <t>Borate / Peroxide Fusion ICP</t>
        </is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30300</v>
      </c>
      <c r="EY33" t="n">
        <v>3.03</v>
      </c>
      <c r="EZ33" t="inlineStr">
        <is>
          <t>4-Acid Digestion</t>
        </is>
      </c>
      <c r="FA33" t="n">
        <v>37.6</v>
      </c>
      <c r="FB33" t="n">
        <v>0.00376</v>
      </c>
      <c r="FC33" t="inlineStr">
        <is>
          <t>4-Acid Digestion</t>
        </is>
      </c>
      <c r="FD33" t="n">
        <v>10.3</v>
      </c>
      <c r="FE33" t="n">
        <v>0.00103</v>
      </c>
      <c r="FF33" t="inlineStr">
        <is>
          <t>4-Acid Digestion</t>
        </is>
      </c>
      <c r="FG33" t="n">
        <v>2.79</v>
      </c>
      <c r="FH33" t="n">
        <v>0.000279</v>
      </c>
      <c r="FI33" t="inlineStr">
        <is>
          <t>4-Acid Digestion</t>
        </is>
      </c>
      <c r="FJ33" t="n">
        <v>299205.093</v>
      </c>
      <c r="FK33" t="n">
        <v>29.9205093</v>
      </c>
      <c r="FL33" t="inlineStr">
        <is>
          <t>Borate Fusion XRF</t>
        </is>
      </c>
      <c r="FM33" t="n">
        <v>7.25</v>
      </c>
      <c r="FN33" t="n">
        <v>0.000725</v>
      </c>
      <c r="FO33" t="inlineStr">
        <is>
          <t>Borate / Peroxide Fusion ICP</t>
        </is>
      </c>
      <c r="FP33" t="n">
        <v>4.02</v>
      </c>
      <c r="FQ33" t="n">
        <v>0.000402</v>
      </c>
      <c r="FR33" t="inlineStr">
        <is>
          <t>4-Acid Digestion</t>
        </is>
      </c>
      <c r="FS33" t="n">
        <v>114</v>
      </c>
      <c r="FT33" t="n">
        <v>0.0114</v>
      </c>
      <c r="FU33" t="inlineStr">
        <is>
          <t>4-Acid Digestion</t>
        </is>
      </c>
      <c r="FV33" t="n">
        <v>0.92</v>
      </c>
      <c r="FW33" t="n">
        <v>9.2e-05</v>
      </c>
      <c r="FX33" t="inlineStr">
        <is>
          <t>Borate / Peroxide Fusion ICP</t>
        </is>
      </c>
      <c r="FY33" t="n">
        <v>0.8</v>
      </c>
      <c r="FZ33" t="n">
        <v>8.000000000000001e-05</v>
      </c>
      <c r="GA33" t="inlineStr">
        <is>
          <t>4-Acid Digestion</t>
        </is>
      </c>
      <c r="GB33" t="n">
        <v>0.15</v>
      </c>
      <c r="GC33" t="n">
        <v>1.5e-05</v>
      </c>
      <c r="GD33" t="inlineStr">
        <is>
          <t>Aqua Regia Digestion</t>
        </is>
      </c>
      <c r="GE33" t="n">
        <v>12.3</v>
      </c>
      <c r="GF33" t="n">
        <v>0.00123</v>
      </c>
      <c r="GG33" t="inlineStr">
        <is>
          <t>4-Acid Digestion</t>
        </is>
      </c>
      <c r="GH33" t="n">
        <v>1890</v>
      </c>
      <c r="GI33" t="n">
        <v>0.189</v>
      </c>
      <c r="GJ33" t="inlineStr">
        <is>
          <t>4-Acid Digestion</t>
        </is>
      </c>
      <c r="GK33" t="n">
        <v>5.65</v>
      </c>
      <c r="GL33" t="n">
        <v>0.000565</v>
      </c>
      <c r="GM33" t="inlineStr">
        <is>
          <t>4-Acid Digestion</t>
        </is>
      </c>
      <c r="GN33" t="n">
        <v>0.29</v>
      </c>
      <c r="GO33" t="n">
        <v>2.9e-05</v>
      </c>
      <c r="GP33" t="inlineStr">
        <is>
          <t>4-Acid Digestion</t>
        </is>
      </c>
      <c r="GQ33" t="n">
        <v>5.06</v>
      </c>
      <c r="GR33" t="n">
        <v>0.000506</v>
      </c>
      <c r="GS33" t="inlineStr">
        <is>
          <t>4-Acid Digestion</t>
        </is>
      </c>
      <c r="GT33" t="n">
        <v>147</v>
      </c>
      <c r="GU33" t="n">
        <v>0.0147</v>
      </c>
      <c r="GV33" t="inlineStr">
        <is>
          <t>Borate / Peroxide Fusion ICP</t>
        </is>
      </c>
      <c r="GW33" t="n">
        <v>3.17</v>
      </c>
      <c r="GX33" t="n">
        <v>0.000317</v>
      </c>
      <c r="GY33" t="inlineStr">
        <is>
          <t>4-Acid Digestion</t>
        </is>
      </c>
      <c r="GZ33" t="n">
        <v>21.1</v>
      </c>
      <c r="HA33" t="n">
        <v>0.00211</v>
      </c>
      <c r="HB33" t="inlineStr">
        <is>
          <t>4-Acid Digestion</t>
        </is>
      </c>
      <c r="HC33" t="n">
        <v>1.9</v>
      </c>
      <c r="HD33" t="n">
        <v>0.00019</v>
      </c>
      <c r="HE33" t="inlineStr">
        <is>
          <t>4-Acid Digestion</t>
        </is>
      </c>
      <c r="HF33" t="n">
        <v>27300</v>
      </c>
      <c r="HG33" t="n">
        <v>2.73</v>
      </c>
      <c r="HH33" t="inlineStr">
        <is>
          <t>4-Acid Digestion</t>
        </is>
      </c>
      <c r="HI33" t="n">
        <v>67</v>
      </c>
      <c r="HJ33" t="n">
        <v>0.0067</v>
      </c>
      <c r="HK33" t="inlineStr">
        <is>
          <t>4-Acid Digestion</t>
        </is>
      </c>
    </row>
    <row r="34">
      <c r="A34" t="inlineStr">
        <is>
          <t>OREAS0136</t>
        </is>
      </c>
      <c r="B34" t="inlineStr">
        <is>
          <t>Zn-Pb-Ag sulphide ore</t>
        </is>
      </c>
      <c r="C34" t="inlineStr">
        <is>
          <t>primary</t>
        </is>
      </c>
      <c r="D34" t="inlineStr">
        <is>
          <t>sulphidic graphitic slate</t>
        </is>
      </c>
      <c r="E34" t="inlineStr">
        <is>
          <t>SEDEX</t>
        </is>
      </c>
      <c r="F34" t="inlineStr">
        <is>
          <t>yes</t>
        </is>
      </c>
      <c r="G34" t="inlineStr">
        <is>
          <t>Current</t>
        </is>
      </c>
      <c r="H34" t="inlineStr">
        <is>
          <t>C:/Users/Zeb/Documents/GitHub/OREAS-Catalogue-Info/oreas-catalogue-2024-05-24.csv</t>
        </is>
      </c>
      <c r="I34">
        <f>Hyperlink("https://www.oreas.com/crm/OREAS-136/")</f>
        <v/>
      </c>
      <c r="J34" t="n">
        <v>149</v>
      </c>
      <c r="K34" t="n">
        <v>0.0149</v>
      </c>
      <c r="L34" t="inlineStr">
        <is>
          <t>Aqua Regia Digestion</t>
        </is>
      </c>
      <c r="M34" t="n">
        <v>40900</v>
      </c>
      <c r="N34" t="n">
        <v>4.09</v>
      </c>
      <c r="O34" t="inlineStr">
        <is>
          <t>4-Acid Digestion</t>
        </is>
      </c>
      <c r="P34" t="n">
        <v>2145</v>
      </c>
      <c r="Q34" t="n">
        <v>0.2145</v>
      </c>
      <c r="R34" t="inlineStr">
        <is>
          <t>4-Acid Digestion</t>
        </is>
      </c>
      <c r="S34" t="inlineStr"/>
      <c r="T34" t="inlineStr"/>
      <c r="U34" t="inlineStr"/>
      <c r="V34" t="inlineStr"/>
      <c r="W34" t="inlineStr"/>
      <c r="X34" t="inlineStr"/>
      <c r="Y34" t="n">
        <v>4109</v>
      </c>
      <c r="Z34" t="n">
        <v>0.4109</v>
      </c>
      <c r="AA34" t="inlineStr">
        <is>
          <t>Peroxide Fusion ICP</t>
        </is>
      </c>
      <c r="AB34" t="n">
        <v>2.37</v>
      </c>
      <c r="AC34" t="n">
        <v>0.000237</v>
      </c>
      <c r="AD34" t="inlineStr">
        <is>
          <t>4-Acid Digestion</t>
        </is>
      </c>
      <c r="AE34" t="n">
        <v>6.37</v>
      </c>
      <c r="AF34" t="n">
        <v>0.000637</v>
      </c>
      <c r="AG34" t="inlineStr">
        <is>
          <t>4-Acid Digestion</t>
        </is>
      </c>
      <c r="AH34" t="n">
        <v>22500</v>
      </c>
      <c r="AI34" t="n">
        <v>2.25</v>
      </c>
      <c r="AJ34" t="inlineStr">
        <is>
          <t>4-Acid Digestion</t>
        </is>
      </c>
      <c r="AK34" t="n">
        <v>102</v>
      </c>
      <c r="AL34" t="n">
        <v>0.0102</v>
      </c>
      <c r="AM34" t="inlineStr">
        <is>
          <t>4-Acid Digestion</t>
        </is>
      </c>
      <c r="AN34" t="n">
        <v>92</v>
      </c>
      <c r="AO34" t="n">
        <v>0.0092</v>
      </c>
      <c r="AP34" t="inlineStr">
        <is>
          <t>4-Acid Digestion</t>
        </is>
      </c>
      <c r="AQ34" t="inlineStr"/>
      <c r="AR34" t="inlineStr"/>
      <c r="AS34" t="inlineStr"/>
      <c r="AT34" t="n">
        <v>28.7</v>
      </c>
      <c r="AU34" t="n">
        <v>0.00287</v>
      </c>
      <c r="AV34" t="inlineStr">
        <is>
          <t>4-Acid Digestion</t>
        </is>
      </c>
      <c r="AW34" t="n">
        <v>35.7</v>
      </c>
      <c r="AX34" t="n">
        <v>0.00357</v>
      </c>
      <c r="AY34" t="inlineStr">
        <is>
          <t>4-Acid Digestion</t>
        </is>
      </c>
      <c r="AZ34" t="n">
        <v>4.56</v>
      </c>
      <c r="BA34" t="n">
        <v>0.000456</v>
      </c>
      <c r="BB34" t="inlineStr">
        <is>
          <t>4-Acid Digestion</t>
        </is>
      </c>
      <c r="BC34" t="n">
        <v>306</v>
      </c>
      <c r="BD34" t="n">
        <v>0.0306</v>
      </c>
      <c r="BE34" t="inlineStr">
        <is>
          <t>4-Acid Digestion</t>
        </is>
      </c>
      <c r="BF34" t="n">
        <v>5.88</v>
      </c>
      <c r="BG34" t="n">
        <v>0.000588</v>
      </c>
      <c r="BH34" t="inlineStr">
        <is>
          <t>4-Acid Digestion</t>
        </is>
      </c>
      <c r="BI34" t="n">
        <v>2.75</v>
      </c>
      <c r="BJ34" t="n">
        <v>0.000275</v>
      </c>
      <c r="BK34" t="inlineStr">
        <is>
          <t>4-Acid Digestion</t>
        </is>
      </c>
      <c r="BL34" t="n">
        <v>3.97</v>
      </c>
      <c r="BM34" t="n">
        <v>0.000397</v>
      </c>
      <c r="BN34" t="inlineStr">
        <is>
          <t>4-Acid Digestion</t>
        </is>
      </c>
      <c r="BO34" t="n">
        <v>115000</v>
      </c>
      <c r="BP34" t="n">
        <v>11.5</v>
      </c>
      <c r="BQ34" t="inlineStr">
        <is>
          <t>4-Acid Digestion</t>
        </is>
      </c>
      <c r="BR34" t="n">
        <v>12.2</v>
      </c>
      <c r="BS34" t="n">
        <v>0.00122</v>
      </c>
      <c r="BT34" t="inlineStr">
        <is>
          <t>4-Acid Digestion</t>
        </is>
      </c>
      <c r="BU34" t="n">
        <v>7.97</v>
      </c>
      <c r="BV34" t="n">
        <v>0.000797</v>
      </c>
      <c r="BW34" t="inlineStr">
        <is>
          <t>4-Acid Digestion</t>
        </is>
      </c>
      <c r="BX34" t="inlineStr"/>
      <c r="BY34" t="inlineStr"/>
      <c r="BZ34" t="inlineStr"/>
      <c r="CA34" t="n">
        <v>2.5</v>
      </c>
      <c r="CB34" t="n">
        <v>0.00025</v>
      </c>
      <c r="CC34" t="inlineStr">
        <is>
          <t>4-Acid Digestion</t>
        </is>
      </c>
      <c r="CD34" t="n">
        <v>1.7</v>
      </c>
      <c r="CE34" t="n">
        <v>0.00017</v>
      </c>
      <c r="CF34" t="inlineStr">
        <is>
          <t>Aqua Regia Digestion</t>
        </is>
      </c>
      <c r="CG34" t="n">
        <v>1.02</v>
      </c>
      <c r="CH34" t="n">
        <v>0.000102</v>
      </c>
      <c r="CI34" t="inlineStr">
        <is>
          <t>4-Acid Digestion</t>
        </is>
      </c>
      <c r="CJ34" t="n">
        <v>2.12</v>
      </c>
      <c r="CK34" t="n">
        <v>0.000212</v>
      </c>
      <c r="CL34" t="inlineStr">
        <is>
          <t>4-Acid Digestion</t>
        </is>
      </c>
      <c r="CM34" t="inlineStr"/>
      <c r="CN34" t="inlineStr"/>
      <c r="CO34" t="inlineStr"/>
      <c r="CP34" t="n">
        <v>36100</v>
      </c>
      <c r="CQ34" t="n">
        <v>3.61</v>
      </c>
      <c r="CR34" t="inlineStr">
        <is>
          <t>4-Acid Digestion</t>
        </is>
      </c>
      <c r="CS34" t="n">
        <v>46.6</v>
      </c>
      <c r="CT34" t="n">
        <v>0.00466</v>
      </c>
      <c r="CU34" t="inlineStr">
        <is>
          <t>4-Acid Digestion</t>
        </is>
      </c>
      <c r="CV34" t="n">
        <v>38.5</v>
      </c>
      <c r="CW34" t="n">
        <v>0.00385</v>
      </c>
      <c r="CX34" t="inlineStr">
        <is>
          <t>4-Acid Digestion</t>
        </is>
      </c>
      <c r="CY34" t="n">
        <v>0.32</v>
      </c>
      <c r="CZ34" t="n">
        <v>3.2e-05</v>
      </c>
      <c r="DA34" t="inlineStr">
        <is>
          <t>4-Acid Digestion</t>
        </is>
      </c>
      <c r="DB34" t="n">
        <v>8850</v>
      </c>
      <c r="DC34" t="n">
        <v>0.885</v>
      </c>
      <c r="DD34" t="inlineStr">
        <is>
          <t>4-Acid Digestion</t>
        </is>
      </c>
      <c r="DE34" t="n">
        <v>9680</v>
      </c>
      <c r="DF34" t="n">
        <v>0.968</v>
      </c>
      <c r="DG34" t="inlineStr">
        <is>
          <t>4-Acid Digestion</t>
        </is>
      </c>
      <c r="DH34" t="n">
        <v>8.199999999999999</v>
      </c>
      <c r="DI34" t="n">
        <v>0.00082</v>
      </c>
      <c r="DJ34" t="inlineStr">
        <is>
          <t>Peroxide Fusion ICP</t>
        </is>
      </c>
      <c r="DK34" t="n">
        <v>1460</v>
      </c>
      <c r="DL34" t="n">
        <v>0.146</v>
      </c>
      <c r="DM34" t="inlineStr">
        <is>
          <t>4-Acid Digestion</t>
        </is>
      </c>
      <c r="DN34" t="inlineStr"/>
      <c r="DO34" t="inlineStr"/>
      <c r="DP34" t="inlineStr"/>
      <c r="DQ34" t="n">
        <v>42.8</v>
      </c>
      <c r="DR34" t="n">
        <v>0.00428</v>
      </c>
      <c r="DS34" t="inlineStr">
        <is>
          <t>4-Acid Digestion</t>
        </is>
      </c>
      <c r="DT34" t="n">
        <v>28.4</v>
      </c>
      <c r="DU34" t="n">
        <v>0.00284</v>
      </c>
      <c r="DV34" t="inlineStr">
        <is>
          <t>Aqua Regia Digestion</t>
        </is>
      </c>
      <c r="DW34" t="n">
        <v>900</v>
      </c>
      <c r="DX34" t="n">
        <v>0.09</v>
      </c>
      <c r="DY34" t="inlineStr">
        <is>
          <t>4-Acid Digestion</t>
        </is>
      </c>
      <c r="DZ34" t="n">
        <v>47600</v>
      </c>
      <c r="EA34" t="n">
        <v>4.76</v>
      </c>
      <c r="EB34" t="inlineStr">
        <is>
          <t>4-Acid Digestion</t>
        </is>
      </c>
      <c r="EC34" t="inlineStr"/>
      <c r="ED34" t="inlineStr"/>
      <c r="EE34" t="inlineStr"/>
      <c r="EF34" t="n">
        <v>11.4</v>
      </c>
      <c r="EG34" t="n">
        <v>0.00114</v>
      </c>
      <c r="EH34" t="inlineStr">
        <is>
          <t>4-Acid Digestion</t>
        </is>
      </c>
      <c r="EI34" t="inlineStr"/>
      <c r="EJ34" t="inlineStr"/>
      <c r="EK34" t="inlineStr"/>
      <c r="EL34" t="n">
        <v>175</v>
      </c>
      <c r="EM34" t="n">
        <v>0.0175</v>
      </c>
      <c r="EN34" t="inlineStr">
        <is>
          <t>Peroxide Fusion ICP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74700</v>
      </c>
      <c r="EY34" t="n">
        <v>7.47</v>
      </c>
      <c r="EZ34" t="inlineStr">
        <is>
          <t>4-Acid Digestion</t>
        </is>
      </c>
      <c r="FA34" t="n">
        <v>96</v>
      </c>
      <c r="FB34" t="n">
        <v>0.009599999999999999</v>
      </c>
      <c r="FC34" t="inlineStr">
        <is>
          <t>4-Acid Digestion</t>
        </is>
      </c>
      <c r="FD34" t="n">
        <v>6.75</v>
      </c>
      <c r="FE34" t="n">
        <v>0.000675</v>
      </c>
      <c r="FF34" t="inlineStr">
        <is>
          <t>4-Acid Digestion</t>
        </is>
      </c>
      <c r="FG34" t="inlineStr"/>
      <c r="FH34" t="inlineStr"/>
      <c r="FI34" t="inlineStr"/>
      <c r="FJ34" t="n">
        <v>213600</v>
      </c>
      <c r="FK34" t="n">
        <v>21.36</v>
      </c>
      <c r="FL34" t="inlineStr">
        <is>
          <t>Peroxide Fusion ICP</t>
        </is>
      </c>
      <c r="FM34" t="n">
        <v>8.17</v>
      </c>
      <c r="FN34" t="n">
        <v>0.000817</v>
      </c>
      <c r="FO34" t="inlineStr">
        <is>
          <t>Peroxide Fusion ICP</t>
        </is>
      </c>
      <c r="FP34" t="n">
        <v>4.38</v>
      </c>
      <c r="FQ34" t="n">
        <v>0.000438</v>
      </c>
      <c r="FR34" t="inlineStr">
        <is>
          <t>4-Acid Digestion</t>
        </is>
      </c>
      <c r="FS34" t="n">
        <v>151</v>
      </c>
      <c r="FT34" t="n">
        <v>0.0151</v>
      </c>
      <c r="FU34" t="inlineStr">
        <is>
          <t>4-Acid Digestion</t>
        </is>
      </c>
      <c r="FV34" t="inlineStr"/>
      <c r="FW34" t="inlineStr"/>
      <c r="FX34" t="inlineStr"/>
      <c r="FY34" t="n">
        <v>1.03</v>
      </c>
      <c r="FZ34" t="n">
        <v>0.000103</v>
      </c>
      <c r="GA34" t="inlineStr">
        <is>
          <t>4-Acid Digestion</t>
        </is>
      </c>
      <c r="GB34" t="n">
        <v>0.18</v>
      </c>
      <c r="GC34" t="n">
        <v>1.8e-05</v>
      </c>
      <c r="GD34" t="inlineStr">
        <is>
          <t>Aqua Regia Digestion</t>
        </is>
      </c>
      <c r="GE34" t="n">
        <v>7.9</v>
      </c>
      <c r="GF34" t="n">
        <v>0.00079</v>
      </c>
      <c r="GG34" t="inlineStr">
        <is>
          <t>4-Acid Digestion</t>
        </is>
      </c>
      <c r="GH34" t="n">
        <v>1280</v>
      </c>
      <c r="GI34" t="n">
        <v>0.128</v>
      </c>
      <c r="GJ34" t="inlineStr">
        <is>
          <t>4-Acid Digestion</t>
        </is>
      </c>
      <c r="GK34" t="n">
        <v>29.2</v>
      </c>
      <c r="GL34" t="n">
        <v>0.00292</v>
      </c>
      <c r="GM34" t="inlineStr">
        <is>
          <t>4-Acid Digestion</t>
        </is>
      </c>
      <c r="GN34" t="n">
        <v>0.34</v>
      </c>
      <c r="GO34" t="n">
        <v>3.4e-05</v>
      </c>
      <c r="GP34" t="inlineStr">
        <is>
          <t>4-Acid Digestion</t>
        </is>
      </c>
      <c r="GQ34" t="n">
        <v>8.65</v>
      </c>
      <c r="GR34" t="n">
        <v>0.000865</v>
      </c>
      <c r="GS34" t="inlineStr">
        <is>
          <t>4-Acid Digestion</t>
        </is>
      </c>
      <c r="GT34" t="n">
        <v>66</v>
      </c>
      <c r="GU34" t="n">
        <v>0.0066</v>
      </c>
      <c r="GV34" t="inlineStr">
        <is>
          <t>Peroxide Fusion ICP</t>
        </is>
      </c>
      <c r="GW34" t="n">
        <v>6.7</v>
      </c>
      <c r="GX34" t="n">
        <v>0.00067</v>
      </c>
      <c r="GY34" t="inlineStr">
        <is>
          <t>4-Acid Digestion</t>
        </is>
      </c>
      <c r="GZ34" t="n">
        <v>31.7</v>
      </c>
      <c r="HA34" t="n">
        <v>0.00317</v>
      </c>
      <c r="HB34" t="inlineStr">
        <is>
          <t>4-Acid Digestion</t>
        </is>
      </c>
      <c r="HC34" t="n">
        <v>2.23</v>
      </c>
      <c r="HD34" t="n">
        <v>0.000223</v>
      </c>
      <c r="HE34" t="inlineStr">
        <is>
          <t>4-Acid Digestion</t>
        </is>
      </c>
      <c r="HF34" t="n">
        <v>36300</v>
      </c>
      <c r="HG34" t="n">
        <v>3.63</v>
      </c>
      <c r="HH34" t="inlineStr">
        <is>
          <t>4-Acid Digestion</t>
        </is>
      </c>
      <c r="HI34" t="n">
        <v>86</v>
      </c>
      <c r="HJ34" t="n">
        <v>0.0086</v>
      </c>
      <c r="HK34" t="inlineStr">
        <is>
          <t>4-Acid Digestion</t>
        </is>
      </c>
    </row>
    <row r="35">
      <c r="A35" t="inlineStr">
        <is>
          <t>OREAS0137</t>
        </is>
      </c>
      <c r="B35" t="inlineStr">
        <is>
          <t>Zn-Pb-Ag sulphide ore</t>
        </is>
      </c>
      <c r="C35" t="inlineStr">
        <is>
          <t>primary</t>
        </is>
      </c>
      <c r="D35" t="inlineStr">
        <is>
          <t>sulphidic graphitic slate</t>
        </is>
      </c>
      <c r="E35" t="inlineStr">
        <is>
          <t>SEDEX</t>
        </is>
      </c>
      <c r="F35" t="inlineStr">
        <is>
          <t>yes</t>
        </is>
      </c>
      <c r="G35" t="inlineStr">
        <is>
          <t>Current</t>
        </is>
      </c>
      <c r="H35" t="inlineStr">
        <is>
          <t>C:/Users/Zeb/Documents/GitHub/OREAS-Catalogue-Info/oreas-catalogue-2024-05-24.csv</t>
        </is>
      </c>
      <c r="I35">
        <f>Hyperlink("https://www.oreas.com/crm/OREAS-137/")</f>
        <v/>
      </c>
      <c r="J35" t="n">
        <v>25.8</v>
      </c>
      <c r="K35" t="n">
        <v>0.00258</v>
      </c>
      <c r="L35" t="inlineStr">
        <is>
          <t>Aqua Regia Digestion</t>
        </is>
      </c>
      <c r="M35" t="n">
        <v>48200</v>
      </c>
      <c r="N35" t="n">
        <v>4.82</v>
      </c>
      <c r="O35" t="inlineStr">
        <is>
          <t>4-Acid Digestion</t>
        </is>
      </c>
      <c r="P35" t="n">
        <v>240</v>
      </c>
      <c r="Q35" t="n">
        <v>0.024</v>
      </c>
      <c r="R35" t="inlineStr">
        <is>
          <t>4-Acid Digestion</t>
        </is>
      </c>
      <c r="S35" t="inlineStr"/>
      <c r="T35" t="inlineStr"/>
      <c r="U35" t="inlineStr"/>
      <c r="V35" t="inlineStr"/>
      <c r="W35" t="inlineStr"/>
      <c r="X35" t="inlineStr"/>
      <c r="Y35" t="n">
        <v>7775</v>
      </c>
      <c r="Z35" t="n">
        <v>0.7775</v>
      </c>
      <c r="AA35" t="inlineStr">
        <is>
          <t>Peroxide Fusion ICP</t>
        </is>
      </c>
      <c r="AB35" t="n">
        <v>2.87</v>
      </c>
      <c r="AC35" t="n">
        <v>0.000287</v>
      </c>
      <c r="AD35" t="inlineStr">
        <is>
          <t>4-Acid Digestion</t>
        </is>
      </c>
      <c r="AE35" t="n">
        <v>4.04</v>
      </c>
      <c r="AF35" t="n">
        <v>0.000404</v>
      </c>
      <c r="AG35" t="inlineStr">
        <is>
          <t>4-Acid Digestion</t>
        </is>
      </c>
      <c r="AH35" t="n">
        <v>14700</v>
      </c>
      <c r="AI35" t="n">
        <v>1.47</v>
      </c>
      <c r="AJ35" t="inlineStr">
        <is>
          <t>4-Acid Digestion</t>
        </is>
      </c>
      <c r="AK35" t="n">
        <v>100</v>
      </c>
      <c r="AL35" t="n">
        <v>0.01</v>
      </c>
      <c r="AM35" t="inlineStr">
        <is>
          <t>4-Acid Digestion</t>
        </is>
      </c>
      <c r="AN35" t="n">
        <v>48.5</v>
      </c>
      <c r="AO35" t="n">
        <v>0.00485</v>
      </c>
      <c r="AP35" t="inlineStr">
        <is>
          <t>4-Acid Digestion</t>
        </is>
      </c>
      <c r="AQ35" t="inlineStr"/>
      <c r="AR35" t="inlineStr"/>
      <c r="AS35" t="inlineStr"/>
      <c r="AT35" t="n">
        <v>26.9</v>
      </c>
      <c r="AU35" t="n">
        <v>0.00269</v>
      </c>
      <c r="AV35" t="inlineStr">
        <is>
          <t>4-Acid Digestion</t>
        </is>
      </c>
      <c r="AW35" t="n">
        <v>39.3</v>
      </c>
      <c r="AX35" t="n">
        <v>0.00393</v>
      </c>
      <c r="AY35" t="inlineStr">
        <is>
          <t>4-Acid Digestion</t>
        </is>
      </c>
      <c r="AZ35" t="n">
        <v>5.12</v>
      </c>
      <c r="BA35" t="n">
        <v>0.000512</v>
      </c>
      <c r="BB35" t="inlineStr">
        <is>
          <t>4-Acid Digestion</t>
        </is>
      </c>
      <c r="BC35" t="n">
        <v>246</v>
      </c>
      <c r="BD35" t="n">
        <v>0.0246</v>
      </c>
      <c r="BE35" t="inlineStr">
        <is>
          <t>4-Acid Digestion</t>
        </is>
      </c>
      <c r="BF35" t="n">
        <v>3.43</v>
      </c>
      <c r="BG35" t="n">
        <v>0.000343</v>
      </c>
      <c r="BH35" t="inlineStr">
        <is>
          <t>4-Acid Digestion</t>
        </is>
      </c>
      <c r="BI35" t="n">
        <v>1.94</v>
      </c>
      <c r="BJ35" t="n">
        <v>0.000194</v>
      </c>
      <c r="BK35" t="inlineStr">
        <is>
          <t>4-Acid Digestion</t>
        </is>
      </c>
      <c r="BL35" t="n">
        <v>0.87</v>
      </c>
      <c r="BM35" t="n">
        <v>8.7e-05</v>
      </c>
      <c r="BN35" t="inlineStr">
        <is>
          <t>4-Acid Digestion</t>
        </is>
      </c>
      <c r="BO35" t="n">
        <v>96900</v>
      </c>
      <c r="BP35" t="n">
        <v>9.69</v>
      </c>
      <c r="BQ35" t="inlineStr">
        <is>
          <t>4-Acid Digestion</t>
        </is>
      </c>
      <c r="BR35" t="n">
        <v>12.5</v>
      </c>
      <c r="BS35" t="n">
        <v>0.00125</v>
      </c>
      <c r="BT35" t="inlineStr">
        <is>
          <t>4-Acid Digestion</t>
        </is>
      </c>
      <c r="BU35" t="n">
        <v>4.41</v>
      </c>
      <c r="BV35" t="n">
        <v>0.000441</v>
      </c>
      <c r="BW35" t="inlineStr">
        <is>
          <t>4-Acid Digestion</t>
        </is>
      </c>
      <c r="BX35" t="inlineStr"/>
      <c r="BY35" t="inlineStr"/>
      <c r="BZ35" t="inlineStr"/>
      <c r="CA35" t="n">
        <v>3.09</v>
      </c>
      <c r="CB35" t="n">
        <v>0.000309</v>
      </c>
      <c r="CC35" t="inlineStr">
        <is>
          <t>4-Acid Digestion</t>
        </is>
      </c>
      <c r="CD35" t="n">
        <v>1.56</v>
      </c>
      <c r="CE35" t="n">
        <v>0.000156</v>
      </c>
      <c r="CF35" t="inlineStr">
        <is>
          <t>Aqua Regia Digestion</t>
        </is>
      </c>
      <c r="CG35" t="n">
        <v>0.67</v>
      </c>
      <c r="CH35" t="n">
        <v>6.7e-05</v>
      </c>
      <c r="CI35" t="inlineStr">
        <is>
          <t>4-Acid Digestion</t>
        </is>
      </c>
      <c r="CJ35" t="n">
        <v>0.37</v>
      </c>
      <c r="CK35" t="n">
        <v>3.7e-05</v>
      </c>
      <c r="CL35" t="inlineStr">
        <is>
          <t>4-Acid Digestion</t>
        </is>
      </c>
      <c r="CM35" t="inlineStr"/>
      <c r="CN35" t="inlineStr"/>
      <c r="CO35" t="inlineStr"/>
      <c r="CP35" t="n">
        <v>44000</v>
      </c>
      <c r="CQ35" t="n">
        <v>4.4</v>
      </c>
      <c r="CR35" t="inlineStr">
        <is>
          <t>4-Acid Digestion</t>
        </is>
      </c>
      <c r="CS35" t="n">
        <v>31.5</v>
      </c>
      <c r="CT35" t="n">
        <v>0.00315</v>
      </c>
      <c r="CU35" t="inlineStr">
        <is>
          <t>Peroxide Fusion ICP</t>
        </is>
      </c>
      <c r="CV35" t="n">
        <v>47.2</v>
      </c>
      <c r="CW35" t="n">
        <v>0.00472</v>
      </c>
      <c r="CX35" t="inlineStr">
        <is>
          <t>4-Acid Digestion</t>
        </is>
      </c>
      <c r="CY35" t="n">
        <v>0.28</v>
      </c>
      <c r="CZ35" t="n">
        <v>2.8e-05</v>
      </c>
      <c r="DA35" t="inlineStr">
        <is>
          <t>4-Acid Digestion</t>
        </is>
      </c>
      <c r="DB35" t="n">
        <v>8190</v>
      </c>
      <c r="DC35" t="n">
        <v>0.819</v>
      </c>
      <c r="DD35" t="inlineStr">
        <is>
          <t>4-Acid Digestion</t>
        </is>
      </c>
      <c r="DE35" t="n">
        <v>3250</v>
      </c>
      <c r="DF35" t="n">
        <v>0.325</v>
      </c>
      <c r="DG35" t="inlineStr">
        <is>
          <t>4-Acid Digestion</t>
        </is>
      </c>
      <c r="DH35" t="n">
        <v>9.83</v>
      </c>
      <c r="DI35" t="n">
        <v>0.0009829999999999999</v>
      </c>
      <c r="DJ35" t="inlineStr">
        <is>
          <t>4-Acid Digestion</t>
        </is>
      </c>
      <c r="DK35" t="n">
        <v>1500</v>
      </c>
      <c r="DL35" t="n">
        <v>0.15</v>
      </c>
      <c r="DM35" t="inlineStr">
        <is>
          <t>4-Acid Digestion</t>
        </is>
      </c>
      <c r="DN35" t="n">
        <v>6.8</v>
      </c>
      <c r="DO35" t="n">
        <v>0.00068</v>
      </c>
      <c r="DP35" t="inlineStr">
        <is>
          <t>4-Acid Digestion</t>
        </is>
      </c>
      <c r="DQ35" t="inlineStr"/>
      <c r="DR35" t="inlineStr"/>
      <c r="DS35" t="inlineStr"/>
      <c r="DT35" t="n">
        <v>37.3</v>
      </c>
      <c r="DU35" t="n">
        <v>0.00373</v>
      </c>
      <c r="DV35" t="inlineStr">
        <is>
          <t>Aqua Regia Digestion</t>
        </is>
      </c>
      <c r="DW35" t="n">
        <v>890</v>
      </c>
      <c r="DX35" t="n">
        <v>0.089</v>
      </c>
      <c r="DY35" t="inlineStr">
        <is>
          <t>4-Acid Digestion</t>
        </is>
      </c>
      <c r="DZ35" t="n">
        <v>6730</v>
      </c>
      <c r="EA35" t="n">
        <v>0.673</v>
      </c>
      <c r="EB35" t="inlineStr">
        <is>
          <t>4-Acid Digestion</t>
        </is>
      </c>
      <c r="EC35" t="inlineStr"/>
      <c r="ED35" t="inlineStr"/>
      <c r="EE35" t="inlineStr"/>
      <c r="EF35" t="n">
        <v>6.43</v>
      </c>
      <c r="EG35" t="n">
        <v>0.000643</v>
      </c>
      <c r="EH35" t="inlineStr">
        <is>
          <t>4-Acid Digestion</t>
        </is>
      </c>
      <c r="EI35" t="inlineStr"/>
      <c r="EJ35" t="inlineStr"/>
      <c r="EK35" t="inlineStr"/>
      <c r="EL35" t="n">
        <v>211</v>
      </c>
      <c r="EM35" t="n">
        <v>0.0211</v>
      </c>
      <c r="EN35" t="inlineStr">
        <is>
          <t>Peroxide Fusion ICP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93700</v>
      </c>
      <c r="EY35" t="n">
        <v>9.369999999999999</v>
      </c>
      <c r="EZ35" t="inlineStr">
        <is>
          <t>4-Acid Digestion</t>
        </is>
      </c>
      <c r="FA35" t="n">
        <v>20.5</v>
      </c>
      <c r="FB35" t="n">
        <v>0.00205</v>
      </c>
      <c r="FC35" t="inlineStr">
        <is>
          <t>4-Acid Digestion</t>
        </is>
      </c>
      <c r="FD35" t="n">
        <v>7.24</v>
      </c>
      <c r="FE35" t="n">
        <v>0.000724</v>
      </c>
      <c r="FF35" t="inlineStr">
        <is>
          <t>4-Acid Digestion</t>
        </is>
      </c>
      <c r="FG35" t="inlineStr"/>
      <c r="FH35" t="inlineStr"/>
      <c r="FI35" t="inlineStr"/>
      <c r="FJ35" t="n">
        <v>225100</v>
      </c>
      <c r="FK35" t="n">
        <v>22.51</v>
      </c>
      <c r="FL35" t="inlineStr">
        <is>
          <t>Peroxide Fusion ICP</t>
        </is>
      </c>
      <c r="FM35" t="n">
        <v>3.86</v>
      </c>
      <c r="FN35" t="n">
        <v>0.000386</v>
      </c>
      <c r="FO35" t="inlineStr">
        <is>
          <t>Aqua Regia Digestion</t>
        </is>
      </c>
      <c r="FP35" t="n">
        <v>1.63</v>
      </c>
      <c r="FQ35" t="n">
        <v>0.000163</v>
      </c>
      <c r="FR35" t="inlineStr">
        <is>
          <t>4-Acid Digestion</t>
        </is>
      </c>
      <c r="FS35" t="n">
        <v>262</v>
      </c>
      <c r="FT35" t="n">
        <v>0.0262</v>
      </c>
      <c r="FU35" t="inlineStr">
        <is>
          <t>4-Acid Digestion</t>
        </is>
      </c>
      <c r="FV35" t="inlineStr"/>
      <c r="FW35" t="inlineStr"/>
      <c r="FX35" t="inlineStr"/>
      <c r="FY35" t="n">
        <v>0.64</v>
      </c>
      <c r="FZ35" t="n">
        <v>6.4e-05</v>
      </c>
      <c r="GA35" t="inlineStr">
        <is>
          <t>Peroxide Fusion ICP</t>
        </is>
      </c>
      <c r="GB35" t="n">
        <v>0.3</v>
      </c>
      <c r="GC35" t="n">
        <v>3e-05</v>
      </c>
      <c r="GD35" t="inlineStr">
        <is>
          <t>Aqua Regia Digestion</t>
        </is>
      </c>
      <c r="GE35" t="n">
        <v>8.92</v>
      </c>
      <c r="GF35" t="n">
        <v>0.000892</v>
      </c>
      <c r="GG35" t="inlineStr">
        <is>
          <t>4-Acid Digestion</t>
        </is>
      </c>
      <c r="GH35" t="n">
        <v>1580</v>
      </c>
      <c r="GI35" t="n">
        <v>0.158</v>
      </c>
      <c r="GJ35" t="inlineStr">
        <is>
          <t>4-Acid Digestion</t>
        </is>
      </c>
      <c r="GK35" t="n">
        <v>39.4</v>
      </c>
      <c r="GL35" t="n">
        <v>0.00394</v>
      </c>
      <c r="GM35" t="inlineStr">
        <is>
          <t>4-Acid Digestion</t>
        </is>
      </c>
      <c r="GN35" t="n">
        <v>0.28</v>
      </c>
      <c r="GO35" t="n">
        <v>2.8e-05</v>
      </c>
      <c r="GP35" t="inlineStr">
        <is>
          <t>4-Acid Digestion</t>
        </is>
      </c>
      <c r="GQ35" t="n">
        <v>11.9</v>
      </c>
      <c r="GR35" t="n">
        <v>0.00119</v>
      </c>
      <c r="GS35" t="inlineStr">
        <is>
          <t>4-Acid Digestion</t>
        </is>
      </c>
      <c r="GT35" t="n">
        <v>81</v>
      </c>
      <c r="GU35" t="n">
        <v>0.0081</v>
      </c>
      <c r="GV35" t="inlineStr">
        <is>
          <t>Peroxide Fusion ICP</t>
        </is>
      </c>
      <c r="GW35" t="n">
        <v>2.63</v>
      </c>
      <c r="GX35" t="n">
        <v>0.000263</v>
      </c>
      <c r="GY35" t="inlineStr">
        <is>
          <t>4-Acid Digestion</t>
        </is>
      </c>
      <c r="GZ35" t="n">
        <v>18.2</v>
      </c>
      <c r="HA35" t="n">
        <v>0.00182</v>
      </c>
      <c r="HB35" t="inlineStr">
        <is>
          <t>4-Acid Digestion</t>
        </is>
      </c>
      <c r="HC35" t="n">
        <v>1.91</v>
      </c>
      <c r="HD35" t="n">
        <v>0.000191</v>
      </c>
      <c r="HE35" t="inlineStr">
        <is>
          <t>4-Acid Digestion</t>
        </is>
      </c>
      <c r="HF35" t="n">
        <v>49200</v>
      </c>
      <c r="HG35" t="n">
        <v>4.92</v>
      </c>
      <c r="HH35" t="inlineStr">
        <is>
          <t>4-Acid Digestion</t>
        </is>
      </c>
      <c r="HI35" t="n">
        <v>106</v>
      </c>
      <c r="HJ35" t="n">
        <v>0.0106</v>
      </c>
      <c r="HK35" t="inlineStr">
        <is>
          <t>4-Acid Digestion</t>
        </is>
      </c>
    </row>
    <row r="36">
      <c r="A36" t="inlineStr">
        <is>
          <t>OREAS0138</t>
        </is>
      </c>
      <c r="B36" t="inlineStr">
        <is>
          <t>Zn-Pb-Ag sulphide ore</t>
        </is>
      </c>
      <c r="C36" t="inlineStr">
        <is>
          <t>primary</t>
        </is>
      </c>
      <c r="D36" t="inlineStr">
        <is>
          <t>sulphidic graphitic slate</t>
        </is>
      </c>
      <c r="E36" t="inlineStr">
        <is>
          <t>SEDEX</t>
        </is>
      </c>
      <c r="F36" t="inlineStr">
        <is>
          <t>yes</t>
        </is>
      </c>
      <c r="G36" t="inlineStr">
        <is>
          <t>Current</t>
        </is>
      </c>
      <c r="H36" t="inlineStr">
        <is>
          <t>C:/Users/Zeb/Documents/GitHub/OREAS-Catalogue-Info/oreas-catalogue-2024-05-24.csv</t>
        </is>
      </c>
      <c r="I36">
        <f>Hyperlink("https://www.oreas.com/crm/OREAS-138/")</f>
        <v/>
      </c>
      <c r="J36" t="n">
        <v>45.1</v>
      </c>
      <c r="K36" t="n">
        <v>0.00451</v>
      </c>
      <c r="L36" t="inlineStr">
        <is>
          <t>Aqua Regia Digestion</t>
        </is>
      </c>
      <c r="M36" t="n">
        <v>43200</v>
      </c>
      <c r="N36" t="n">
        <v>4.32</v>
      </c>
      <c r="O36" t="inlineStr">
        <is>
          <t>4-Acid Digestion</t>
        </is>
      </c>
      <c r="P36" t="n">
        <v>275</v>
      </c>
      <c r="Q36" t="n">
        <v>0.0275</v>
      </c>
      <c r="R36" t="inlineStr">
        <is>
          <t>4-Acid Digestion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2.99</v>
      </c>
      <c r="AC36" t="n">
        <v>0.000299</v>
      </c>
      <c r="AD36" t="inlineStr">
        <is>
          <t>4-Acid Digestion</t>
        </is>
      </c>
      <c r="AE36" t="n">
        <v>4.92</v>
      </c>
      <c r="AF36" t="n">
        <v>0.000492</v>
      </c>
      <c r="AG36" t="inlineStr">
        <is>
          <t>Aqua Regia Digestion</t>
        </is>
      </c>
      <c r="AH36" t="n">
        <v>12700</v>
      </c>
      <c r="AI36" t="n">
        <v>1.27</v>
      </c>
      <c r="AJ36" t="inlineStr">
        <is>
          <t>4-Acid Digestion</t>
        </is>
      </c>
      <c r="AK36" t="n">
        <v>168</v>
      </c>
      <c r="AL36" t="n">
        <v>0.0168</v>
      </c>
      <c r="AM36" t="inlineStr">
        <is>
          <t>4-Acid Digestion</t>
        </is>
      </c>
      <c r="AN36" t="n">
        <v>56</v>
      </c>
      <c r="AO36" t="n">
        <v>0.0056</v>
      </c>
      <c r="AP36" t="inlineStr">
        <is>
          <t>Peroxide Fusion ICP</t>
        </is>
      </c>
      <c r="AQ36" t="inlineStr"/>
      <c r="AR36" t="inlineStr"/>
      <c r="AS36" t="inlineStr"/>
      <c r="AT36" t="n">
        <v>26.7</v>
      </c>
      <c r="AU36" t="n">
        <v>0.00267</v>
      </c>
      <c r="AV36" t="inlineStr">
        <is>
          <t>4-Acid Digestion</t>
        </is>
      </c>
      <c r="AW36" t="n">
        <v>36</v>
      </c>
      <c r="AX36" t="n">
        <v>0.0036</v>
      </c>
      <c r="AY36" t="inlineStr">
        <is>
          <t>4-Acid Digestion</t>
        </is>
      </c>
      <c r="AZ36" t="n">
        <v>4.21</v>
      </c>
      <c r="BA36" t="n">
        <v>0.000421</v>
      </c>
      <c r="BB36" t="inlineStr">
        <is>
          <t>4-Acid Digestion</t>
        </is>
      </c>
      <c r="BC36" t="n">
        <v>266</v>
      </c>
      <c r="BD36" t="n">
        <v>0.0266</v>
      </c>
      <c r="BE36" t="inlineStr">
        <is>
          <t>4-Acid Digestion</t>
        </is>
      </c>
      <c r="BF36" t="n">
        <v>3.19</v>
      </c>
      <c r="BG36" t="n">
        <v>0.000319</v>
      </c>
      <c r="BH36" t="inlineStr">
        <is>
          <t>4-Acid Digestion</t>
        </is>
      </c>
      <c r="BI36" t="n">
        <v>1.78</v>
      </c>
      <c r="BJ36" t="n">
        <v>0.000178</v>
      </c>
      <c r="BK36" t="inlineStr">
        <is>
          <t>4-Acid Digestion</t>
        </is>
      </c>
      <c r="BL36" t="inlineStr"/>
      <c r="BM36" t="inlineStr"/>
      <c r="BN36" t="inlineStr"/>
      <c r="BO36" t="n">
        <v>110200</v>
      </c>
      <c r="BP36" t="n">
        <v>11.02</v>
      </c>
      <c r="BQ36" t="inlineStr">
        <is>
          <t>4-Acid Digestion</t>
        </is>
      </c>
      <c r="BR36" t="n">
        <v>11.4</v>
      </c>
      <c r="BS36" t="n">
        <v>0.00114</v>
      </c>
      <c r="BT36" t="inlineStr">
        <is>
          <t>4-Acid Digestion</t>
        </is>
      </c>
      <c r="BU36" t="n">
        <v>3.94</v>
      </c>
      <c r="BV36" t="n">
        <v>0.000394</v>
      </c>
      <c r="BW36" t="inlineStr">
        <is>
          <t>4-Acid Digestion</t>
        </is>
      </c>
      <c r="BX36" t="inlineStr"/>
      <c r="BY36" t="inlineStr"/>
      <c r="BZ36" t="inlineStr"/>
      <c r="CA36" t="n">
        <v>2.8</v>
      </c>
      <c r="CB36" t="n">
        <v>0.00028</v>
      </c>
      <c r="CC36" t="inlineStr">
        <is>
          <t>4-Acid Digestion</t>
        </is>
      </c>
      <c r="CD36" t="n">
        <v>2.49</v>
      </c>
      <c r="CE36" t="n">
        <v>0.000249</v>
      </c>
      <c r="CF36" t="inlineStr">
        <is>
          <t>Aqua Regia Digestion</t>
        </is>
      </c>
      <c r="CG36" t="n">
        <v>0.61</v>
      </c>
      <c r="CH36" t="n">
        <v>6.1e-05</v>
      </c>
      <c r="CI36" t="inlineStr">
        <is>
          <t>4-Acid Digestion</t>
        </is>
      </c>
      <c r="CJ36" t="n">
        <v>0.5</v>
      </c>
      <c r="CK36" t="n">
        <v>5e-05</v>
      </c>
      <c r="CL36" t="inlineStr">
        <is>
          <t>4-Acid Digestion</t>
        </is>
      </c>
      <c r="CM36" t="inlineStr"/>
      <c r="CN36" t="inlineStr"/>
      <c r="CO36" t="inlineStr"/>
      <c r="CP36" t="n">
        <v>39600</v>
      </c>
      <c r="CQ36" t="n">
        <v>3.96</v>
      </c>
      <c r="CR36" t="inlineStr">
        <is>
          <t>4-Acid Digestion</t>
        </is>
      </c>
      <c r="CS36" t="n">
        <v>27.5</v>
      </c>
      <c r="CT36" t="n">
        <v>0.00275</v>
      </c>
      <c r="CU36" t="inlineStr">
        <is>
          <t>Peroxide Fusion ICP</t>
        </is>
      </c>
      <c r="CV36" t="n">
        <v>43.8</v>
      </c>
      <c r="CW36" t="n">
        <v>0.00438</v>
      </c>
      <c r="CX36" t="inlineStr">
        <is>
          <t>4-Acid Digestion</t>
        </is>
      </c>
      <c r="CY36" t="n">
        <v>0.26</v>
      </c>
      <c r="CZ36" t="n">
        <v>2.6e-05</v>
      </c>
      <c r="DA36" t="inlineStr">
        <is>
          <t>4-Acid Digestion</t>
        </is>
      </c>
      <c r="DB36" t="n">
        <v>6440</v>
      </c>
      <c r="DC36" t="n">
        <v>0.644</v>
      </c>
      <c r="DD36" t="inlineStr">
        <is>
          <t>4-Acid Digestion</t>
        </is>
      </c>
      <c r="DE36" t="n">
        <v>4590</v>
      </c>
      <c r="DF36" t="n">
        <v>0.459</v>
      </c>
      <c r="DG36" t="inlineStr">
        <is>
          <t>4-Acid Digestion</t>
        </is>
      </c>
      <c r="DH36" t="n">
        <v>10.7</v>
      </c>
      <c r="DI36" t="n">
        <v>0.00107</v>
      </c>
      <c r="DJ36" t="inlineStr">
        <is>
          <t>4-Acid Digestion</t>
        </is>
      </c>
      <c r="DK36" t="n">
        <v>1310</v>
      </c>
      <c r="DL36" t="n">
        <v>0.131</v>
      </c>
      <c r="DM36" t="inlineStr">
        <is>
          <t>4-Acid Digestion</t>
        </is>
      </c>
      <c r="DN36" t="n">
        <v>6.5</v>
      </c>
      <c r="DO36" t="n">
        <v>0.00065</v>
      </c>
      <c r="DP36" t="inlineStr">
        <is>
          <t>4-Acid Digestion</t>
        </is>
      </c>
      <c r="DQ36" t="n">
        <v>22.4</v>
      </c>
      <c r="DR36" t="n">
        <v>0.00224</v>
      </c>
      <c r="DS36" t="inlineStr">
        <is>
          <t>4-Acid Digestion</t>
        </is>
      </c>
      <c r="DT36" t="n">
        <v>37.3</v>
      </c>
      <c r="DU36" t="n">
        <v>0.00373</v>
      </c>
      <c r="DV36" t="inlineStr">
        <is>
          <t>Aqua Regia Digestion</t>
        </is>
      </c>
      <c r="DW36" t="n">
        <v>900</v>
      </c>
      <c r="DX36" t="n">
        <v>0.09</v>
      </c>
      <c r="DY36" t="inlineStr">
        <is>
          <t>4-Acid Digestion</t>
        </is>
      </c>
      <c r="DZ36" t="n">
        <v>12300</v>
      </c>
      <c r="EA36" t="n">
        <v>1.23</v>
      </c>
      <c r="EB36" t="inlineStr">
        <is>
          <t>4-Acid Digestion</t>
        </is>
      </c>
      <c r="EC36" t="inlineStr"/>
      <c r="ED36" t="inlineStr"/>
      <c r="EE36" t="inlineStr"/>
      <c r="EF36" t="n">
        <v>5.75</v>
      </c>
      <c r="EG36" t="n">
        <v>0.000575</v>
      </c>
      <c r="EH36" t="inlineStr">
        <is>
          <t>4-Acid Digestion</t>
        </is>
      </c>
      <c r="EI36" t="inlineStr"/>
      <c r="EJ36" t="inlineStr"/>
      <c r="EK36" t="inlineStr"/>
      <c r="EL36" t="n">
        <v>185</v>
      </c>
      <c r="EM36" t="n">
        <v>0.0185</v>
      </c>
      <c r="EN36" t="inlineStr">
        <is>
          <t>Peroxide Fusion ICP</t>
        </is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123500</v>
      </c>
      <c r="EY36" t="n">
        <v>12.35</v>
      </c>
      <c r="EZ36" t="inlineStr">
        <is>
          <t>4-Acid Digestion</t>
        </is>
      </c>
      <c r="FA36" t="n">
        <v>34.9</v>
      </c>
      <c r="FB36" t="n">
        <v>0.00349</v>
      </c>
      <c r="FC36" t="inlineStr">
        <is>
          <t>4-Acid Digestion</t>
        </is>
      </c>
      <c r="FD36" t="n">
        <v>6.39</v>
      </c>
      <c r="FE36" t="n">
        <v>0.000639</v>
      </c>
      <c r="FF36" t="inlineStr">
        <is>
          <t>4-Acid Digestion</t>
        </is>
      </c>
      <c r="FG36" t="n">
        <v>2.21</v>
      </c>
      <c r="FH36" t="n">
        <v>0.000221</v>
      </c>
      <c r="FI36" t="inlineStr">
        <is>
          <t>4-Acid Digestion</t>
        </is>
      </c>
      <c r="FJ36" t="n">
        <v>198500</v>
      </c>
      <c r="FK36" t="n">
        <v>19.85</v>
      </c>
      <c r="FL36" t="inlineStr">
        <is>
          <t>Peroxide Fusion ICP</t>
        </is>
      </c>
      <c r="FM36" t="n">
        <v>4.55</v>
      </c>
      <c r="FN36" t="n">
        <v>0.000455</v>
      </c>
      <c r="FO36" t="inlineStr">
        <is>
          <t>Peroxide Fusion ICP</t>
        </is>
      </c>
      <c r="FP36" t="n">
        <v>1.82</v>
      </c>
      <c r="FQ36" t="n">
        <v>0.000182</v>
      </c>
      <c r="FR36" t="inlineStr">
        <is>
          <t>4-Acid Digestion</t>
        </is>
      </c>
      <c r="FS36" t="n">
        <v>328</v>
      </c>
      <c r="FT36" t="n">
        <v>0.0328</v>
      </c>
      <c r="FU36" t="inlineStr">
        <is>
          <t>4-Acid Digestion</t>
        </is>
      </c>
      <c r="FV36" t="inlineStr"/>
      <c r="FW36" t="inlineStr"/>
      <c r="FX36" t="inlineStr"/>
      <c r="FY36" t="n">
        <v>0.58</v>
      </c>
      <c r="FZ36" t="n">
        <v>5.8e-05</v>
      </c>
      <c r="GA36" t="inlineStr">
        <is>
          <t>Peroxide Fusion ICP</t>
        </is>
      </c>
      <c r="GB36" t="n">
        <v>0.39</v>
      </c>
      <c r="GC36" t="n">
        <v>3.9e-05</v>
      </c>
      <c r="GD36" t="inlineStr">
        <is>
          <t>Aqua Regia Digestion</t>
        </is>
      </c>
      <c r="GE36" t="n">
        <v>8.94</v>
      </c>
      <c r="GF36" t="n">
        <v>0.000894</v>
      </c>
      <c r="GG36" t="inlineStr">
        <is>
          <t>Peroxide Fusion ICP</t>
        </is>
      </c>
      <c r="GH36" t="n">
        <v>1430</v>
      </c>
      <c r="GI36" t="n">
        <v>0.143</v>
      </c>
      <c r="GJ36" t="inlineStr">
        <is>
          <t>4-Acid Digestion</t>
        </is>
      </c>
      <c r="GK36" t="n">
        <v>40.5</v>
      </c>
      <c r="GL36" t="n">
        <v>0.00405</v>
      </c>
      <c r="GM36" t="inlineStr">
        <is>
          <t>4-Acid Digestion</t>
        </is>
      </c>
      <c r="GN36" t="n">
        <v>0.25</v>
      </c>
      <c r="GO36" t="n">
        <v>2.5e-05</v>
      </c>
      <c r="GP36" t="inlineStr">
        <is>
          <t>4-Acid Digestion</t>
        </is>
      </c>
      <c r="GQ36" t="n">
        <v>12.8</v>
      </c>
      <c r="GR36" t="n">
        <v>0.00128</v>
      </c>
      <c r="GS36" t="inlineStr">
        <is>
          <t>4-Acid Digestion</t>
        </is>
      </c>
      <c r="GT36" t="n">
        <v>81</v>
      </c>
      <c r="GU36" t="n">
        <v>0.0081</v>
      </c>
      <c r="GV36" t="inlineStr">
        <is>
          <t>Peroxide Fusion ICP</t>
        </is>
      </c>
      <c r="GW36" t="n">
        <v>2.51</v>
      </c>
      <c r="GX36" t="n">
        <v>0.000251</v>
      </c>
      <c r="GY36" t="inlineStr">
        <is>
          <t>4-Acid Digestion</t>
        </is>
      </c>
      <c r="GZ36" t="n">
        <v>17.2</v>
      </c>
      <c r="HA36" t="n">
        <v>0.00172</v>
      </c>
      <c r="HB36" t="inlineStr">
        <is>
          <t>4-Acid Digestion</t>
        </is>
      </c>
      <c r="HC36" t="n">
        <v>1.71</v>
      </c>
      <c r="HD36" t="n">
        <v>0.000171</v>
      </c>
      <c r="HE36" t="inlineStr">
        <is>
          <t>4-Acid Digestion</t>
        </is>
      </c>
      <c r="HF36" t="n">
        <v>81900</v>
      </c>
      <c r="HG36" t="n">
        <v>8.19</v>
      </c>
      <c r="HH36" t="inlineStr">
        <is>
          <t>4-Acid Digestion</t>
        </is>
      </c>
      <c r="HI36" t="n">
        <v>98</v>
      </c>
      <c r="HJ36" t="n">
        <v>0.0098</v>
      </c>
      <c r="HK36" t="inlineStr">
        <is>
          <t>4-Acid Digestion</t>
        </is>
      </c>
    </row>
    <row r="37">
      <c r="A37" t="inlineStr">
        <is>
          <t>OREAS0139</t>
        </is>
      </c>
      <c r="B37" t="inlineStr">
        <is>
          <t>Zn-Pb-Ag sulphide ore</t>
        </is>
      </c>
      <c r="C37" t="inlineStr">
        <is>
          <t>primary</t>
        </is>
      </c>
      <c r="D37" t="inlineStr">
        <is>
          <t>sulphidic graphitic slate</t>
        </is>
      </c>
      <c r="E37" t="inlineStr">
        <is>
          <t>SEDEX</t>
        </is>
      </c>
      <c r="F37" t="inlineStr">
        <is>
          <t>yes</t>
        </is>
      </c>
      <c r="G37" t="inlineStr">
        <is>
          <t>Archived</t>
        </is>
      </c>
      <c r="H37" t="inlineStr">
        <is>
          <t>C:/Users/Zeb/Documents/GitHub/OREAS-Catalogue-Info/oreas-catalogue-2024-05-24.csv</t>
        </is>
      </c>
      <c r="I37">
        <f>Hyperlink("https://www.oreas.com/crm/OREAS-139/")</f>
        <v/>
      </c>
      <c r="J37" t="n">
        <v>78.09999999999999</v>
      </c>
      <c r="K37" t="n">
        <v>0.00781</v>
      </c>
      <c r="L37" t="inlineStr">
        <is>
          <t>Aqua Regia Digestion</t>
        </is>
      </c>
      <c r="M37" t="n">
        <v>36200</v>
      </c>
      <c r="N37" t="n">
        <v>3.62</v>
      </c>
      <c r="O37" t="inlineStr">
        <is>
          <t>4-Acid Digestion</t>
        </is>
      </c>
      <c r="P37" t="n">
        <v>315</v>
      </c>
      <c r="Q37" t="n">
        <v>0.0315</v>
      </c>
      <c r="R37" t="inlineStr">
        <is>
          <t>4-Acid Digestion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2.87</v>
      </c>
      <c r="AC37" t="n">
        <v>0.000287</v>
      </c>
      <c r="AD37" t="inlineStr">
        <is>
          <t>4-Acid Digestion</t>
        </is>
      </c>
      <c r="AE37" t="n">
        <v>6.83</v>
      </c>
      <c r="AF37" t="n">
        <v>0.000683</v>
      </c>
      <c r="AG37" t="inlineStr">
        <is>
          <t>4-Acid Digestion</t>
        </is>
      </c>
      <c r="AH37" t="n">
        <v>11500</v>
      </c>
      <c r="AI37" t="n">
        <v>1.15</v>
      </c>
      <c r="AJ37" t="inlineStr">
        <is>
          <t>4-Acid Digestion</t>
        </is>
      </c>
      <c r="AK37" t="n">
        <v>278</v>
      </c>
      <c r="AL37" t="n">
        <v>0.0278</v>
      </c>
      <c r="AM37" t="inlineStr">
        <is>
          <t>4-Acid Digestion</t>
        </is>
      </c>
      <c r="AN37" t="n">
        <v>33.8</v>
      </c>
      <c r="AO37" t="n">
        <v>0.00338</v>
      </c>
      <c r="AP37" t="inlineStr">
        <is>
          <t>4-Acid Digestion</t>
        </is>
      </c>
      <c r="AQ37" t="inlineStr"/>
      <c r="AR37" t="inlineStr"/>
      <c r="AS37" t="inlineStr"/>
      <c r="AT37" t="n">
        <v>25.6</v>
      </c>
      <c r="AU37" t="n">
        <v>0.00256</v>
      </c>
      <c r="AV37" t="inlineStr">
        <is>
          <t>4-Acid Digestion</t>
        </is>
      </c>
      <c r="AW37" t="n">
        <v>29.4</v>
      </c>
      <c r="AX37" t="n">
        <v>0.00294</v>
      </c>
      <c r="AY37" t="inlineStr">
        <is>
          <t>4-Acid Digestion</t>
        </is>
      </c>
      <c r="AZ37" t="n">
        <v>3.22</v>
      </c>
      <c r="BA37" t="n">
        <v>0.000322</v>
      </c>
      <c r="BB37" t="inlineStr">
        <is>
          <t>4-Acid Digestion</t>
        </is>
      </c>
      <c r="BC37" t="n">
        <v>271</v>
      </c>
      <c r="BD37" t="n">
        <v>0.0271</v>
      </c>
      <c r="BE37" t="inlineStr">
        <is>
          <t>4-Acid Digestion</t>
        </is>
      </c>
      <c r="BF37" t="n">
        <v>2.81</v>
      </c>
      <c r="BG37" t="n">
        <v>0.000281</v>
      </c>
      <c r="BH37" t="inlineStr">
        <is>
          <t>4-Acid Digestion</t>
        </is>
      </c>
      <c r="BI37" t="n">
        <v>1.51</v>
      </c>
      <c r="BJ37" t="n">
        <v>0.000151</v>
      </c>
      <c r="BK37" t="inlineStr">
        <is>
          <t>4-Acid Digestion</t>
        </is>
      </c>
      <c r="BL37" t="n">
        <v>0.71</v>
      </c>
      <c r="BM37" t="n">
        <v>7.1e-05</v>
      </c>
      <c r="BN37" t="inlineStr">
        <is>
          <t>4-Acid Digestion</t>
        </is>
      </c>
      <c r="BO37" t="n">
        <v>117900</v>
      </c>
      <c r="BP37" t="n">
        <v>11.79</v>
      </c>
      <c r="BQ37" t="inlineStr">
        <is>
          <t>4-Acid Digestion</t>
        </is>
      </c>
      <c r="BR37" t="n">
        <v>10.2</v>
      </c>
      <c r="BS37" t="n">
        <v>0.00102</v>
      </c>
      <c r="BT37" t="inlineStr">
        <is>
          <t>4-Acid Digestion</t>
        </is>
      </c>
      <c r="BU37" t="n">
        <v>3.63</v>
      </c>
      <c r="BV37" t="n">
        <v>0.000363</v>
      </c>
      <c r="BW37" t="inlineStr">
        <is>
          <t>4-Acid Digestion</t>
        </is>
      </c>
      <c r="BX37" t="inlineStr"/>
      <c r="BY37" t="inlineStr"/>
      <c r="BZ37" t="inlineStr"/>
      <c r="CA37" t="n">
        <v>2.29</v>
      </c>
      <c r="CB37" t="n">
        <v>0.000229</v>
      </c>
      <c r="CC37" t="inlineStr">
        <is>
          <t>4-Acid Digestion</t>
        </is>
      </c>
      <c r="CD37" t="n">
        <v>4.18</v>
      </c>
      <c r="CE37" t="n">
        <v>0.000418</v>
      </c>
      <c r="CF37" t="inlineStr">
        <is>
          <t>Aqua Regia Digestion</t>
        </is>
      </c>
      <c r="CG37" t="n">
        <v>0.53</v>
      </c>
      <c r="CH37" t="n">
        <v>5.3e-05</v>
      </c>
      <c r="CI37" t="inlineStr">
        <is>
          <t>4-Acid Digestion</t>
        </is>
      </c>
      <c r="CJ37" t="n">
        <v>0.73</v>
      </c>
      <c r="CK37" t="n">
        <v>7.3e-05</v>
      </c>
      <c r="CL37" t="inlineStr">
        <is>
          <t>4-Acid Digestion</t>
        </is>
      </c>
      <c r="CM37" t="inlineStr"/>
      <c r="CN37" t="inlineStr"/>
      <c r="CO37" t="inlineStr"/>
      <c r="CP37" t="n">
        <v>31900</v>
      </c>
      <c r="CQ37" t="n">
        <v>3.19</v>
      </c>
      <c r="CR37" t="inlineStr">
        <is>
          <t>4-Acid Digestion</t>
        </is>
      </c>
      <c r="CS37" t="n">
        <v>13.7</v>
      </c>
      <c r="CT37" t="n">
        <v>0.00137</v>
      </c>
      <c r="CU37" t="inlineStr">
        <is>
          <t>4-Acid Digestion</t>
        </is>
      </c>
      <c r="CV37" t="n">
        <v>38.9</v>
      </c>
      <c r="CW37" t="n">
        <v>0.00389</v>
      </c>
      <c r="CX37" t="inlineStr">
        <is>
          <t>4-Acid Digestion</t>
        </is>
      </c>
      <c r="CY37" t="n">
        <v>0.22</v>
      </c>
      <c r="CZ37" t="n">
        <v>2.2e-05</v>
      </c>
      <c r="DA37" t="inlineStr">
        <is>
          <t>4-Acid Digestion</t>
        </is>
      </c>
      <c r="DB37" t="n">
        <v>4910</v>
      </c>
      <c r="DC37" t="n">
        <v>0.491</v>
      </c>
      <c r="DD37" t="inlineStr">
        <is>
          <t>4-Acid Digestion</t>
        </is>
      </c>
      <c r="DE37" t="n">
        <v>6630</v>
      </c>
      <c r="DF37" t="n">
        <v>0.663</v>
      </c>
      <c r="DG37" t="inlineStr">
        <is>
          <t>4-Acid Digestion</t>
        </is>
      </c>
      <c r="DH37" t="n">
        <v>9.82</v>
      </c>
      <c r="DI37" t="n">
        <v>0.000982</v>
      </c>
      <c r="DJ37" t="inlineStr">
        <is>
          <t>4-Acid Digestion</t>
        </is>
      </c>
      <c r="DK37" t="n">
        <v>1080</v>
      </c>
      <c r="DL37" t="n">
        <v>0.108</v>
      </c>
      <c r="DM37" t="inlineStr">
        <is>
          <t>4-Acid Digestion</t>
        </is>
      </c>
      <c r="DN37" t="n">
        <v>5.76</v>
      </c>
      <c r="DO37" t="n">
        <v>0.000576</v>
      </c>
      <c r="DP37" t="inlineStr">
        <is>
          <t>4-Acid Digestion</t>
        </is>
      </c>
      <c r="DQ37" t="n">
        <v>17.8</v>
      </c>
      <c r="DR37" t="n">
        <v>0.00178</v>
      </c>
      <c r="DS37" t="inlineStr">
        <is>
          <t>4-Acid Digestion</t>
        </is>
      </c>
      <c r="DT37" t="n">
        <v>34.9</v>
      </c>
      <c r="DU37" t="n">
        <v>0.00349</v>
      </c>
      <c r="DV37" t="inlineStr">
        <is>
          <t>Aqua Regia Digestion</t>
        </is>
      </c>
      <c r="DW37" t="n">
        <v>890</v>
      </c>
      <c r="DX37" t="n">
        <v>0.089</v>
      </c>
      <c r="DY37" t="inlineStr">
        <is>
          <t>4-Acid Digestion</t>
        </is>
      </c>
      <c r="DZ37" t="n">
        <v>22100</v>
      </c>
      <c r="EA37" t="n">
        <v>2.21</v>
      </c>
      <c r="EB37" t="inlineStr">
        <is>
          <t>4-Acid Digestion</t>
        </is>
      </c>
      <c r="EC37" t="inlineStr"/>
      <c r="ED37" t="inlineStr"/>
      <c r="EE37" t="inlineStr"/>
      <c r="EF37" t="n">
        <v>4.72</v>
      </c>
      <c r="EG37" t="n">
        <v>0.000472</v>
      </c>
      <c r="EH37" t="inlineStr">
        <is>
          <t>4-Acid Digestion</t>
        </is>
      </c>
      <c r="EI37" t="inlineStr"/>
      <c r="EJ37" t="inlineStr"/>
      <c r="EK37" t="inlineStr"/>
      <c r="EL37" t="n">
        <v>145</v>
      </c>
      <c r="EM37" t="n">
        <v>0.0145</v>
      </c>
      <c r="EN37" t="inlineStr">
        <is>
          <t>Peroxide Fusion ICP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160200</v>
      </c>
      <c r="EY37" t="n">
        <v>16.02</v>
      </c>
      <c r="EZ37" t="inlineStr">
        <is>
          <t>4-Acid Digestion</t>
        </is>
      </c>
      <c r="FA37" t="n">
        <v>58</v>
      </c>
      <c r="FB37" t="n">
        <v>0.0058</v>
      </c>
      <c r="FC37" t="inlineStr">
        <is>
          <t>4-Acid Digestion</t>
        </is>
      </c>
      <c r="FD37" t="n">
        <v>5.04</v>
      </c>
      <c r="FE37" t="n">
        <v>0.000504</v>
      </c>
      <c r="FF37" t="inlineStr">
        <is>
          <t>4-Acid Digestion</t>
        </is>
      </c>
      <c r="FG37" t="n">
        <v>2.78</v>
      </c>
      <c r="FH37" t="n">
        <v>0.000278</v>
      </c>
      <c r="FI37" t="inlineStr">
        <is>
          <t>4-Acid Digestion</t>
        </is>
      </c>
      <c r="FJ37" t="n">
        <v>163400</v>
      </c>
      <c r="FK37" t="n">
        <v>16.34</v>
      </c>
      <c r="FL37" t="inlineStr">
        <is>
          <t>Peroxide Fusion ICP</t>
        </is>
      </c>
      <c r="FM37" t="n">
        <v>4.01</v>
      </c>
      <c r="FN37" t="n">
        <v>0.000401</v>
      </c>
      <c r="FO37" t="inlineStr">
        <is>
          <t>4-Acid Digestion</t>
        </is>
      </c>
      <c r="FP37" t="n">
        <v>2.27</v>
      </c>
      <c r="FQ37" t="n">
        <v>0.000227</v>
      </c>
      <c r="FR37" t="inlineStr">
        <is>
          <t>4-Acid Digestion</t>
        </is>
      </c>
      <c r="FS37" t="n">
        <v>331</v>
      </c>
      <c r="FT37" t="n">
        <v>0.0331</v>
      </c>
      <c r="FU37" t="inlineStr">
        <is>
          <t>4-Acid Digestion</t>
        </is>
      </c>
      <c r="FV37" t="inlineStr"/>
      <c r="FW37" t="inlineStr"/>
      <c r="FX37" t="inlineStr"/>
      <c r="FY37" t="n">
        <v>0.47</v>
      </c>
      <c r="FZ37" t="n">
        <v>4.7e-05</v>
      </c>
      <c r="GA37" t="inlineStr">
        <is>
          <t>4-Acid Digestion</t>
        </is>
      </c>
      <c r="GB37" t="n">
        <v>0.57</v>
      </c>
      <c r="GC37" t="n">
        <v>5.7e-05</v>
      </c>
      <c r="GD37" t="inlineStr">
        <is>
          <t>Aqua Regia Digestion</t>
        </is>
      </c>
      <c r="GE37" t="n">
        <v>7.54</v>
      </c>
      <c r="GF37" t="n">
        <v>0.000754</v>
      </c>
      <c r="GG37" t="inlineStr">
        <is>
          <t>Peroxide Fusion ICP</t>
        </is>
      </c>
      <c r="GH37" t="n">
        <v>1170</v>
      </c>
      <c r="GI37" t="n">
        <v>0.117</v>
      </c>
      <c r="GJ37" t="inlineStr">
        <is>
          <t>4-Acid Digestion</t>
        </is>
      </c>
      <c r="GK37" t="n">
        <v>37.6</v>
      </c>
      <c r="GL37" t="n">
        <v>0.00376</v>
      </c>
      <c r="GM37" t="inlineStr">
        <is>
          <t>4-Acid Digestion</t>
        </is>
      </c>
      <c r="GN37" t="n">
        <v>0.21</v>
      </c>
      <c r="GO37" t="n">
        <v>2.1e-05</v>
      </c>
      <c r="GP37" t="inlineStr">
        <is>
          <t>4-Acid Digestion</t>
        </is>
      </c>
      <c r="GQ37" t="n">
        <v>12.2</v>
      </c>
      <c r="GR37" t="n">
        <v>0.00122</v>
      </c>
      <c r="GS37" t="inlineStr">
        <is>
          <t>4-Acid Digestion</t>
        </is>
      </c>
      <c r="GT37" t="n">
        <v>36.2</v>
      </c>
      <c r="GU37" t="n">
        <v>0.00362</v>
      </c>
      <c r="GV37" t="inlineStr">
        <is>
          <t>Aqua Regia Digestion</t>
        </is>
      </c>
      <c r="GW37" t="n">
        <v>2.21</v>
      </c>
      <c r="GX37" t="n">
        <v>0.000221</v>
      </c>
      <c r="GY37" t="inlineStr">
        <is>
          <t>4-Acid Digestion</t>
        </is>
      </c>
      <c r="GZ37" t="n">
        <v>15.4</v>
      </c>
      <c r="HA37" t="n">
        <v>0.00154</v>
      </c>
      <c r="HB37" t="inlineStr">
        <is>
          <t>4-Acid Digestion</t>
        </is>
      </c>
      <c r="HC37" t="n">
        <v>1.46</v>
      </c>
      <c r="HD37" t="n">
        <v>0.000146</v>
      </c>
      <c r="HE37" t="inlineStr">
        <is>
          <t>4-Acid Digestion</t>
        </is>
      </c>
      <c r="HF37" t="n">
        <v>136300</v>
      </c>
      <c r="HG37" t="n">
        <v>13.63</v>
      </c>
      <c r="HH37" t="inlineStr">
        <is>
          <t>4-Acid Digestion</t>
        </is>
      </c>
      <c r="HI37" t="n">
        <v>80</v>
      </c>
      <c r="HJ37" t="n">
        <v>0.008</v>
      </c>
      <c r="HK37" t="inlineStr">
        <is>
          <t>4-Acid Digestion</t>
        </is>
      </c>
    </row>
    <row r="38">
      <c r="A38" t="inlineStr">
        <is>
          <t>OREAS0013b</t>
        </is>
      </c>
      <c r="B38" t="inlineStr">
        <is>
          <t>Ni-Cu-PGE</t>
        </is>
      </c>
      <c r="C38" t="inlineStr">
        <is>
          <t>primary</t>
        </is>
      </c>
      <c r="D38" t="inlineStr">
        <is>
          <t>gabbronorite</t>
        </is>
      </c>
      <c r="E38" t="inlineStr">
        <is>
          <t>disseminated magmatic</t>
        </is>
      </c>
      <c r="F38" t="inlineStr">
        <is>
          <t>no</t>
        </is>
      </c>
      <c r="G38" t="inlineStr">
        <is>
          <t>Archived</t>
        </is>
      </c>
      <c r="H38" t="inlineStr">
        <is>
          <t>C:/Users/Zeb/Documents/GitHub/OREAS-Catalogue-Info/oreas-catalogue-2024-05-24.csv</t>
        </is>
      </c>
      <c r="I38">
        <f>Hyperlink("https://www.oreas.com/crm/OREAS-13b/")</f>
        <v/>
      </c>
      <c r="J38" t="n">
        <v>0.86</v>
      </c>
      <c r="K38" t="n">
        <v>8.6e-05</v>
      </c>
      <c r="L38" t="inlineStr">
        <is>
          <t>4-Acid Digestion</t>
        </is>
      </c>
      <c r="M38" t="n">
        <v>84100</v>
      </c>
      <c r="N38" t="n">
        <v>8.41</v>
      </c>
      <c r="O38" t="inlineStr">
        <is>
          <t>Borate / Peroxide Fusion ICP</t>
        </is>
      </c>
      <c r="P38" t="n">
        <v>57</v>
      </c>
      <c r="Q38" t="n">
        <v>0.0057</v>
      </c>
      <c r="R38" t="inlineStr">
        <is>
          <t>4-Acid Digestion</t>
        </is>
      </c>
      <c r="S38" t="n">
        <v>0.211</v>
      </c>
      <c r="T38" t="n">
        <v>2.11e-05</v>
      </c>
      <c r="U38" t="inlineStr">
        <is>
          <t>Pb Fire Assay</t>
        </is>
      </c>
      <c r="V38" t="inlineStr"/>
      <c r="W38" t="inlineStr"/>
      <c r="X38" t="inlineStr"/>
      <c r="Y38" t="n">
        <v>694</v>
      </c>
      <c r="Z38" t="n">
        <v>0.0694</v>
      </c>
      <c r="AA38" t="inlineStr">
        <is>
          <t>Borate / Peroxide Fusion ICP</t>
        </is>
      </c>
      <c r="AB38" t="inlineStr"/>
      <c r="AC38" t="inlineStr"/>
      <c r="AD38" t="inlineStr"/>
      <c r="AE38" t="inlineStr"/>
      <c r="AF38" t="inlineStr"/>
      <c r="AG38" t="inlineStr"/>
      <c r="AH38" t="n">
        <v>55700</v>
      </c>
      <c r="AI38" t="n">
        <v>5.57</v>
      </c>
      <c r="AJ38" t="inlineStr">
        <is>
          <t>Borate / Peroxide Fusion ICP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75</v>
      </c>
      <c r="AU38" t="n">
        <v>0.0075</v>
      </c>
      <c r="AV38" t="inlineStr">
        <is>
          <t>4-Acid Digestion</t>
        </is>
      </c>
      <c r="AW38" t="n">
        <v>8650</v>
      </c>
      <c r="AX38" t="n">
        <v>0.865</v>
      </c>
      <c r="AY38" t="inlineStr">
        <is>
          <t>4-Acid Digestion</t>
        </is>
      </c>
      <c r="AZ38" t="inlineStr"/>
      <c r="BA38" t="inlineStr"/>
      <c r="BB38" t="inlineStr"/>
      <c r="BC38" t="n">
        <v>2327</v>
      </c>
      <c r="BD38" t="n">
        <v>0.2327</v>
      </c>
      <c r="BE38" t="inlineStr">
        <is>
          <t>4-Acid Digestion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84100</v>
      </c>
      <c r="BP38" t="n">
        <v>8.41</v>
      </c>
      <c r="BQ38" t="inlineStr">
        <is>
          <t>Borate / Peroxide Fusion ICP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0.018</v>
      </c>
      <c r="CN38" t="n">
        <v>1.8e-06</v>
      </c>
      <c r="CO38" t="inlineStr">
        <is>
          <t>NiS Fire Assay</t>
        </is>
      </c>
      <c r="CP38" t="n">
        <v>23000</v>
      </c>
      <c r="CQ38" t="n">
        <v>2.3</v>
      </c>
      <c r="CR38" t="inlineStr">
        <is>
          <t>Borate / Peroxide Fusion ICP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30100</v>
      </c>
      <c r="DC38" t="n">
        <v>3.01</v>
      </c>
      <c r="DD38" t="inlineStr">
        <is>
          <t>Borate / Peroxide Fusion ICP</t>
        </is>
      </c>
      <c r="DE38" t="n">
        <v>1300</v>
      </c>
      <c r="DF38" t="n">
        <v>0.13</v>
      </c>
      <c r="DG38" t="inlineStr">
        <is>
          <t>Borate / Peroxide Fusion ICP</t>
        </is>
      </c>
      <c r="DH38" t="n">
        <v>9</v>
      </c>
      <c r="DI38" t="n">
        <v>0.0009</v>
      </c>
      <c r="DJ38" t="inlineStr">
        <is>
          <t>4-Acid Digestion</t>
        </is>
      </c>
      <c r="DK38" t="n">
        <v>16700</v>
      </c>
      <c r="DL38" t="n">
        <v>1.67</v>
      </c>
      <c r="DM38" t="inlineStr">
        <is>
          <t>Borate / Peroxide Fusion ICP</t>
        </is>
      </c>
      <c r="DN38" t="inlineStr"/>
      <c r="DO38" t="inlineStr"/>
      <c r="DP38" t="inlineStr"/>
      <c r="DQ38" t="inlineStr"/>
      <c r="DR38" t="inlineStr"/>
      <c r="DS38" t="inlineStr"/>
      <c r="DT38" t="n">
        <v>2247</v>
      </c>
      <c r="DU38" t="n">
        <v>0.2247</v>
      </c>
      <c r="DV38" t="inlineStr">
        <is>
          <t>4-Acid Digestion</t>
        </is>
      </c>
      <c r="DW38" t="n">
        <v>1890</v>
      </c>
      <c r="DX38" t="n">
        <v>0.189</v>
      </c>
      <c r="DY38" t="inlineStr">
        <is>
          <t>Borate / Peroxide Fusion ICP</t>
        </is>
      </c>
      <c r="DZ38" t="inlineStr"/>
      <c r="EA38" t="inlineStr"/>
      <c r="EB38" t="inlineStr"/>
      <c r="EC38" t="n">
        <v>0.131</v>
      </c>
      <c r="ED38" t="n">
        <v>1.31e-05</v>
      </c>
      <c r="EE38" t="inlineStr">
        <is>
          <t>Pb Fire Assay</t>
        </is>
      </c>
      <c r="EF38" t="inlineStr"/>
      <c r="EG38" t="inlineStr"/>
      <c r="EH38" t="inlineStr"/>
      <c r="EI38" t="n">
        <v>0.197</v>
      </c>
      <c r="EJ38" t="n">
        <v>1.97e-05</v>
      </c>
      <c r="EK38" t="inlineStr">
        <is>
          <t>Pb Fire Assay</t>
        </is>
      </c>
      <c r="EL38" t="inlineStr"/>
      <c r="EM38" t="inlineStr"/>
      <c r="EN38" t="inlineStr"/>
      <c r="EO38" t="inlineStr"/>
      <c r="EP38" t="inlineStr"/>
      <c r="EQ38" t="inlineStr"/>
      <c r="ER38" t="n">
        <v>0.043</v>
      </c>
      <c r="ES38" t="n">
        <v>4.3e-06</v>
      </c>
      <c r="ET38" t="inlineStr">
        <is>
          <t>NiS Fire Assay</t>
        </is>
      </c>
      <c r="EU38" t="n">
        <v>0.078</v>
      </c>
      <c r="EV38" t="n">
        <v>7.8e-06</v>
      </c>
      <c r="EW38" t="inlineStr">
        <is>
          <t>NiS Fire Assay</t>
        </is>
      </c>
      <c r="EX38" t="n">
        <v>12000</v>
      </c>
      <c r="EY38" t="n">
        <v>1.2</v>
      </c>
      <c r="EZ38" t="inlineStr">
        <is>
          <t>4-Acid Digestion</t>
        </is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n">
        <v>229000</v>
      </c>
      <c r="FK38" t="n">
        <v>22.9</v>
      </c>
      <c r="FL38" t="inlineStr">
        <is>
          <t>Borate / Peroxide Fusion ICP</t>
        </is>
      </c>
      <c r="FM38" t="inlineStr"/>
      <c r="FN38" t="inlineStr"/>
      <c r="FO38" t="inlineStr"/>
      <c r="FP38" t="inlineStr"/>
      <c r="FQ38" t="inlineStr"/>
      <c r="FR38" t="inlineStr"/>
      <c r="FS38" t="n">
        <v>537</v>
      </c>
      <c r="FT38" t="n">
        <v>0.0537</v>
      </c>
      <c r="FU38" t="inlineStr">
        <is>
          <t>Borate / Peroxide Fusion ICP</t>
        </is>
      </c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7110</v>
      </c>
      <c r="GI38" t="n">
        <v>0.711</v>
      </c>
      <c r="GJ38" t="inlineStr">
        <is>
          <t>Borate / Peroxide Fusion ICP</t>
        </is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n">
        <v>330</v>
      </c>
      <c r="GU38" t="n">
        <v>0.033</v>
      </c>
      <c r="GV38" t="inlineStr">
        <is>
          <t>Borate / Peroxide Fusion ICP</t>
        </is>
      </c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n">
        <v>133</v>
      </c>
      <c r="HG38" t="n">
        <v>0.0133</v>
      </c>
      <c r="HH38" t="inlineStr">
        <is>
          <t>4-Acid Digestion</t>
        </is>
      </c>
      <c r="HI38" t="n">
        <v>108</v>
      </c>
      <c r="HJ38" t="n">
        <v>0.0108</v>
      </c>
      <c r="HK38" t="inlineStr">
        <is>
          <t>Borate / Peroxide Fusion ICP</t>
        </is>
      </c>
    </row>
    <row r="39">
      <c r="A39" t="inlineStr">
        <is>
          <t>OREAS0013P</t>
        </is>
      </c>
      <c r="B39" t="inlineStr">
        <is>
          <t>Ni-Cu-PGE</t>
        </is>
      </c>
      <c r="C39" t="inlineStr">
        <is>
          <t>primary</t>
        </is>
      </c>
      <c r="D39" t="inlineStr">
        <is>
          <t>gabbronorite</t>
        </is>
      </c>
      <c r="E39" t="inlineStr">
        <is>
          <t>disseminated magmatic</t>
        </is>
      </c>
      <c r="F39" t="inlineStr">
        <is>
          <t>no</t>
        </is>
      </c>
      <c r="G39" t="inlineStr">
        <is>
          <t>Archived</t>
        </is>
      </c>
      <c r="H39" t="inlineStr">
        <is>
          <t>C:/Users/Zeb/Documents/GitHub/OREAS-Catalogue-Info/oreas-catalogue-2024-05-24.csv</t>
        </is>
      </c>
      <c r="I39">
        <f>Hyperlink("https://www.oreas.com/crm/OREAS-13P/")</f>
        <v/>
      </c>
      <c r="J39" t="inlineStr"/>
      <c r="K39" t="inlineStr"/>
      <c r="L39" t="inlineStr"/>
      <c r="M39" t="n">
        <v>101600</v>
      </c>
      <c r="N39" t="n">
        <v>10.16</v>
      </c>
      <c r="O39" t="inlineStr">
        <is>
          <t>4-Acid Digestion</t>
        </is>
      </c>
      <c r="P39" t="n">
        <v>1.2</v>
      </c>
      <c r="Q39" t="n">
        <v>0.00012</v>
      </c>
      <c r="R39" t="inlineStr">
        <is>
          <t>4-Acid Digestion</t>
        </is>
      </c>
      <c r="S39" t="n">
        <v>0.047</v>
      </c>
      <c r="T39" t="n">
        <v>4.7e-06</v>
      </c>
      <c r="U39" t="inlineStr">
        <is>
          <t>Pb Fire Assay</t>
        </is>
      </c>
      <c r="V39" t="inlineStr"/>
      <c r="W39" t="inlineStr"/>
      <c r="X39" t="inlineStr"/>
      <c r="Y39" t="n">
        <v>247</v>
      </c>
      <c r="Z39" t="n">
        <v>0.0247</v>
      </c>
      <c r="AA39" t="inlineStr">
        <is>
          <t>4-Acid Digestion</t>
        </is>
      </c>
      <c r="AB39" t="inlineStr"/>
      <c r="AC39" t="inlineStr"/>
      <c r="AD39" t="inlineStr"/>
      <c r="AE39" t="inlineStr"/>
      <c r="AF39" t="inlineStr"/>
      <c r="AG39" t="inlineStr"/>
      <c r="AH39" t="n">
        <v>68700</v>
      </c>
      <c r="AI39" t="n">
        <v>6.87</v>
      </c>
      <c r="AJ39" t="inlineStr">
        <is>
          <t>4-Acid Digestion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88</v>
      </c>
      <c r="AU39" t="n">
        <v>0.008800000000000001</v>
      </c>
      <c r="AV39" t="inlineStr">
        <is>
          <t>4-Acid Digestion</t>
        </is>
      </c>
      <c r="AW39" t="n">
        <v>123</v>
      </c>
      <c r="AX39" t="n">
        <v>0.0123</v>
      </c>
      <c r="AY39" t="inlineStr">
        <is>
          <t>4-Acid Digestion</t>
        </is>
      </c>
      <c r="AZ39" t="inlineStr"/>
      <c r="BA39" t="inlineStr"/>
      <c r="BB39" t="inlineStr"/>
      <c r="BC39" t="n">
        <v>2504</v>
      </c>
      <c r="BD39" t="n">
        <v>0.2504</v>
      </c>
      <c r="BE39" t="inlineStr">
        <is>
          <t>4-Acid Digestion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75800</v>
      </c>
      <c r="BP39" t="n">
        <v>7.58</v>
      </c>
      <c r="BQ39" t="inlineStr">
        <is>
          <t>4-Acid Digestion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0.002</v>
      </c>
      <c r="CN39" t="n">
        <v>2e-07</v>
      </c>
      <c r="CO39" t="inlineStr">
        <is>
          <t>NiS Fire Assay</t>
        </is>
      </c>
      <c r="CP39" t="n">
        <v>4600</v>
      </c>
      <c r="CQ39" t="n">
        <v>0.46</v>
      </c>
      <c r="CR39" t="inlineStr">
        <is>
          <t>4-Acid Digestion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32800</v>
      </c>
      <c r="DC39" t="n">
        <v>3.28</v>
      </c>
      <c r="DD39" t="inlineStr">
        <is>
          <t>4-Acid Digestion</t>
        </is>
      </c>
      <c r="DE39" t="n">
        <v>1124</v>
      </c>
      <c r="DF39" t="n">
        <v>0.1124</v>
      </c>
      <c r="DG39" t="inlineStr">
        <is>
          <t>4-Acid Digestion</t>
        </is>
      </c>
      <c r="DH39" t="inlineStr"/>
      <c r="DI39" t="inlineStr"/>
      <c r="DJ39" t="inlineStr"/>
      <c r="DK39" t="n">
        <v>18900</v>
      </c>
      <c r="DL39" t="n">
        <v>1.89</v>
      </c>
      <c r="DM39" t="inlineStr">
        <is>
          <t>4-Acid Digestion</t>
        </is>
      </c>
      <c r="DN39" t="inlineStr"/>
      <c r="DO39" t="inlineStr"/>
      <c r="DP39" t="inlineStr"/>
      <c r="DQ39" t="inlineStr"/>
      <c r="DR39" t="inlineStr"/>
      <c r="DS39" t="inlineStr"/>
      <c r="DT39" t="n">
        <v>2261</v>
      </c>
      <c r="DU39" t="n">
        <v>0.2261</v>
      </c>
      <c r="DV39" t="inlineStr">
        <is>
          <t>4-Acid Digestion</t>
        </is>
      </c>
      <c r="DW39" t="n">
        <v>746</v>
      </c>
      <c r="DX39" t="n">
        <v>0.0746</v>
      </c>
      <c r="DY39" t="inlineStr">
        <is>
          <t>4-Acid Digestion</t>
        </is>
      </c>
      <c r="DZ39" t="n">
        <v>13</v>
      </c>
      <c r="EA39" t="n">
        <v>0.0013</v>
      </c>
      <c r="EB39" t="inlineStr">
        <is>
          <t>4-Acid Digestion</t>
        </is>
      </c>
      <c r="EC39" t="n">
        <v>0.07000000000000001</v>
      </c>
      <c r="ED39" t="n">
        <v>7e-06</v>
      </c>
      <c r="EE39" t="inlineStr">
        <is>
          <t>Pb/NiS Fire Assay</t>
        </is>
      </c>
      <c r="EF39" t="inlineStr"/>
      <c r="EG39" t="inlineStr"/>
      <c r="EH39" t="inlineStr"/>
      <c r="EI39" t="n">
        <v>0.047</v>
      </c>
      <c r="EJ39" t="n">
        <v>4.7e-06</v>
      </c>
      <c r="EK39" t="inlineStr">
        <is>
          <t>Pb/NiS Fire Assay</t>
        </is>
      </c>
      <c r="EL39" t="inlineStr"/>
      <c r="EM39" t="inlineStr"/>
      <c r="EN39" t="inlineStr"/>
      <c r="EO39" t="inlineStr"/>
      <c r="EP39" t="inlineStr"/>
      <c r="EQ39" t="inlineStr"/>
      <c r="ER39" t="n">
        <v>0.003</v>
      </c>
      <c r="ES39" t="n">
        <v>3e-07</v>
      </c>
      <c r="ET39" t="inlineStr">
        <is>
          <t>NiS Fire Assay</t>
        </is>
      </c>
      <c r="EU39" t="n">
        <v>0.006</v>
      </c>
      <c r="EV39" t="n">
        <v>6e-07</v>
      </c>
      <c r="EW39" t="inlineStr">
        <is>
          <t>NiS Fire Assay</t>
        </is>
      </c>
      <c r="EX39" t="n">
        <v>14700</v>
      </c>
      <c r="EY39" t="n">
        <v>1.47</v>
      </c>
      <c r="EZ39" t="inlineStr">
        <is>
          <t>4-Acid Digestion</t>
        </is>
      </c>
      <c r="FA39" t="inlineStr"/>
      <c r="FB39" t="inlineStr"/>
      <c r="FC39" t="inlineStr"/>
      <c r="FD39" t="n">
        <v>18.7</v>
      </c>
      <c r="FE39" t="n">
        <v>0.00187</v>
      </c>
      <c r="FF39" t="inlineStr">
        <is>
          <t>4-Acid Digestion</t>
        </is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338</v>
      </c>
      <c r="FT39" t="n">
        <v>0.0338</v>
      </c>
      <c r="FU39" t="inlineStr">
        <is>
          <t>4-Acid Digestion</t>
        </is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3380</v>
      </c>
      <c r="GI39" t="n">
        <v>0.338</v>
      </c>
      <c r="GJ39" t="inlineStr">
        <is>
          <t>4-Acid Digestion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98</v>
      </c>
      <c r="GU39" t="n">
        <v>0.0098</v>
      </c>
      <c r="GV39" t="inlineStr">
        <is>
          <t>4-Acid Digestion</t>
        </is>
      </c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n">
        <v>91</v>
      </c>
      <c r="HG39" t="n">
        <v>0.0091</v>
      </c>
      <c r="HH39" t="inlineStr">
        <is>
          <t>4-Acid Digestion</t>
        </is>
      </c>
      <c r="HI39" t="n">
        <v>29</v>
      </c>
      <c r="HJ39" t="n">
        <v>0.0029</v>
      </c>
      <c r="HK39" t="inlineStr">
        <is>
          <t>4-Acid Digestion</t>
        </is>
      </c>
    </row>
    <row r="40">
      <c r="A40" t="inlineStr">
        <is>
          <t>OREAS0140</t>
        </is>
      </c>
      <c r="B40" t="inlineStr">
        <is>
          <t>Sn ore</t>
        </is>
      </c>
      <c r="C40" t="inlineStr">
        <is>
          <t>oxide</t>
        </is>
      </c>
      <c r="D40" t="inlineStr">
        <is>
          <t>smectite clay</t>
        </is>
      </c>
      <c r="E40" t="inlineStr">
        <is>
          <t>skarn</t>
        </is>
      </c>
      <c r="F40" t="inlineStr">
        <is>
          <t>no</t>
        </is>
      </c>
      <c r="G40" t="inlineStr">
        <is>
          <t>Archived</t>
        </is>
      </c>
      <c r="H40" t="inlineStr">
        <is>
          <t>C:/Users/Zeb/Documents/GitHub/OREAS-Catalogue-Info/oreas-catalogue-2024-05-24.csv</t>
        </is>
      </c>
      <c r="I40">
        <f>Hyperlink("https://www.oreas.com/crm/OREAS-140/")</f>
        <v/>
      </c>
      <c r="J40" t="n">
        <v>1.03</v>
      </c>
      <c r="K40" t="n">
        <v>0.000103</v>
      </c>
      <c r="L40" t="inlineStr">
        <is>
          <t>4-Acid Digestion</t>
        </is>
      </c>
      <c r="M40" t="inlineStr"/>
      <c r="N40" t="inlineStr"/>
      <c r="O40" t="inlineStr"/>
      <c r="P40" t="n">
        <v>149</v>
      </c>
      <c r="Q40" t="n">
        <v>0.0149</v>
      </c>
      <c r="R40" t="inlineStr">
        <is>
          <t>4-Acid Digestion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318</v>
      </c>
      <c r="AF40" t="n">
        <v>0.0318</v>
      </c>
      <c r="AG40" t="inlineStr">
        <is>
          <t>4-Acid Digestion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1529</v>
      </c>
      <c r="BD40" t="n">
        <v>0.1529</v>
      </c>
      <c r="BE40" t="inlineStr">
        <is>
          <t>4-Acid Digestion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10.7</v>
      </c>
      <c r="CK40" t="n">
        <v>0.00107</v>
      </c>
      <c r="CL40" t="inlineStr">
        <is>
          <t>4-Acid Digestion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1.68</v>
      </c>
      <c r="DI40" t="n">
        <v>0.000168</v>
      </c>
      <c r="DJ40" t="inlineStr">
        <is>
          <t>4-Acid Digestion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26.7</v>
      </c>
      <c r="EA40" t="n">
        <v>0.00267</v>
      </c>
      <c r="EB40" t="inlineStr">
        <is>
          <t>4-Acid Digestion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n">
        <v>1755</v>
      </c>
      <c r="FQ40" t="n">
        <v>0.1755</v>
      </c>
      <c r="FR40" t="inlineStr">
        <is>
          <t>Borate / Peroxide Fusion ICP</t>
        </is>
      </c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n">
        <v>1706</v>
      </c>
      <c r="HG40" t="n">
        <v>0.1706</v>
      </c>
      <c r="HH40" t="inlineStr">
        <is>
          <t>4-Acid Digestion</t>
        </is>
      </c>
      <c r="HI40" t="inlineStr"/>
      <c r="HJ40" t="inlineStr"/>
      <c r="HK40" t="inlineStr"/>
    </row>
    <row r="41">
      <c r="A41" t="inlineStr">
        <is>
          <t>OREAS0141</t>
        </is>
      </c>
      <c r="B41" t="inlineStr">
        <is>
          <t>Sn ore</t>
        </is>
      </c>
      <c r="C41" t="inlineStr">
        <is>
          <t>oxide</t>
        </is>
      </c>
      <c r="D41" t="inlineStr">
        <is>
          <t>smectite clay</t>
        </is>
      </c>
      <c r="E41" t="inlineStr">
        <is>
          <t>skarn</t>
        </is>
      </c>
      <c r="F41" t="inlineStr">
        <is>
          <t>no</t>
        </is>
      </c>
      <c r="G41" t="inlineStr">
        <is>
          <t>Current</t>
        </is>
      </c>
      <c r="H41" t="inlineStr">
        <is>
          <t>C:/Users/Zeb/Documents/GitHub/OREAS-Catalogue-Info/oreas-catalogue-2024-05-24.csv</t>
        </is>
      </c>
      <c r="I41">
        <f>Hyperlink("https://www.oreas.com/crm/OREAS-141/")</f>
        <v/>
      </c>
      <c r="J41" t="n">
        <v>1.58</v>
      </c>
      <c r="K41" t="n">
        <v>0.000158</v>
      </c>
      <c r="L41" t="inlineStr">
        <is>
          <t>4-Acid Digestion</t>
        </is>
      </c>
      <c r="M41" t="inlineStr"/>
      <c r="N41" t="inlineStr"/>
      <c r="O41" t="inlineStr"/>
      <c r="P41" t="n">
        <v>789</v>
      </c>
      <c r="Q41" t="n">
        <v>0.0789</v>
      </c>
      <c r="R41" t="inlineStr">
        <is>
          <t>4-Acid Digestion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324</v>
      </c>
      <c r="AF41" t="n">
        <v>0.0324</v>
      </c>
      <c r="AG41" t="inlineStr">
        <is>
          <t>4-Acid Digestion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2453</v>
      </c>
      <c r="BD41" t="n">
        <v>0.2453</v>
      </c>
      <c r="BE41" t="inlineStr">
        <is>
          <t>4-Acid Digestion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34</v>
      </c>
      <c r="CK41" t="n">
        <v>0.0034</v>
      </c>
      <c r="CL41" t="inlineStr">
        <is>
          <t>4-Acid Digestion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2.28</v>
      </c>
      <c r="DI41" t="n">
        <v>0.000228</v>
      </c>
      <c r="DJ41" t="inlineStr">
        <is>
          <t>4-Acid Digestion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59</v>
      </c>
      <c r="EA41" t="n">
        <v>0.0059</v>
      </c>
      <c r="EB41" t="inlineStr">
        <is>
          <t>4-Acid Digestion</t>
        </is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6061</v>
      </c>
      <c r="FQ41" t="n">
        <v>0.6061</v>
      </c>
      <c r="FR41" t="inlineStr">
        <is>
          <t>Borate / Peroxide Fusion ICP</t>
        </is>
      </c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3637</v>
      </c>
      <c r="HG41" t="n">
        <v>0.3637</v>
      </c>
      <c r="HH41" t="inlineStr">
        <is>
          <t>4-Acid Digestion</t>
        </is>
      </c>
      <c r="HI41" t="inlineStr"/>
      <c r="HJ41" t="inlineStr"/>
      <c r="HK41" t="inlineStr"/>
    </row>
    <row r="42">
      <c r="A42" t="inlineStr">
        <is>
          <t>OREAS0142</t>
        </is>
      </c>
      <c r="B42" t="inlineStr">
        <is>
          <t>Sn ore</t>
        </is>
      </c>
      <c r="C42" t="inlineStr">
        <is>
          <t>oxide</t>
        </is>
      </c>
      <c r="D42" t="inlineStr">
        <is>
          <t>smectite clay</t>
        </is>
      </c>
      <c r="E42" t="inlineStr">
        <is>
          <t>skarn</t>
        </is>
      </c>
      <c r="F42" t="inlineStr">
        <is>
          <t>no</t>
        </is>
      </c>
      <c r="G42" t="inlineStr">
        <is>
          <t>Archived</t>
        </is>
      </c>
      <c r="H42" t="inlineStr">
        <is>
          <t>C:/Users/Zeb/Documents/GitHub/OREAS-Catalogue-Info/oreas-catalogue-2024-05-24.csv</t>
        </is>
      </c>
      <c r="I42">
        <f>Hyperlink("https://www.oreas.com/crm/OREAS-142/")</f>
        <v/>
      </c>
      <c r="J42" t="n">
        <v>1.22</v>
      </c>
      <c r="K42" t="n">
        <v>0.000122</v>
      </c>
      <c r="L42" t="inlineStr">
        <is>
          <t>4-Acid Digestion</t>
        </is>
      </c>
      <c r="M42" t="inlineStr"/>
      <c r="N42" t="inlineStr"/>
      <c r="O42" t="inlineStr"/>
      <c r="P42" t="n">
        <v>584</v>
      </c>
      <c r="Q42" t="n">
        <v>0.0584</v>
      </c>
      <c r="R42" t="inlineStr">
        <is>
          <t>4-Acid Digestion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242</v>
      </c>
      <c r="AF42" t="n">
        <v>0.0242</v>
      </c>
      <c r="AG42" t="inlineStr">
        <is>
          <t>4-Acid Digestion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1466</v>
      </c>
      <c r="BD42" t="n">
        <v>0.1466</v>
      </c>
      <c r="BE42" t="inlineStr">
        <is>
          <t>4-Acid Digestion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45</v>
      </c>
      <c r="CK42" t="n">
        <v>0.0045</v>
      </c>
      <c r="CL42" t="inlineStr">
        <is>
          <t>4-Acid Digestion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2.99</v>
      </c>
      <c r="DI42" t="n">
        <v>0.000299</v>
      </c>
      <c r="DJ42" t="inlineStr">
        <is>
          <t>4-Acid Digestion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54</v>
      </c>
      <c r="EA42" t="n">
        <v>0.0054</v>
      </c>
      <c r="EB42" t="inlineStr">
        <is>
          <t>4-Acid Digestion</t>
        </is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n">
        <v>10400</v>
      </c>
      <c r="FQ42" t="n">
        <v>1.04</v>
      </c>
      <c r="FR42" t="inlineStr">
        <is>
          <t>Borate / Peroxide Fusion ICP</t>
        </is>
      </c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n">
        <v>2436</v>
      </c>
      <c r="HG42" t="n">
        <v>0.2436</v>
      </c>
      <c r="HH42" t="inlineStr">
        <is>
          <t>4-Acid Digestion</t>
        </is>
      </c>
      <c r="HI42" t="inlineStr"/>
      <c r="HJ42" t="inlineStr"/>
      <c r="HK42" t="inlineStr"/>
    </row>
    <row r="43">
      <c r="A43" t="inlineStr">
        <is>
          <t>OREAS0146</t>
        </is>
      </c>
      <c r="B43" t="inlineStr">
        <is>
          <t>REE</t>
        </is>
      </c>
      <c r="C43" t="inlineStr">
        <is>
          <t>primary</t>
        </is>
      </c>
      <c r="D43" t="inlineStr">
        <is>
          <t>ferro-calcsilicate</t>
        </is>
      </c>
      <c r="E43" t="inlineStr">
        <is>
          <t>carbonatite/hydrothermal</t>
        </is>
      </c>
      <c r="F43" t="inlineStr">
        <is>
          <t>no</t>
        </is>
      </c>
      <c r="G43" t="inlineStr">
        <is>
          <t>Archived</t>
        </is>
      </c>
      <c r="H43" t="inlineStr">
        <is>
          <t>C:/Users/Zeb/Documents/GitHub/OREAS-Catalogue-Info/oreas-catalogue-2024-05-24.csv</t>
        </is>
      </c>
      <c r="I43">
        <f>Hyperlink("https://www.oreas.com/crm/OREAS-146/")</f>
        <v/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4691</v>
      </c>
      <c r="AO43" t="n">
        <v>0.4691</v>
      </c>
      <c r="AP43" t="inlineStr">
        <is>
          <t>Borate / Peroxide Fusion ICP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224</v>
      </c>
      <c r="BG43" t="n">
        <v>0.0224</v>
      </c>
      <c r="BH43" t="inlineStr">
        <is>
          <t>Borate / Peroxide Fusion ICP</t>
        </is>
      </c>
      <c r="BI43" t="n">
        <v>87</v>
      </c>
      <c r="BJ43" t="n">
        <v>0.008699999999999999</v>
      </c>
      <c r="BK43" t="inlineStr">
        <is>
          <t>Borate / Peroxide Fusion ICP</t>
        </is>
      </c>
      <c r="BL43" t="n">
        <v>127</v>
      </c>
      <c r="BM43" t="n">
        <v>0.0127</v>
      </c>
      <c r="BN43" t="inlineStr">
        <is>
          <t>Borate / Peroxide Fusion ICP</t>
        </is>
      </c>
      <c r="BO43" t="inlineStr"/>
      <c r="BP43" t="inlineStr"/>
      <c r="BQ43" t="inlineStr"/>
      <c r="BR43" t="inlineStr"/>
      <c r="BS43" t="inlineStr"/>
      <c r="BT43" t="inlineStr"/>
      <c r="BU43" t="n">
        <v>359</v>
      </c>
      <c r="BV43" t="n">
        <v>0.0359</v>
      </c>
      <c r="BW43" t="inlineStr">
        <is>
          <t>Borate / Peroxide Fusion ICP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36.8</v>
      </c>
      <c r="CH43" t="n">
        <v>0.00368</v>
      </c>
      <c r="CI43" t="inlineStr">
        <is>
          <t>Borate / Peroxide Fusion ICP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2513</v>
      </c>
      <c r="CT43" t="n">
        <v>0.2513</v>
      </c>
      <c r="CU43" t="inlineStr">
        <is>
          <t>Borate / Peroxide Fusion ICP</t>
        </is>
      </c>
      <c r="CV43" t="inlineStr"/>
      <c r="CW43" t="inlineStr"/>
      <c r="CX43" t="inlineStr"/>
      <c r="CY43" t="n">
        <v>6.3</v>
      </c>
      <c r="CZ43" t="n">
        <v>0.00063</v>
      </c>
      <c r="DA43" t="inlineStr">
        <is>
          <t>Borate / Peroxide Fusion ICP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2182</v>
      </c>
      <c r="DR43" t="n">
        <v>0.2182</v>
      </c>
      <c r="DS43" t="inlineStr">
        <is>
          <t>Borate / Peroxide Fusion ICP</t>
        </is>
      </c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n">
        <v>548</v>
      </c>
      <c r="EG43" t="n">
        <v>0.0548</v>
      </c>
      <c r="EH43" t="inlineStr">
        <is>
          <t>Borate / Peroxide Fusion ICP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441</v>
      </c>
      <c r="FN43" t="n">
        <v>0.0441</v>
      </c>
      <c r="FO43" t="inlineStr">
        <is>
          <t>Borate / Peroxide Fusion ICP</t>
        </is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47.2</v>
      </c>
      <c r="FZ43" t="n">
        <v>0.00472</v>
      </c>
      <c r="GA43" t="inlineStr">
        <is>
          <t>Borate / Peroxide Fusion ICP</t>
        </is>
      </c>
      <c r="GB43" t="inlineStr"/>
      <c r="GC43" t="inlineStr"/>
      <c r="GD43" t="inlineStr"/>
      <c r="GE43" t="n">
        <v>903</v>
      </c>
      <c r="GF43" t="n">
        <v>0.09030000000000001</v>
      </c>
      <c r="GG43" t="inlineStr">
        <is>
          <t>Borate / Peroxide Fusion ICP</t>
        </is>
      </c>
      <c r="GH43" t="inlineStr"/>
      <c r="GI43" t="inlineStr"/>
      <c r="GJ43" t="inlineStr"/>
      <c r="GK43" t="inlineStr"/>
      <c r="GL43" t="inlineStr"/>
      <c r="GM43" t="inlineStr"/>
      <c r="GN43" t="n">
        <v>9.9</v>
      </c>
      <c r="GO43" t="n">
        <v>0.00099</v>
      </c>
      <c r="GP43" t="inlineStr">
        <is>
          <t>Borate / Peroxide Fusion ICP</t>
        </is>
      </c>
      <c r="GQ43" t="n">
        <v>2.69</v>
      </c>
      <c r="GR43" t="n">
        <v>0.000269</v>
      </c>
      <c r="GS43" t="inlineStr">
        <is>
          <t>Borate / Peroxide Fusion ICP</t>
        </is>
      </c>
      <c r="GT43" t="inlineStr"/>
      <c r="GU43" t="inlineStr"/>
      <c r="GV43" t="inlineStr"/>
      <c r="GW43" t="inlineStr"/>
      <c r="GX43" t="inlineStr"/>
      <c r="GY43" t="inlineStr"/>
      <c r="GZ43" t="n">
        <v>905</v>
      </c>
      <c r="HA43" t="n">
        <v>0.0905</v>
      </c>
      <c r="HB43" t="inlineStr">
        <is>
          <t>Borate / Peroxide Fusion ICP</t>
        </is>
      </c>
      <c r="HC43" t="n">
        <v>3.9</v>
      </c>
      <c r="HD43" t="n">
        <v>0.00039</v>
      </c>
      <c r="HE43" t="inlineStr">
        <is>
          <t>Borate / Peroxide Fusion ICP</t>
        </is>
      </c>
      <c r="HF43" t="inlineStr"/>
      <c r="HG43" t="inlineStr"/>
      <c r="HH43" t="inlineStr"/>
      <c r="HI43" t="inlineStr"/>
      <c r="HJ43" t="inlineStr"/>
      <c r="HK43" t="inlineStr"/>
    </row>
    <row r="44">
      <c r="A44" t="inlineStr">
        <is>
          <t>OREAS0147</t>
        </is>
      </c>
      <c r="B44" t="inlineStr">
        <is>
          <t>Li ore</t>
        </is>
      </c>
      <c r="C44" t="inlineStr">
        <is>
          <t>primary</t>
        </is>
      </c>
      <c r="D44" t="inlineStr">
        <is>
          <t>pegmatite</t>
        </is>
      </c>
      <c r="E44" t="inlineStr">
        <is>
          <t>pegmatitic</t>
        </is>
      </c>
      <c r="F44" t="inlineStr">
        <is>
          <t>yes</t>
        </is>
      </c>
      <c r="G44" t="inlineStr">
        <is>
          <t>Archived</t>
        </is>
      </c>
      <c r="H44" t="inlineStr">
        <is>
          <t>C:/Users/Zeb/Documents/GitHub/OREAS-Catalogue-Info/oreas-catalogue-2024-05-24.csv</t>
        </is>
      </c>
      <c r="I44">
        <f>Hyperlink("https://www.oreas.com/crm/OREAS-147/")</f>
        <v/>
      </c>
      <c r="J44" t="inlineStr"/>
      <c r="K44" t="inlineStr"/>
      <c r="L44" t="inlineStr"/>
      <c r="M44" t="n">
        <v>49000</v>
      </c>
      <c r="N44" t="n">
        <v>4.9</v>
      </c>
      <c r="O44" t="inlineStr">
        <is>
          <t>4-Acid Digestion</t>
        </is>
      </c>
      <c r="P44" t="n">
        <v>36</v>
      </c>
      <c r="Q44" t="n">
        <v>0.0036</v>
      </c>
      <c r="R44" t="inlineStr">
        <is>
          <t>4-Acid Digestion</t>
        </is>
      </c>
      <c r="S44" t="inlineStr"/>
      <c r="T44" t="inlineStr"/>
      <c r="U44" t="inlineStr"/>
      <c r="V44" t="inlineStr"/>
      <c r="W44" t="inlineStr"/>
      <c r="X44" t="inlineStr"/>
      <c r="Y44" t="n">
        <v>1936</v>
      </c>
      <c r="Z44" t="n">
        <v>0.1936</v>
      </c>
      <c r="AA44" t="inlineStr">
        <is>
          <t>4-Acid Digestion</t>
        </is>
      </c>
      <c r="AB44" t="n">
        <v>31.2</v>
      </c>
      <c r="AC44" t="n">
        <v>0.00312</v>
      </c>
      <c r="AD44" t="inlineStr">
        <is>
          <t>4-Acid Digestion</t>
        </is>
      </c>
      <c r="AE44" t="n">
        <v>12.5</v>
      </c>
      <c r="AF44" t="n">
        <v>0.00125</v>
      </c>
      <c r="AG44" t="inlineStr">
        <is>
          <t>4-Acid Digestion</t>
        </is>
      </c>
      <c r="AH44" t="n">
        <v>10900</v>
      </c>
      <c r="AI44" t="n">
        <v>1.09</v>
      </c>
      <c r="AJ44" t="inlineStr">
        <is>
          <t>4-Acid Digestion</t>
        </is>
      </c>
      <c r="AK44" t="inlineStr"/>
      <c r="AL44" t="inlineStr"/>
      <c r="AM44" t="inlineStr"/>
      <c r="AN44" t="n">
        <v>1106</v>
      </c>
      <c r="AO44" t="n">
        <v>0.1106</v>
      </c>
      <c r="AP44" t="inlineStr">
        <is>
          <t>4-Acid Digestion</t>
        </is>
      </c>
      <c r="AQ44" t="inlineStr"/>
      <c r="AR44" t="inlineStr"/>
      <c r="AS44" t="inlineStr"/>
      <c r="AT44" t="n">
        <v>6.9</v>
      </c>
      <c r="AU44" t="n">
        <v>0.00069</v>
      </c>
      <c r="AV44" t="inlineStr">
        <is>
          <t>4-Acid Digestion</t>
        </is>
      </c>
      <c r="AW44" t="n">
        <v>57</v>
      </c>
      <c r="AX44" t="n">
        <v>0.0057</v>
      </c>
      <c r="AY44" t="inlineStr">
        <is>
          <t>4-Acid Digestion</t>
        </is>
      </c>
      <c r="AZ44" t="n">
        <v>238</v>
      </c>
      <c r="BA44" t="n">
        <v>0.0238</v>
      </c>
      <c r="BB44" t="inlineStr">
        <is>
          <t>4-Acid Digestion</t>
        </is>
      </c>
      <c r="BC44" t="n">
        <v>298</v>
      </c>
      <c r="BD44" t="n">
        <v>0.0298</v>
      </c>
      <c r="BE44" t="inlineStr">
        <is>
          <t>4-Acid Digestion</t>
        </is>
      </c>
      <c r="BF44" t="n">
        <v>9.199999999999999</v>
      </c>
      <c r="BG44" t="n">
        <v>0.00092</v>
      </c>
      <c r="BH44" t="inlineStr">
        <is>
          <t>4-Acid Digestion</t>
        </is>
      </c>
      <c r="BI44" t="n">
        <v>3</v>
      </c>
      <c r="BJ44" t="n">
        <v>0.0003</v>
      </c>
      <c r="BK44" t="inlineStr">
        <is>
          <t>4-Acid Digestion</t>
        </is>
      </c>
      <c r="BL44" t="n">
        <v>10.4</v>
      </c>
      <c r="BM44" t="n">
        <v>0.00104</v>
      </c>
      <c r="BN44" t="inlineStr">
        <is>
          <t>4-Acid Digestion</t>
        </is>
      </c>
      <c r="BO44" t="n">
        <v>32300</v>
      </c>
      <c r="BP44" t="n">
        <v>3.23</v>
      </c>
      <c r="BQ44" t="inlineStr">
        <is>
          <t>4-Acid Digestion</t>
        </is>
      </c>
      <c r="BR44" t="n">
        <v>22.6</v>
      </c>
      <c r="BS44" t="n">
        <v>0.00226</v>
      </c>
      <c r="BT44" t="inlineStr">
        <is>
          <t>4-Acid Digestion</t>
        </is>
      </c>
      <c r="BU44" t="n">
        <v>24.2</v>
      </c>
      <c r="BV44" t="n">
        <v>0.00242</v>
      </c>
      <c r="BW44" t="inlineStr">
        <is>
          <t>4-Acid Digestion</t>
        </is>
      </c>
      <c r="BX44" t="n">
        <v>0.75</v>
      </c>
      <c r="BY44" t="n">
        <v>7.499999999999999e-05</v>
      </c>
      <c r="BZ44" t="inlineStr">
        <is>
          <t>4-Acid Digestion</t>
        </is>
      </c>
      <c r="CA44" t="n">
        <v>2.99</v>
      </c>
      <c r="CB44" t="n">
        <v>0.000299</v>
      </c>
      <c r="CC44" t="inlineStr">
        <is>
          <t>4-Acid Digestion</t>
        </is>
      </c>
      <c r="CD44" t="inlineStr"/>
      <c r="CE44" t="inlineStr"/>
      <c r="CF44" t="inlineStr"/>
      <c r="CG44" t="n">
        <v>1.33</v>
      </c>
      <c r="CH44" t="n">
        <v>0.000133</v>
      </c>
      <c r="CI44" t="inlineStr">
        <is>
          <t>Peroxide Fusion ICP</t>
        </is>
      </c>
      <c r="CJ44" t="n">
        <v>2.61</v>
      </c>
      <c r="CK44" t="n">
        <v>0.000261</v>
      </c>
      <c r="CL44" t="inlineStr">
        <is>
          <t>4-Acid Digestion</t>
        </is>
      </c>
      <c r="CM44" t="inlineStr"/>
      <c r="CN44" t="inlineStr"/>
      <c r="CO44" t="inlineStr"/>
      <c r="CP44" t="n">
        <v>16000</v>
      </c>
      <c r="CQ44" t="n">
        <v>1.6</v>
      </c>
      <c r="CR44" t="inlineStr">
        <is>
          <t>4-Acid Digestion</t>
        </is>
      </c>
      <c r="CS44" t="n">
        <v>663</v>
      </c>
      <c r="CT44" t="n">
        <v>0.0663</v>
      </c>
      <c r="CU44" t="inlineStr">
        <is>
          <t>4-Acid Digestion</t>
        </is>
      </c>
      <c r="CV44" t="n">
        <v>2262.456</v>
      </c>
      <c r="CW44" t="n">
        <v>0.2262456</v>
      </c>
      <c r="CX44" t="inlineStr">
        <is>
          <t>4-Acid Digestion</t>
        </is>
      </c>
      <c r="CY44" t="n">
        <v>0.2</v>
      </c>
      <c r="CZ44" t="n">
        <v>2e-05</v>
      </c>
      <c r="DA44" t="inlineStr">
        <is>
          <t>4-Acid Digestion</t>
        </is>
      </c>
      <c r="DB44" t="n">
        <v>5350</v>
      </c>
      <c r="DC44" t="n">
        <v>0.535</v>
      </c>
      <c r="DD44" t="inlineStr">
        <is>
          <t>4-Acid Digestion</t>
        </is>
      </c>
      <c r="DE44" t="n">
        <v>390</v>
      </c>
      <c r="DF44" t="n">
        <v>0.039</v>
      </c>
      <c r="DG44" t="inlineStr">
        <is>
          <t>4-Acid Digestion</t>
        </is>
      </c>
      <c r="DH44" t="n">
        <v>7.99</v>
      </c>
      <c r="DI44" t="n">
        <v>0.000799</v>
      </c>
      <c r="DJ44" t="inlineStr">
        <is>
          <t>4-Acid Digestion</t>
        </is>
      </c>
      <c r="DK44" t="n">
        <v>9480</v>
      </c>
      <c r="DL44" t="n">
        <v>0.948</v>
      </c>
      <c r="DM44" t="inlineStr">
        <is>
          <t>4-Acid Digestion</t>
        </is>
      </c>
      <c r="DN44" t="n">
        <v>1110</v>
      </c>
      <c r="DO44" t="n">
        <v>0.111</v>
      </c>
      <c r="DP44" t="inlineStr">
        <is>
          <t>4-Acid Digestion</t>
        </is>
      </c>
      <c r="DQ44" t="n">
        <v>379</v>
      </c>
      <c r="DR44" t="n">
        <v>0.0379</v>
      </c>
      <c r="DS44" t="inlineStr">
        <is>
          <t>Peroxide Fusion ICP</t>
        </is>
      </c>
      <c r="DT44" t="n">
        <v>21.2</v>
      </c>
      <c r="DU44" t="n">
        <v>0.00212</v>
      </c>
      <c r="DV44" t="inlineStr">
        <is>
          <t>4-Acid Digestion</t>
        </is>
      </c>
      <c r="DW44" t="n">
        <v>1550</v>
      </c>
      <c r="DX44" t="n">
        <v>0.155</v>
      </c>
      <c r="DY44" t="inlineStr">
        <is>
          <t>4-Acid Digestion</t>
        </is>
      </c>
      <c r="DZ44" t="n">
        <v>27.8</v>
      </c>
      <c r="EA44" t="n">
        <v>0.00278</v>
      </c>
      <c r="EB44" t="inlineStr">
        <is>
          <t>4-Acid Digestion</t>
        </is>
      </c>
      <c r="EC44" t="inlineStr"/>
      <c r="ED44" t="inlineStr"/>
      <c r="EE44" t="inlineStr"/>
      <c r="EF44" t="n">
        <v>121</v>
      </c>
      <c r="EG44" t="n">
        <v>0.0121</v>
      </c>
      <c r="EH44" t="inlineStr">
        <is>
          <t>4-Acid Digestion</t>
        </is>
      </c>
      <c r="EI44" t="inlineStr"/>
      <c r="EJ44" t="inlineStr"/>
      <c r="EK44" t="inlineStr"/>
      <c r="EL44" t="n">
        <v>1184</v>
      </c>
      <c r="EM44" t="n">
        <v>0.1184</v>
      </c>
      <c r="EN44" t="inlineStr">
        <is>
          <t>Peroxide Fusion ICP</t>
        </is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300</v>
      </c>
      <c r="EY44" t="n">
        <v>0.03</v>
      </c>
      <c r="EZ44" t="inlineStr">
        <is>
          <t>4-Acid Digestion</t>
        </is>
      </c>
      <c r="FA44" t="n">
        <v>10.6</v>
      </c>
      <c r="FB44" t="n">
        <v>0.00106</v>
      </c>
      <c r="FC44" t="inlineStr">
        <is>
          <t>4-Acid Digestion</t>
        </is>
      </c>
      <c r="FD44" t="n">
        <v>10.7</v>
      </c>
      <c r="FE44" t="n">
        <v>0.00107</v>
      </c>
      <c r="FF44" t="inlineStr">
        <is>
          <t>4-Acid Digestion</t>
        </is>
      </c>
      <c r="FG44" t="inlineStr"/>
      <c r="FH44" t="inlineStr"/>
      <c r="FI44" t="inlineStr"/>
      <c r="FJ44" t="n">
        <v>356839.818</v>
      </c>
      <c r="FK44" t="n">
        <v>35.6839818</v>
      </c>
      <c r="FL44" t="inlineStr">
        <is>
          <t>Borate Fusion XRF</t>
        </is>
      </c>
      <c r="FM44" t="n">
        <v>47.9</v>
      </c>
      <c r="FN44" t="n">
        <v>0.00479</v>
      </c>
      <c r="FO44" t="inlineStr">
        <is>
          <t>Peroxide Fusion ICP</t>
        </is>
      </c>
      <c r="FP44" t="n">
        <v>764</v>
      </c>
      <c r="FQ44" t="n">
        <v>0.0764</v>
      </c>
      <c r="FR44" t="inlineStr">
        <is>
          <t>Borate Fusion XRF</t>
        </is>
      </c>
      <c r="FS44" t="n">
        <v>299</v>
      </c>
      <c r="FT44" t="n">
        <v>0.0299</v>
      </c>
      <c r="FU44" t="inlineStr">
        <is>
          <t>4-Acid Digestion</t>
        </is>
      </c>
      <c r="FV44" t="n">
        <v>17.8</v>
      </c>
      <c r="FW44" t="n">
        <v>0.00178</v>
      </c>
      <c r="FX44" t="inlineStr">
        <is>
          <t>4-Acid Digestion</t>
        </is>
      </c>
      <c r="FY44" t="n">
        <v>2.35</v>
      </c>
      <c r="FZ44" t="n">
        <v>0.000235</v>
      </c>
      <c r="GA44" t="inlineStr">
        <is>
          <t>4-Acid Digestion</t>
        </is>
      </c>
      <c r="GB44" t="inlineStr"/>
      <c r="GC44" t="inlineStr"/>
      <c r="GD44" t="inlineStr"/>
      <c r="GE44" t="n">
        <v>93</v>
      </c>
      <c r="GF44" t="n">
        <v>0.009299999999999999</v>
      </c>
      <c r="GG44" t="inlineStr">
        <is>
          <t>4-Acid Digestion</t>
        </is>
      </c>
      <c r="GH44" t="n">
        <v>4700</v>
      </c>
      <c r="GI44" t="n">
        <v>0.47</v>
      </c>
      <c r="GJ44" t="inlineStr">
        <is>
          <t>4-Acid Digestion</t>
        </is>
      </c>
      <c r="GK44" t="n">
        <v>10.8</v>
      </c>
      <c r="GL44" t="n">
        <v>0.00108</v>
      </c>
      <c r="GM44" t="inlineStr">
        <is>
          <t>4-Acid Digestion</t>
        </is>
      </c>
      <c r="GN44" t="n">
        <v>0.27</v>
      </c>
      <c r="GO44" t="n">
        <v>2.7e-05</v>
      </c>
      <c r="GP44" t="inlineStr">
        <is>
          <t>4-Acid Digestion</t>
        </is>
      </c>
      <c r="GQ44" t="n">
        <v>15.8</v>
      </c>
      <c r="GR44" t="n">
        <v>0.00158</v>
      </c>
      <c r="GS44" t="inlineStr">
        <is>
          <t>4-Acid Digestion</t>
        </is>
      </c>
      <c r="GT44" t="n">
        <v>64</v>
      </c>
      <c r="GU44" t="n">
        <v>0.0064</v>
      </c>
      <c r="GV44" t="inlineStr">
        <is>
          <t>Peroxide Fusion ICP</t>
        </is>
      </c>
      <c r="GW44" t="inlineStr"/>
      <c r="GX44" t="inlineStr"/>
      <c r="GY44" t="inlineStr"/>
      <c r="GZ44" t="n">
        <v>26.3</v>
      </c>
      <c r="HA44" t="n">
        <v>0.00263</v>
      </c>
      <c r="HB44" t="inlineStr">
        <is>
          <t>4-Acid Digestion</t>
        </is>
      </c>
      <c r="HC44" t="n">
        <v>1.46</v>
      </c>
      <c r="HD44" t="n">
        <v>0.000146</v>
      </c>
      <c r="HE44" t="inlineStr">
        <is>
          <t>4-Acid Digestion</t>
        </is>
      </c>
      <c r="HF44" t="n">
        <v>138</v>
      </c>
      <c r="HG44" t="n">
        <v>0.0138</v>
      </c>
      <c r="HH44" t="inlineStr">
        <is>
          <t>4-Acid Digestion</t>
        </is>
      </c>
      <c r="HI44" t="n">
        <v>105</v>
      </c>
      <c r="HJ44" t="n">
        <v>0.0105</v>
      </c>
      <c r="HK44" t="inlineStr">
        <is>
          <t>4-Acid Digestion</t>
        </is>
      </c>
    </row>
    <row r="45">
      <c r="A45" t="inlineStr">
        <is>
          <t>OREAS0148</t>
        </is>
      </c>
      <c r="B45" t="inlineStr">
        <is>
          <t>Li ore</t>
        </is>
      </c>
      <c r="C45" t="inlineStr">
        <is>
          <t>primary</t>
        </is>
      </c>
      <c r="D45" t="inlineStr">
        <is>
          <t>pegmatite</t>
        </is>
      </c>
      <c r="E45" t="inlineStr">
        <is>
          <t>pegmatitic</t>
        </is>
      </c>
      <c r="F45" t="inlineStr">
        <is>
          <t>yes</t>
        </is>
      </c>
      <c r="G45" t="inlineStr">
        <is>
          <t>Archived</t>
        </is>
      </c>
      <c r="H45" t="inlineStr">
        <is>
          <t>C:/Users/Zeb/Documents/GitHub/OREAS-Catalogue-Info/oreas-catalogue-2024-05-24.csv</t>
        </is>
      </c>
      <c r="I45">
        <f>Hyperlink("https://www.oreas.com/crm/OREAS-148/")</f>
        <v/>
      </c>
      <c r="J45" t="inlineStr"/>
      <c r="K45" t="inlineStr"/>
      <c r="L45" t="inlineStr"/>
      <c r="M45" t="n">
        <v>52700</v>
      </c>
      <c r="N45" t="n">
        <v>5.27</v>
      </c>
      <c r="O45" t="inlineStr">
        <is>
          <t>4-Acid Digestion</t>
        </is>
      </c>
      <c r="P45" t="n">
        <v>58</v>
      </c>
      <c r="Q45" t="n">
        <v>0.0058</v>
      </c>
      <c r="R45" t="inlineStr">
        <is>
          <t>4-Acid Digestion</t>
        </is>
      </c>
      <c r="S45" t="inlineStr"/>
      <c r="T45" t="inlineStr"/>
      <c r="U45" t="inlineStr"/>
      <c r="V45" t="inlineStr"/>
      <c r="W45" t="inlineStr"/>
      <c r="X45" t="inlineStr"/>
      <c r="Y45" t="n">
        <v>1000</v>
      </c>
      <c r="Z45" t="n">
        <v>0.1</v>
      </c>
      <c r="AA45" t="inlineStr">
        <is>
          <t>4-Acid Digestion</t>
        </is>
      </c>
      <c r="AB45" t="n">
        <v>36.2</v>
      </c>
      <c r="AC45" t="n">
        <v>0.00362</v>
      </c>
      <c r="AD45" t="inlineStr">
        <is>
          <t>4-Acid Digestion</t>
        </is>
      </c>
      <c r="AE45" t="n">
        <v>18.9</v>
      </c>
      <c r="AF45" t="n">
        <v>0.00189</v>
      </c>
      <c r="AG45" t="inlineStr">
        <is>
          <t>4-Acid Digestion</t>
        </is>
      </c>
      <c r="AH45" t="n">
        <v>8720</v>
      </c>
      <c r="AI45" t="n">
        <v>0.872</v>
      </c>
      <c r="AJ45" t="inlineStr">
        <is>
          <t>4-Acid Digestion</t>
        </is>
      </c>
      <c r="AK45" t="inlineStr"/>
      <c r="AL45" t="inlineStr"/>
      <c r="AM45" t="inlineStr"/>
      <c r="AN45" t="n">
        <v>725</v>
      </c>
      <c r="AO45" t="n">
        <v>0.0725</v>
      </c>
      <c r="AP45" t="inlineStr">
        <is>
          <t>4-Acid Digestion</t>
        </is>
      </c>
      <c r="AQ45" t="inlineStr"/>
      <c r="AR45" t="inlineStr"/>
      <c r="AS45" t="inlineStr"/>
      <c r="AT45" t="n">
        <v>6.31</v>
      </c>
      <c r="AU45" t="n">
        <v>0.0006310000000000001</v>
      </c>
      <c r="AV45" t="inlineStr">
        <is>
          <t>4-Acid Digestion</t>
        </is>
      </c>
      <c r="AW45" t="n">
        <v>60</v>
      </c>
      <c r="AX45" t="n">
        <v>0.006</v>
      </c>
      <c r="AY45" t="inlineStr">
        <is>
          <t>4-Acid Digestion</t>
        </is>
      </c>
      <c r="AZ45" t="n">
        <v>314</v>
      </c>
      <c r="BA45" t="n">
        <v>0.0314</v>
      </c>
      <c r="BB45" t="inlineStr">
        <is>
          <t>4-Acid Digestion</t>
        </is>
      </c>
      <c r="BC45" t="n">
        <v>338</v>
      </c>
      <c r="BD45" t="n">
        <v>0.0338</v>
      </c>
      <c r="BE45" t="inlineStr">
        <is>
          <t>4-Acid Digestion</t>
        </is>
      </c>
      <c r="BF45" t="n">
        <v>6.66</v>
      </c>
      <c r="BG45" t="n">
        <v>0.000666</v>
      </c>
      <c r="BH45" t="inlineStr">
        <is>
          <t>4-Acid Digestion</t>
        </is>
      </c>
      <c r="BI45" t="n">
        <v>2.2</v>
      </c>
      <c r="BJ45" t="n">
        <v>0.00022</v>
      </c>
      <c r="BK45" t="inlineStr">
        <is>
          <t>4-Acid Digestion</t>
        </is>
      </c>
      <c r="BL45" t="n">
        <v>7.54</v>
      </c>
      <c r="BM45" t="n">
        <v>0.000754</v>
      </c>
      <c r="BN45" t="inlineStr">
        <is>
          <t>4-Acid Digestion</t>
        </is>
      </c>
      <c r="BO45" t="n">
        <v>30200</v>
      </c>
      <c r="BP45" t="n">
        <v>3.02</v>
      </c>
      <c r="BQ45" t="inlineStr">
        <is>
          <t>4-Acid Digestion</t>
        </is>
      </c>
      <c r="BR45" t="n">
        <v>29.2</v>
      </c>
      <c r="BS45" t="n">
        <v>0.00292</v>
      </c>
      <c r="BT45" t="inlineStr">
        <is>
          <t>4-Acid Digestion</t>
        </is>
      </c>
      <c r="BU45" t="n">
        <v>17.1</v>
      </c>
      <c r="BV45" t="n">
        <v>0.00171</v>
      </c>
      <c r="BW45" t="inlineStr">
        <is>
          <t>4-Acid Digestion</t>
        </is>
      </c>
      <c r="BX45" t="n">
        <v>0.55</v>
      </c>
      <c r="BY45" t="n">
        <v>5.5e-05</v>
      </c>
      <c r="BZ45" t="inlineStr">
        <is>
          <t>4-Acid Digestion</t>
        </is>
      </c>
      <c r="CA45" t="n">
        <v>2.16</v>
      </c>
      <c r="CB45" t="n">
        <v>0.000216</v>
      </c>
      <c r="CC45" t="inlineStr">
        <is>
          <t>4-Acid Digestion</t>
        </is>
      </c>
      <c r="CD45" t="inlineStr"/>
      <c r="CE45" t="inlineStr"/>
      <c r="CF45" t="inlineStr"/>
      <c r="CG45" t="n">
        <v>0.84</v>
      </c>
      <c r="CH45" t="n">
        <v>8.4e-05</v>
      </c>
      <c r="CI45" t="inlineStr">
        <is>
          <t>4-Acid Digestion</t>
        </is>
      </c>
      <c r="CJ45" t="n">
        <v>3.98</v>
      </c>
      <c r="CK45" t="n">
        <v>0.000398</v>
      </c>
      <c r="CL45" t="inlineStr">
        <is>
          <t>4-Acid Digestion</t>
        </is>
      </c>
      <c r="CM45" t="inlineStr"/>
      <c r="CN45" t="inlineStr"/>
      <c r="CO45" t="inlineStr"/>
      <c r="CP45" t="n">
        <v>14700</v>
      </c>
      <c r="CQ45" t="n">
        <v>1.47</v>
      </c>
      <c r="CR45" t="inlineStr">
        <is>
          <t>4-Acid Digestion</t>
        </is>
      </c>
      <c r="CS45" t="n">
        <v>446</v>
      </c>
      <c r="CT45" t="n">
        <v>0.0446</v>
      </c>
      <c r="CU45" t="inlineStr">
        <is>
          <t>4-Acid Digestion</t>
        </is>
      </c>
      <c r="CV45" t="n">
        <v>4645.699</v>
      </c>
      <c r="CW45" t="n">
        <v>0.4645699</v>
      </c>
      <c r="CX45" t="inlineStr">
        <is>
          <t>4-Acid Digestion</t>
        </is>
      </c>
      <c r="CY45" t="n">
        <v>0.17</v>
      </c>
      <c r="CZ45" t="n">
        <v>1.7e-05</v>
      </c>
      <c r="DA45" t="inlineStr">
        <is>
          <t>4-Acid Digestion</t>
        </is>
      </c>
      <c r="DB45" t="n">
        <v>4540</v>
      </c>
      <c r="DC45" t="n">
        <v>0.454</v>
      </c>
      <c r="DD45" t="inlineStr">
        <is>
          <t>4-Acid Digestion</t>
        </is>
      </c>
      <c r="DE45" t="n">
        <v>370</v>
      </c>
      <c r="DF45" t="n">
        <v>0.037</v>
      </c>
      <c r="DG45" t="inlineStr">
        <is>
          <t>4-Acid Digestion</t>
        </is>
      </c>
      <c r="DH45" t="n">
        <v>8.859999999999999</v>
      </c>
      <c r="DI45" t="n">
        <v>0.000886</v>
      </c>
      <c r="DJ45" t="inlineStr">
        <is>
          <t>4-Acid Digestion</t>
        </is>
      </c>
      <c r="DK45" t="n">
        <v>8600</v>
      </c>
      <c r="DL45" t="n">
        <v>0.86</v>
      </c>
      <c r="DM45" t="inlineStr">
        <is>
          <t>4-Acid Digestion</t>
        </is>
      </c>
      <c r="DN45" t="n">
        <v>1690</v>
      </c>
      <c r="DO45" t="n">
        <v>0.169</v>
      </c>
      <c r="DP45" t="inlineStr">
        <is>
          <t>4-Acid Digestion</t>
        </is>
      </c>
      <c r="DQ45" t="n">
        <v>267</v>
      </c>
      <c r="DR45" t="n">
        <v>0.0267</v>
      </c>
      <c r="DS45" t="inlineStr">
        <is>
          <t>4-Acid Digestion</t>
        </is>
      </c>
      <c r="DT45" t="n">
        <v>22.2</v>
      </c>
      <c r="DU45" t="n">
        <v>0.00222</v>
      </c>
      <c r="DV45" t="inlineStr">
        <is>
          <t>4-Acid Digestion</t>
        </is>
      </c>
      <c r="DW45" t="n">
        <v>1310</v>
      </c>
      <c r="DX45" t="n">
        <v>0.131</v>
      </c>
      <c r="DY45" t="inlineStr">
        <is>
          <t>4-Acid Digestion</t>
        </is>
      </c>
      <c r="DZ45" t="n">
        <v>24.9</v>
      </c>
      <c r="EA45" t="n">
        <v>0.00249</v>
      </c>
      <c r="EB45" t="inlineStr">
        <is>
          <t>4-Acid Digestion</t>
        </is>
      </c>
      <c r="EC45" t="inlineStr"/>
      <c r="ED45" t="inlineStr"/>
      <c r="EE45" t="inlineStr"/>
      <c r="EF45" t="n">
        <v>82</v>
      </c>
      <c r="EG45" t="n">
        <v>0.008200000000000001</v>
      </c>
      <c r="EH45" t="inlineStr">
        <is>
          <t>4-Acid Digestion</t>
        </is>
      </c>
      <c r="EI45" t="inlineStr"/>
      <c r="EJ45" t="inlineStr"/>
      <c r="EK45" t="inlineStr"/>
      <c r="EL45" t="n">
        <v>1362</v>
      </c>
      <c r="EM45" t="n">
        <v>0.1362</v>
      </c>
      <c r="EN45" t="inlineStr">
        <is>
          <t>Peroxide Fusion ICP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228.283</v>
      </c>
      <c r="EY45" t="n">
        <v>0.0228283</v>
      </c>
      <c r="EZ45" t="inlineStr">
        <is>
          <t>Borate Fusion XRF</t>
        </is>
      </c>
      <c r="FA45" t="n">
        <v>16.2</v>
      </c>
      <c r="FB45" t="n">
        <v>0.00162</v>
      </c>
      <c r="FC45" t="inlineStr">
        <is>
          <t>4-Acid Digestion</t>
        </is>
      </c>
      <c r="FD45" t="n">
        <v>8.23</v>
      </c>
      <c r="FE45" t="n">
        <v>0.0008229999999999999</v>
      </c>
      <c r="FF45" t="inlineStr">
        <is>
          <t>4-Acid Digestion</t>
        </is>
      </c>
      <c r="FG45" t="inlineStr"/>
      <c r="FH45" t="inlineStr"/>
      <c r="FI45" t="inlineStr"/>
      <c r="FJ45" t="n">
        <v>358008.406</v>
      </c>
      <c r="FK45" t="n">
        <v>35.8008406</v>
      </c>
      <c r="FL45" t="inlineStr">
        <is>
          <t>Borate Fusion XRF</t>
        </is>
      </c>
      <c r="FM45" t="n">
        <v>34.3</v>
      </c>
      <c r="FN45" t="n">
        <v>0.00343</v>
      </c>
      <c r="FO45" t="inlineStr">
        <is>
          <t>Peroxide Fusion ICP</t>
        </is>
      </c>
      <c r="FP45" t="n">
        <v>1181</v>
      </c>
      <c r="FQ45" t="n">
        <v>0.1181</v>
      </c>
      <c r="FR45" t="inlineStr">
        <is>
          <t>Borate Fusion XRF</t>
        </is>
      </c>
      <c r="FS45" t="n">
        <v>204</v>
      </c>
      <c r="FT45" t="n">
        <v>0.0204</v>
      </c>
      <c r="FU45" t="inlineStr">
        <is>
          <t>4-Acid Digestion</t>
        </is>
      </c>
      <c r="FV45" t="n">
        <v>23.1</v>
      </c>
      <c r="FW45" t="n">
        <v>0.00231</v>
      </c>
      <c r="FX45" t="inlineStr">
        <is>
          <t>4-Acid Digestion</t>
        </is>
      </c>
      <c r="FY45" t="n">
        <v>1.71</v>
      </c>
      <c r="FZ45" t="n">
        <v>0.000171</v>
      </c>
      <c r="GA45" t="inlineStr">
        <is>
          <t>4-Acid Digestion</t>
        </is>
      </c>
      <c r="GB45" t="inlineStr"/>
      <c r="GC45" t="inlineStr"/>
      <c r="GD45" t="inlineStr"/>
      <c r="GE45" t="n">
        <v>48.2</v>
      </c>
      <c r="GF45" t="n">
        <v>0.00482</v>
      </c>
      <c r="GG45" t="inlineStr">
        <is>
          <t>4-Acid Digestion</t>
        </is>
      </c>
      <c r="GH45" t="n">
        <v>3450</v>
      </c>
      <c r="GI45" t="n">
        <v>0.345</v>
      </c>
      <c r="GJ45" t="inlineStr">
        <is>
          <t>4-Acid Digestion</t>
        </is>
      </c>
      <c r="GK45" t="n">
        <v>12.2</v>
      </c>
      <c r="GL45" t="n">
        <v>0.00122</v>
      </c>
      <c r="GM45" t="inlineStr">
        <is>
          <t>4-Acid Digestion</t>
        </is>
      </c>
      <c r="GN45" t="n">
        <v>0.2</v>
      </c>
      <c r="GO45" t="n">
        <v>2e-05</v>
      </c>
      <c r="GP45" t="inlineStr">
        <is>
          <t>4-Acid Digestion</t>
        </is>
      </c>
      <c r="GQ45" t="n">
        <v>8.1</v>
      </c>
      <c r="GR45" t="n">
        <v>0.00081</v>
      </c>
      <c r="GS45" t="inlineStr">
        <is>
          <t>4-Acid Digestion</t>
        </is>
      </c>
      <c r="GT45" t="n">
        <v>56</v>
      </c>
      <c r="GU45" t="n">
        <v>0.0056</v>
      </c>
      <c r="GV45" t="inlineStr">
        <is>
          <t>Peroxide Fusion ICP</t>
        </is>
      </c>
      <c r="GW45" t="n">
        <v>6.45</v>
      </c>
      <c r="GX45" t="n">
        <v>0.000645</v>
      </c>
      <c r="GY45" t="inlineStr">
        <is>
          <t>4-Acid Digestion</t>
        </is>
      </c>
      <c r="GZ45" t="n">
        <v>18.5</v>
      </c>
      <c r="HA45" t="n">
        <v>0.00185</v>
      </c>
      <c r="HB45" t="inlineStr">
        <is>
          <t>4-Acid Digestion</t>
        </is>
      </c>
      <c r="HC45" t="n">
        <v>1.15</v>
      </c>
      <c r="HD45" t="n">
        <v>0.000115</v>
      </c>
      <c r="HE45" t="inlineStr">
        <is>
          <t>4-Acid Digestion</t>
        </is>
      </c>
      <c r="HF45" t="n">
        <v>162</v>
      </c>
      <c r="HG45" t="n">
        <v>0.0162</v>
      </c>
      <c r="HH45" t="inlineStr">
        <is>
          <t>4-Acid Digestion</t>
        </is>
      </c>
      <c r="HI45" t="n">
        <v>79</v>
      </c>
      <c r="HJ45" t="n">
        <v>0.007900000000000001</v>
      </c>
      <c r="HK45" t="inlineStr">
        <is>
          <t>4-Acid Digestion</t>
        </is>
      </c>
    </row>
    <row r="46">
      <c r="A46" t="inlineStr">
        <is>
          <t>OREAS0149</t>
        </is>
      </c>
      <c r="B46" t="inlineStr">
        <is>
          <t>Li ore</t>
        </is>
      </c>
      <c r="C46" t="inlineStr">
        <is>
          <t>primary</t>
        </is>
      </c>
      <c r="D46" t="inlineStr">
        <is>
          <t>pegmatite</t>
        </is>
      </c>
      <c r="E46" t="inlineStr">
        <is>
          <t>pegmatitic</t>
        </is>
      </c>
      <c r="F46" t="inlineStr">
        <is>
          <t>yes</t>
        </is>
      </c>
      <c r="G46" t="inlineStr">
        <is>
          <t>Archived</t>
        </is>
      </c>
      <c r="H46" t="inlineStr">
        <is>
          <t>C:/Users/Zeb/Documents/GitHub/OREAS-Catalogue-Info/oreas-catalogue-2024-05-24.csv</t>
        </is>
      </c>
      <c r="I46">
        <f>Hyperlink("https://www.oreas.com/crm/OREAS-149/")</f>
        <v/>
      </c>
      <c r="J46" t="n">
        <v>1.04</v>
      </c>
      <c r="K46" t="n">
        <v>0.000104</v>
      </c>
      <c r="L46" t="inlineStr">
        <is>
          <t>4-Acid Digestion</t>
        </is>
      </c>
      <c r="M46" t="n">
        <v>74700</v>
      </c>
      <c r="N46" t="n">
        <v>7.47</v>
      </c>
      <c r="O46" t="inlineStr">
        <is>
          <t>4-Acid Digestion</t>
        </is>
      </c>
      <c r="P46" t="n">
        <v>149</v>
      </c>
      <c r="Q46" t="n">
        <v>0.0149</v>
      </c>
      <c r="R46" t="inlineStr">
        <is>
          <t>4-Acid Digestion</t>
        </is>
      </c>
      <c r="S46" t="inlineStr"/>
      <c r="T46" t="inlineStr"/>
      <c r="U46" t="inlineStr"/>
      <c r="V46" t="inlineStr"/>
      <c r="W46" t="inlineStr"/>
      <c r="X46" t="inlineStr"/>
      <c r="Y46" t="n">
        <v>2816</v>
      </c>
      <c r="Z46" t="n">
        <v>0.2816</v>
      </c>
      <c r="AA46" t="inlineStr">
        <is>
          <t>4-Acid Digestion</t>
        </is>
      </c>
      <c r="AB46" t="n">
        <v>26.1</v>
      </c>
      <c r="AC46" t="n">
        <v>0.00261</v>
      </c>
      <c r="AD46" t="inlineStr">
        <is>
          <t>4-Acid Digestion</t>
        </is>
      </c>
      <c r="AE46" t="n">
        <v>46.5</v>
      </c>
      <c r="AF46" t="n">
        <v>0.00465</v>
      </c>
      <c r="AG46" t="inlineStr">
        <is>
          <t>4-Acid Digestion</t>
        </is>
      </c>
      <c r="AH46" t="n">
        <v>10400</v>
      </c>
      <c r="AI46" t="n">
        <v>1.04</v>
      </c>
      <c r="AJ46" t="inlineStr">
        <is>
          <t>4-Acid Digestion</t>
        </is>
      </c>
      <c r="AK46" t="inlineStr"/>
      <c r="AL46" t="inlineStr"/>
      <c r="AM46" t="inlineStr"/>
      <c r="AN46" t="n">
        <v>400</v>
      </c>
      <c r="AO46" t="n">
        <v>0.04</v>
      </c>
      <c r="AP46" t="inlineStr">
        <is>
          <t>4-Acid Digestion</t>
        </is>
      </c>
      <c r="AQ46" t="inlineStr"/>
      <c r="AR46" t="inlineStr"/>
      <c r="AS46" t="inlineStr"/>
      <c r="AT46" t="n">
        <v>8.02</v>
      </c>
      <c r="AU46" t="n">
        <v>0.000802</v>
      </c>
      <c r="AV46" t="inlineStr">
        <is>
          <t>4-Acid Digestion</t>
        </is>
      </c>
      <c r="AW46" t="n">
        <v>85</v>
      </c>
      <c r="AX46" t="n">
        <v>0.008500000000000001</v>
      </c>
      <c r="AY46" t="inlineStr">
        <is>
          <t>4-Acid Digestion</t>
        </is>
      </c>
      <c r="AZ46" t="n">
        <v>341</v>
      </c>
      <c r="BA46" t="n">
        <v>0.0341</v>
      </c>
      <c r="BB46" t="inlineStr">
        <is>
          <t>4-Acid Digestion</t>
        </is>
      </c>
      <c r="BC46" t="n">
        <v>338</v>
      </c>
      <c r="BD46" t="n">
        <v>0.0338</v>
      </c>
      <c r="BE46" t="inlineStr">
        <is>
          <t>4-Acid Digestion</t>
        </is>
      </c>
      <c r="BF46" t="n">
        <v>4.95</v>
      </c>
      <c r="BG46" t="n">
        <v>0.000495</v>
      </c>
      <c r="BH46" t="inlineStr">
        <is>
          <t>4-Acid Digestion</t>
        </is>
      </c>
      <c r="BI46" t="n">
        <v>1.83</v>
      </c>
      <c r="BJ46" t="n">
        <v>0.000183</v>
      </c>
      <c r="BK46" t="inlineStr">
        <is>
          <t>4-Acid Digestion</t>
        </is>
      </c>
      <c r="BL46" t="n">
        <v>4.51</v>
      </c>
      <c r="BM46" t="n">
        <v>0.000451</v>
      </c>
      <c r="BN46" t="inlineStr">
        <is>
          <t>4-Acid Digestion</t>
        </is>
      </c>
      <c r="BO46" t="n">
        <v>41700</v>
      </c>
      <c r="BP46" t="n">
        <v>4.17</v>
      </c>
      <c r="BQ46" t="inlineStr">
        <is>
          <t>4-Acid Digestion</t>
        </is>
      </c>
      <c r="BR46" t="n">
        <v>48.4</v>
      </c>
      <c r="BS46" t="n">
        <v>0.00484</v>
      </c>
      <c r="BT46" t="inlineStr">
        <is>
          <t>4-Acid Digestion</t>
        </is>
      </c>
      <c r="BU46" t="n">
        <v>9.67</v>
      </c>
      <c r="BV46" t="n">
        <v>0.000967</v>
      </c>
      <c r="BW46" t="inlineStr">
        <is>
          <t>Peroxide Fusion ICP</t>
        </is>
      </c>
      <c r="BX46" t="inlineStr"/>
      <c r="BY46" t="inlineStr"/>
      <c r="BZ46" t="inlineStr"/>
      <c r="CA46" t="n">
        <v>2.9</v>
      </c>
      <c r="CB46" t="n">
        <v>0.00029</v>
      </c>
      <c r="CC46" t="inlineStr">
        <is>
          <t>4-Acid Digestion</t>
        </is>
      </c>
      <c r="CD46" t="inlineStr"/>
      <c r="CE46" t="inlineStr"/>
      <c r="CF46" t="inlineStr"/>
      <c r="CG46" t="n">
        <v>0.67</v>
      </c>
      <c r="CH46" t="n">
        <v>6.7e-05</v>
      </c>
      <c r="CI46" t="inlineStr">
        <is>
          <t>4-Acid Digestion</t>
        </is>
      </c>
      <c r="CJ46" t="n">
        <v>11.3</v>
      </c>
      <c r="CK46" t="n">
        <v>0.00113</v>
      </c>
      <c r="CL46" t="inlineStr">
        <is>
          <t>4-Acid Digestion</t>
        </is>
      </c>
      <c r="CM46" t="inlineStr"/>
      <c r="CN46" t="inlineStr"/>
      <c r="CO46" t="inlineStr"/>
      <c r="CP46" t="n">
        <v>13800</v>
      </c>
      <c r="CQ46" t="n">
        <v>1.38</v>
      </c>
      <c r="CR46" t="inlineStr">
        <is>
          <t>4-Acid Digestion</t>
        </is>
      </c>
      <c r="CS46" t="n">
        <v>235</v>
      </c>
      <c r="CT46" t="n">
        <v>0.0235</v>
      </c>
      <c r="CU46" t="inlineStr">
        <is>
          <t>4-Acid Digestion</t>
        </is>
      </c>
      <c r="CV46" t="n">
        <v>9941.797</v>
      </c>
      <c r="CW46" t="n">
        <v>0.9941797</v>
      </c>
      <c r="CX46" t="inlineStr">
        <is>
          <t>4-Acid Digestion</t>
        </is>
      </c>
      <c r="CY46" t="n">
        <v>0.19</v>
      </c>
      <c r="CZ46" t="n">
        <v>1.9e-05</v>
      </c>
      <c r="DA46" t="inlineStr">
        <is>
          <t>4-Acid Digestion</t>
        </is>
      </c>
      <c r="DB46" t="n">
        <v>5330</v>
      </c>
      <c r="DC46" t="n">
        <v>0.533</v>
      </c>
      <c r="DD46" t="inlineStr">
        <is>
          <t>4-Acid Digestion</t>
        </is>
      </c>
      <c r="DE46" t="n">
        <v>450</v>
      </c>
      <c r="DF46" t="n">
        <v>0.045</v>
      </c>
      <c r="DG46" t="inlineStr">
        <is>
          <t>4-Acid Digestion</t>
        </is>
      </c>
      <c r="DH46" t="n">
        <v>10.8</v>
      </c>
      <c r="DI46" t="n">
        <v>0.00108</v>
      </c>
      <c r="DJ46" t="inlineStr">
        <is>
          <t>4-Acid Digestion</t>
        </is>
      </c>
      <c r="DK46" t="n">
        <v>9320</v>
      </c>
      <c r="DL46" t="n">
        <v>0.9320000000000001</v>
      </c>
      <c r="DM46" t="inlineStr">
        <is>
          <t>4-Acid Digestion</t>
        </is>
      </c>
      <c r="DN46" t="n">
        <v>6310</v>
      </c>
      <c r="DO46" t="n">
        <v>0.631</v>
      </c>
      <c r="DP46" t="inlineStr">
        <is>
          <t>4-Acid Digestion</t>
        </is>
      </c>
      <c r="DQ46" t="n">
        <v>153</v>
      </c>
      <c r="DR46" t="n">
        <v>0.0153</v>
      </c>
      <c r="DS46" t="inlineStr">
        <is>
          <t>4-Acid Digestion</t>
        </is>
      </c>
      <c r="DT46" t="n">
        <v>31.6</v>
      </c>
      <c r="DU46" t="n">
        <v>0.00316</v>
      </c>
      <c r="DV46" t="inlineStr">
        <is>
          <t>4-Acid Digestion</t>
        </is>
      </c>
      <c r="DW46" t="n">
        <v>960</v>
      </c>
      <c r="DX46" t="n">
        <v>0.096</v>
      </c>
      <c r="DY46" t="inlineStr">
        <is>
          <t>4-Acid Digestion</t>
        </is>
      </c>
      <c r="DZ46" t="n">
        <v>36.1</v>
      </c>
      <c r="EA46" t="n">
        <v>0.00361</v>
      </c>
      <c r="EB46" t="inlineStr">
        <is>
          <t>4-Acid Digestion</t>
        </is>
      </c>
      <c r="EC46" t="inlineStr"/>
      <c r="ED46" t="inlineStr"/>
      <c r="EE46" t="inlineStr"/>
      <c r="EF46" t="n">
        <v>48.7</v>
      </c>
      <c r="EG46" t="n">
        <v>0.00487</v>
      </c>
      <c r="EH46" t="inlineStr">
        <is>
          <t>4-Acid Digestion</t>
        </is>
      </c>
      <c r="EI46" t="inlineStr"/>
      <c r="EJ46" t="inlineStr"/>
      <c r="EK46" t="inlineStr"/>
      <c r="EL46" t="n">
        <v>824</v>
      </c>
      <c r="EM46" t="n">
        <v>0.0824</v>
      </c>
      <c r="EN46" t="inlineStr">
        <is>
          <t>Peroxide Fusion ICP</t>
        </is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336.417</v>
      </c>
      <c r="EY46" t="n">
        <v>0.0336417</v>
      </c>
      <c r="EZ46" t="inlineStr">
        <is>
          <t>Borate Fusion XRF</t>
        </is>
      </c>
      <c r="FA46" t="n">
        <v>28.3</v>
      </c>
      <c r="FB46" t="n">
        <v>0.00283</v>
      </c>
      <c r="FC46" t="inlineStr">
        <is>
          <t>4-Acid Digestion</t>
        </is>
      </c>
      <c r="FD46" t="n">
        <v>7.51</v>
      </c>
      <c r="FE46" t="n">
        <v>0.000751</v>
      </c>
      <c r="FF46" t="inlineStr">
        <is>
          <t>4-Acid Digestion</t>
        </is>
      </c>
      <c r="FG46" t="inlineStr"/>
      <c r="FH46" t="inlineStr"/>
      <c r="FI46" t="inlineStr"/>
      <c r="FJ46" t="n">
        <v>312246.527</v>
      </c>
      <c r="FK46" t="n">
        <v>31.2246527</v>
      </c>
      <c r="FL46" t="inlineStr">
        <is>
          <t>Borate Fusion XRF</t>
        </is>
      </c>
      <c r="FM46" t="n">
        <v>19.5</v>
      </c>
      <c r="FN46" t="n">
        <v>0.00195</v>
      </c>
      <c r="FO46" t="inlineStr">
        <is>
          <t>Peroxide Fusion ICP</t>
        </is>
      </c>
      <c r="FP46" t="n">
        <v>3370</v>
      </c>
      <c r="FQ46" t="n">
        <v>0.337</v>
      </c>
      <c r="FR46" t="inlineStr">
        <is>
          <t>Borate Fusion XRF</t>
        </is>
      </c>
      <c r="FS46" t="n">
        <v>221</v>
      </c>
      <c r="FT46" t="n">
        <v>0.0221</v>
      </c>
      <c r="FU46" t="inlineStr">
        <is>
          <t>4-Acid Digestion</t>
        </is>
      </c>
      <c r="FV46" t="n">
        <v>26.5</v>
      </c>
      <c r="FW46" t="n">
        <v>0.00265</v>
      </c>
      <c r="FX46" t="inlineStr">
        <is>
          <t>4-Acid Digestion</t>
        </is>
      </c>
      <c r="FY46" t="n">
        <v>1.12</v>
      </c>
      <c r="FZ46" t="n">
        <v>0.000112</v>
      </c>
      <c r="GA46" t="inlineStr">
        <is>
          <t>4-Acid Digestion</t>
        </is>
      </c>
      <c r="GB46" t="inlineStr"/>
      <c r="GC46" t="inlineStr"/>
      <c r="GD46" t="inlineStr"/>
      <c r="GE46" t="n">
        <v>108</v>
      </c>
      <c r="GF46" t="n">
        <v>0.0108</v>
      </c>
      <c r="GG46" t="inlineStr">
        <is>
          <t>4-Acid Digestion</t>
        </is>
      </c>
      <c r="GH46" t="n">
        <v>3560</v>
      </c>
      <c r="GI46" t="n">
        <v>0.356</v>
      </c>
      <c r="GJ46" t="inlineStr">
        <is>
          <t>4-Acid Digestion</t>
        </is>
      </c>
      <c r="GK46" t="n">
        <v>6.98</v>
      </c>
      <c r="GL46" t="n">
        <v>0.0006980000000000001</v>
      </c>
      <c r="GM46" t="inlineStr">
        <is>
          <t>4-Acid Digestion</t>
        </is>
      </c>
      <c r="GN46" t="n">
        <v>0.2</v>
      </c>
      <c r="GO46" t="n">
        <v>2e-05</v>
      </c>
      <c r="GP46" t="inlineStr">
        <is>
          <t>4-Acid Digestion</t>
        </is>
      </c>
      <c r="GQ46" t="n">
        <v>22.1</v>
      </c>
      <c r="GR46" t="n">
        <v>0.00221</v>
      </c>
      <c r="GS46" t="inlineStr">
        <is>
          <t>4-Acid Digestion</t>
        </is>
      </c>
      <c r="GT46" t="n">
        <v>86.26600000000001</v>
      </c>
      <c r="GU46" t="n">
        <v>0.0086266</v>
      </c>
      <c r="GV46" t="inlineStr">
        <is>
          <t>Borate Fusion XRF</t>
        </is>
      </c>
      <c r="GW46" t="inlineStr"/>
      <c r="GX46" t="inlineStr"/>
      <c r="GY46" t="inlineStr"/>
      <c r="GZ46" t="n">
        <v>16.3</v>
      </c>
      <c r="HA46" t="n">
        <v>0.00163</v>
      </c>
      <c r="HB46" t="inlineStr">
        <is>
          <t>4-Acid Digestion</t>
        </is>
      </c>
      <c r="HC46" t="n">
        <v>1.26</v>
      </c>
      <c r="HD46" t="n">
        <v>0.000126</v>
      </c>
      <c r="HE46" t="inlineStr">
        <is>
          <t>4-Acid Digestion</t>
        </is>
      </c>
      <c r="HF46" t="n">
        <v>350</v>
      </c>
      <c r="HG46" t="n">
        <v>0.035</v>
      </c>
      <c r="HH46" t="inlineStr">
        <is>
          <t>4-Acid Digestion</t>
        </is>
      </c>
      <c r="HI46" t="n">
        <v>77</v>
      </c>
      <c r="HJ46" t="n">
        <v>0.0077</v>
      </c>
      <c r="HK46" t="inlineStr">
        <is>
          <t>4-Acid Digestion</t>
        </is>
      </c>
    </row>
    <row r="47">
      <c r="A47" t="inlineStr">
        <is>
          <t>OREAS0014P</t>
        </is>
      </c>
      <c r="B47" t="inlineStr">
        <is>
          <t>Ni-Cu-PGE</t>
        </is>
      </c>
      <c r="C47" t="inlineStr">
        <is>
          <t>primary</t>
        </is>
      </c>
      <c r="D47" t="inlineStr">
        <is>
          <t>sulphide</t>
        </is>
      </c>
      <c r="E47" t="inlineStr">
        <is>
          <t>magmatic sulphide breccia</t>
        </is>
      </c>
      <c r="F47" t="inlineStr">
        <is>
          <t>no</t>
        </is>
      </c>
      <c r="G47" t="inlineStr">
        <is>
          <t>Archived</t>
        </is>
      </c>
      <c r="H47" t="inlineStr">
        <is>
          <t>C:/Users/Zeb/Documents/GitHub/OREAS-Catalogue-Info/oreas-catalogue-2024-05-24.csv</t>
        </is>
      </c>
      <c r="I47">
        <f>Hyperlink("https://www.oreas.com/crm/OREAS-14P/")</f>
        <v/>
      </c>
      <c r="J47" t="inlineStr"/>
      <c r="K47" t="inlineStr"/>
      <c r="L47" t="inlineStr"/>
      <c r="M47" t="n">
        <v>22600</v>
      </c>
      <c r="N47" t="n">
        <v>2.26</v>
      </c>
      <c r="O47" t="inlineStr">
        <is>
          <t>4-Acid Digestion</t>
        </is>
      </c>
      <c r="P47" s="2" t="n">
        <v>5</v>
      </c>
      <c r="Q47" s="2" t="n">
        <v>0.0005</v>
      </c>
      <c r="R47" t="inlineStr">
        <is>
          <t>4-Acid Digestion</t>
        </is>
      </c>
      <c r="S47" t="n">
        <v>0.051</v>
      </c>
      <c r="T47" t="n">
        <v>5.1e-06</v>
      </c>
      <c r="U47" t="inlineStr">
        <is>
          <t>Pb Fire Assay</t>
        </is>
      </c>
      <c r="V47" t="inlineStr"/>
      <c r="W47" t="inlineStr"/>
      <c r="X47" t="inlineStr"/>
      <c r="Y47" t="n">
        <v>343</v>
      </c>
      <c r="Z47" t="n">
        <v>0.0343</v>
      </c>
      <c r="AA47" t="inlineStr">
        <is>
          <t>4-Acid Digestion</t>
        </is>
      </c>
      <c r="AB47" t="inlineStr"/>
      <c r="AC47" t="inlineStr"/>
      <c r="AD47" t="inlineStr"/>
      <c r="AE47" t="inlineStr"/>
      <c r="AF47" t="inlineStr"/>
      <c r="AG47" t="inlineStr"/>
      <c r="AH47" t="n">
        <v>9900</v>
      </c>
      <c r="AI47" t="n">
        <v>0.99</v>
      </c>
      <c r="AJ47" t="inlineStr">
        <is>
          <t>4-Acid Digestion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754</v>
      </c>
      <c r="AU47" t="n">
        <v>0.07539999999999999</v>
      </c>
      <c r="AV47" t="inlineStr">
        <is>
          <t>4-Acid Digestion</t>
        </is>
      </c>
      <c r="AW47" t="n">
        <v>45</v>
      </c>
      <c r="AX47" t="n">
        <v>0.0045</v>
      </c>
      <c r="AY47" t="inlineStr">
        <is>
          <t>4-Acid Digestion</t>
        </is>
      </c>
      <c r="AZ47" t="inlineStr"/>
      <c r="BA47" t="inlineStr"/>
      <c r="BB47" t="inlineStr"/>
      <c r="BC47" t="n">
        <v>9970</v>
      </c>
      <c r="BD47" t="n">
        <v>0.997</v>
      </c>
      <c r="BE47" t="inlineStr">
        <is>
          <t>4-Acid Digestion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371000</v>
      </c>
      <c r="BP47" t="n">
        <v>37.1</v>
      </c>
      <c r="BQ47" t="inlineStr">
        <is>
          <t>4-Acid Digestion</t>
        </is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0.046</v>
      </c>
      <c r="CN47" t="n">
        <v>4.6e-06</v>
      </c>
      <c r="CO47" t="inlineStr">
        <is>
          <t>NiS Fire Assay</t>
        </is>
      </c>
      <c r="CP47" t="n">
        <v>8700</v>
      </c>
      <c r="CQ47" t="n">
        <v>0.87</v>
      </c>
      <c r="CR47" t="inlineStr">
        <is>
          <t>4-Acid Digestion</t>
        </is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2800</v>
      </c>
      <c r="DC47" t="n">
        <v>0.28</v>
      </c>
      <c r="DD47" t="inlineStr">
        <is>
          <t>4-Acid Digestion</t>
        </is>
      </c>
      <c r="DE47" t="n">
        <v>595</v>
      </c>
      <c r="DF47" t="n">
        <v>0.0595</v>
      </c>
      <c r="DG47" t="inlineStr">
        <is>
          <t>4-Acid Digestion</t>
        </is>
      </c>
      <c r="DH47" t="inlineStr"/>
      <c r="DI47" t="inlineStr"/>
      <c r="DJ47" t="inlineStr"/>
      <c r="DK47" t="n">
        <v>5800</v>
      </c>
      <c r="DL47" t="n">
        <v>0.58</v>
      </c>
      <c r="DM47" t="inlineStr">
        <is>
          <t>4-Acid Digestion</t>
        </is>
      </c>
      <c r="DN47" t="inlineStr"/>
      <c r="DO47" t="inlineStr"/>
      <c r="DP47" t="inlineStr"/>
      <c r="DQ47" t="inlineStr"/>
      <c r="DR47" t="inlineStr"/>
      <c r="DS47" t="inlineStr"/>
      <c r="DT47" t="n">
        <v>21000</v>
      </c>
      <c r="DU47" t="n">
        <v>2.1</v>
      </c>
      <c r="DV47" t="inlineStr">
        <is>
          <t>4-Acid Digestion</t>
        </is>
      </c>
      <c r="DW47" t="n">
        <v>550</v>
      </c>
      <c r="DX47" t="n">
        <v>0.055</v>
      </c>
      <c r="DY47" t="inlineStr">
        <is>
          <t>4-Acid Digestion</t>
        </is>
      </c>
      <c r="DZ47" s="2" t="n">
        <v>20</v>
      </c>
      <c r="EA47" s="2" t="n">
        <v>0.002</v>
      </c>
      <c r="EB47" t="inlineStr">
        <is>
          <t>4-Acid Digestion</t>
        </is>
      </c>
      <c r="EC47" t="n">
        <v>0.149</v>
      </c>
      <c r="ED47" t="n">
        <v>1.49e-05</v>
      </c>
      <c r="EE47" t="inlineStr">
        <is>
          <t>Pb/NiS Fire Assay</t>
        </is>
      </c>
      <c r="EF47" t="inlineStr"/>
      <c r="EG47" t="inlineStr"/>
      <c r="EH47" t="inlineStr"/>
      <c r="EI47" t="n">
        <v>0.099</v>
      </c>
      <c r="EJ47" t="n">
        <v>9.9e-06</v>
      </c>
      <c r="EK47" t="inlineStr">
        <is>
          <t>Pb/NiS Fire Assay</t>
        </is>
      </c>
      <c r="EL47" t="inlineStr"/>
      <c r="EM47" t="inlineStr"/>
      <c r="EN47" t="inlineStr"/>
      <c r="EO47" t="inlineStr"/>
      <c r="EP47" t="inlineStr"/>
      <c r="EQ47" t="inlineStr"/>
      <c r="ER47" t="n">
        <v>0.06</v>
      </c>
      <c r="ES47" t="n">
        <v>6e-06</v>
      </c>
      <c r="ET47" t="inlineStr">
        <is>
          <t>NiS Fire Assay</t>
        </is>
      </c>
      <c r="EU47" t="n">
        <v>0.108</v>
      </c>
      <c r="EV47" t="n">
        <v>1.08e-05</v>
      </c>
      <c r="EW47" t="inlineStr">
        <is>
          <t>NiS Fire Assay</t>
        </is>
      </c>
      <c r="EX47" t="n">
        <v>228000</v>
      </c>
      <c r="EY47" t="n">
        <v>22.8</v>
      </c>
      <c r="EZ47" t="inlineStr">
        <is>
          <t>4-Acid Digestion</t>
        </is>
      </c>
      <c r="FA47" t="inlineStr"/>
      <c r="FB47" t="inlineStr"/>
      <c r="FC47" t="inlineStr"/>
      <c r="FD47" t="n">
        <v>5.5</v>
      </c>
      <c r="FE47" t="n">
        <v>0.00055</v>
      </c>
      <c r="FF47" t="inlineStr">
        <is>
          <t>4-Acid Digestion</t>
        </is>
      </c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n">
        <v>87</v>
      </c>
      <c r="FT47" t="n">
        <v>0.008699999999999999</v>
      </c>
      <c r="FU47" t="inlineStr">
        <is>
          <t>4-Acid Digestion</t>
        </is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n">
        <v>2473</v>
      </c>
      <c r="GI47" t="n">
        <v>0.2473</v>
      </c>
      <c r="GJ47" t="inlineStr">
        <is>
          <t>4-Acid Digestion</t>
        </is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67</v>
      </c>
      <c r="GU47" t="n">
        <v>0.0067</v>
      </c>
      <c r="GV47" t="inlineStr">
        <is>
          <t>4-Acid Digestion</t>
        </is>
      </c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n">
        <v>81</v>
      </c>
      <c r="HG47" t="n">
        <v>0.0081</v>
      </c>
      <c r="HH47" t="inlineStr">
        <is>
          <t>4-Acid Digestion</t>
        </is>
      </c>
      <c r="HI47" t="n">
        <v>44</v>
      </c>
      <c r="HJ47" t="n">
        <v>0.0044</v>
      </c>
      <c r="HK47" t="inlineStr">
        <is>
          <t>4-Acid Digestion</t>
        </is>
      </c>
    </row>
    <row r="48">
      <c r="A48" t="inlineStr">
        <is>
          <t>OREAS0151a</t>
        </is>
      </c>
      <c r="B48" t="inlineStr">
        <is>
          <t>Au &lt;1 ppm, Au-Cu ore, Cu ore</t>
        </is>
      </c>
      <c r="C48" t="inlineStr">
        <is>
          <t>primary</t>
        </is>
      </c>
      <c r="D48" t="inlineStr">
        <is>
          <t>quartz monzonite</t>
        </is>
      </c>
      <c r="E48" t="inlineStr">
        <is>
          <t>porphyry copper-gold</t>
        </is>
      </c>
      <c r="F48" t="inlineStr">
        <is>
          <t>no</t>
        </is>
      </c>
      <c r="G48" t="inlineStr">
        <is>
          <t>Archived</t>
        </is>
      </c>
      <c r="H48" t="inlineStr">
        <is>
          <t>C:/Users/Zeb/Documents/GitHub/OREAS-Catalogue-Info/oreas-catalogue-2024-05-24.csv</t>
        </is>
      </c>
      <c r="I48">
        <f>Hyperlink("https://www.oreas.com/crm/OREAS-151a/")</f>
        <v/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0.043</v>
      </c>
      <c r="T48" t="n">
        <v>4.3e-06</v>
      </c>
      <c r="U48" t="inlineStr">
        <is>
          <t>Pb Fire Assay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1660</v>
      </c>
      <c r="BD48" t="n">
        <v>0.166</v>
      </c>
      <c r="BE48" t="inlineStr">
        <is>
          <t>4-Acid Digestion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40</v>
      </c>
      <c r="DI48" t="n">
        <v>0.004</v>
      </c>
      <c r="DJ48" t="inlineStr">
        <is>
          <t>4-Acid Digestion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8560</v>
      </c>
      <c r="EY48" t="n">
        <v>0.856</v>
      </c>
      <c r="EZ48" t="inlineStr">
        <is>
          <t>4-Acid Digestion</t>
        </is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</row>
    <row r="49">
      <c r="A49" t="inlineStr">
        <is>
          <t>OREAS0151b</t>
        </is>
      </c>
      <c r="B49" t="inlineStr">
        <is>
          <t>Au &lt;1 ppm, Au-Cu ore, Cu ore</t>
        </is>
      </c>
      <c r="C49" t="inlineStr">
        <is>
          <t>primary</t>
        </is>
      </c>
      <c r="D49" t="inlineStr">
        <is>
          <t>quartz monzonite</t>
        </is>
      </c>
      <c r="E49" t="inlineStr">
        <is>
          <t>porphyry copper-gold</t>
        </is>
      </c>
      <c r="F49" t="inlineStr">
        <is>
          <t>yes</t>
        </is>
      </c>
      <c r="G49" t="inlineStr">
        <is>
          <t>Archived</t>
        </is>
      </c>
      <c r="H49" t="inlineStr">
        <is>
          <t>C:/Users/Zeb/Documents/GitHub/OREAS-Catalogue-Info/oreas-catalogue-2024-05-24.csv</t>
        </is>
      </c>
      <c r="I49">
        <f>Hyperlink("https://www.oreas.com/crm/OREAS-151b/")</f>
        <v/>
      </c>
      <c r="J49" t="n">
        <v>0.516</v>
      </c>
      <c r="K49" t="n">
        <v>5.16e-05</v>
      </c>
      <c r="L49" t="inlineStr">
        <is>
          <t>Aqua Regia Digestion</t>
        </is>
      </c>
      <c r="M49" t="n">
        <v>78400</v>
      </c>
      <c r="N49" t="n">
        <v>7.84</v>
      </c>
      <c r="O49" t="inlineStr">
        <is>
          <t>4-Acid Digestion</t>
        </is>
      </c>
      <c r="P49" t="n">
        <v>30.7</v>
      </c>
      <c r="Q49" t="n">
        <v>0.00307</v>
      </c>
      <c r="R49" t="inlineStr">
        <is>
          <t>4-Acid Digestion</t>
        </is>
      </c>
      <c r="S49" t="n">
        <v>0.065</v>
      </c>
      <c r="T49" t="n">
        <v>6.5e-06</v>
      </c>
      <c r="U49" t="inlineStr">
        <is>
          <t>Pb Fire Assay</t>
        </is>
      </c>
      <c r="V49" t="inlineStr"/>
      <c r="W49" t="inlineStr"/>
      <c r="X49" t="inlineStr"/>
      <c r="Y49" t="n">
        <v>203</v>
      </c>
      <c r="Z49" t="n">
        <v>0.0203</v>
      </c>
      <c r="AA49" t="inlineStr">
        <is>
          <t>4-Acid Digestion</t>
        </is>
      </c>
      <c r="AB49" t="n">
        <v>0.82</v>
      </c>
      <c r="AC49" t="n">
        <v>8.2e-05</v>
      </c>
      <c r="AD49" t="inlineStr">
        <is>
          <t>4-Acid Digestion</t>
        </is>
      </c>
      <c r="AE49" t="n">
        <v>0.37</v>
      </c>
      <c r="AF49" t="n">
        <v>3.7e-05</v>
      </c>
      <c r="AG49" t="inlineStr">
        <is>
          <t>4-Acid Digestion</t>
        </is>
      </c>
      <c r="AH49" t="n">
        <v>20200</v>
      </c>
      <c r="AI49" t="n">
        <v>2.02</v>
      </c>
      <c r="AJ49" t="inlineStr">
        <is>
          <t>4-Acid Digestion</t>
        </is>
      </c>
      <c r="AK49" t="n">
        <v>0.58</v>
      </c>
      <c r="AL49" t="n">
        <v>5.8e-05</v>
      </c>
      <c r="AM49" t="inlineStr">
        <is>
          <t>4-Acid Digestion</t>
        </is>
      </c>
      <c r="AN49" t="n">
        <v>20.1</v>
      </c>
      <c r="AO49" t="n">
        <v>0.00201</v>
      </c>
      <c r="AP49" t="inlineStr">
        <is>
          <t>4-Acid Digestion</t>
        </is>
      </c>
      <c r="AQ49" t="inlineStr"/>
      <c r="AR49" t="inlineStr"/>
      <c r="AS49" t="inlineStr"/>
      <c r="AT49" t="n">
        <v>11.6</v>
      </c>
      <c r="AU49" t="n">
        <v>0.00116</v>
      </c>
      <c r="AV49" t="inlineStr">
        <is>
          <t>4-Acid Digestion</t>
        </is>
      </c>
      <c r="AW49" t="n">
        <v>28.2</v>
      </c>
      <c r="AX49" t="n">
        <v>0.00282</v>
      </c>
      <c r="AY49" t="inlineStr">
        <is>
          <t>4-Acid Digestion</t>
        </is>
      </c>
      <c r="AZ49" t="n">
        <v>1.81</v>
      </c>
      <c r="BA49" t="n">
        <v>0.000181</v>
      </c>
      <c r="BB49" t="inlineStr">
        <is>
          <t>4-Acid Digestion</t>
        </is>
      </c>
      <c r="BC49" t="n">
        <v>1820</v>
      </c>
      <c r="BD49" t="n">
        <v>0.182</v>
      </c>
      <c r="BE49" t="inlineStr">
        <is>
          <t>4-Acid Digestion</t>
        </is>
      </c>
      <c r="BF49" t="n">
        <v>2.59</v>
      </c>
      <c r="BG49" t="n">
        <v>0.000259</v>
      </c>
      <c r="BH49" t="inlineStr">
        <is>
          <t>4-Acid Digestion</t>
        </is>
      </c>
      <c r="BI49" t="n">
        <v>1.46</v>
      </c>
      <c r="BJ49" t="n">
        <v>0.000146</v>
      </c>
      <c r="BK49" t="inlineStr">
        <is>
          <t>4-Acid Digestion</t>
        </is>
      </c>
      <c r="BL49" t="n">
        <v>0.8</v>
      </c>
      <c r="BM49" t="n">
        <v>8.000000000000001e-05</v>
      </c>
      <c r="BN49" t="inlineStr">
        <is>
          <t>4-Acid Digestion</t>
        </is>
      </c>
      <c r="BO49" t="n">
        <v>35300</v>
      </c>
      <c r="BP49" t="n">
        <v>3.53</v>
      </c>
      <c r="BQ49" t="inlineStr">
        <is>
          <t>4-Acid Digestion</t>
        </is>
      </c>
      <c r="BR49" t="n">
        <v>18.4</v>
      </c>
      <c r="BS49" t="n">
        <v>0.00184</v>
      </c>
      <c r="BT49" t="inlineStr">
        <is>
          <t>4-Acid Digestion</t>
        </is>
      </c>
      <c r="BU49" t="n">
        <v>2.8</v>
      </c>
      <c r="BV49" t="n">
        <v>0.00028</v>
      </c>
      <c r="BW49" t="inlineStr">
        <is>
          <t>4-Acid Digestion</t>
        </is>
      </c>
      <c r="BX49" t="inlineStr"/>
      <c r="BY49" t="inlineStr"/>
      <c r="BZ49" t="inlineStr"/>
      <c r="CA49" s="2" t="n">
        <v>1</v>
      </c>
      <c r="CB49" s="2" t="n">
        <v>0.0001</v>
      </c>
      <c r="CC49" t="inlineStr">
        <is>
          <t>4-Acid Digestion</t>
        </is>
      </c>
      <c r="CD49" s="2" t="n">
        <v>1</v>
      </c>
      <c r="CE49" s="2" t="n">
        <v>0.0001</v>
      </c>
      <c r="CF49" t="inlineStr">
        <is>
          <t>Aqua Regia Digestion</t>
        </is>
      </c>
      <c r="CG49" t="n">
        <v>0.53</v>
      </c>
      <c r="CH49" t="n">
        <v>5.3e-05</v>
      </c>
      <c r="CI49" t="inlineStr">
        <is>
          <t>4-Acid Digestion</t>
        </is>
      </c>
      <c r="CJ49" t="n">
        <v>0.078</v>
      </c>
      <c r="CK49" t="n">
        <v>7.8e-06</v>
      </c>
      <c r="CL49" t="inlineStr">
        <is>
          <t>4-Acid Digestion</t>
        </is>
      </c>
      <c r="CM49" t="inlineStr"/>
      <c r="CN49" t="inlineStr"/>
      <c r="CO49" t="inlineStr"/>
      <c r="CP49" t="n">
        <v>12300</v>
      </c>
      <c r="CQ49" t="n">
        <v>1.23</v>
      </c>
      <c r="CR49" t="inlineStr">
        <is>
          <t>4-Acid Digestion</t>
        </is>
      </c>
      <c r="CS49" t="n">
        <v>9.91</v>
      </c>
      <c r="CT49" t="n">
        <v>0.0009909999999999999</v>
      </c>
      <c r="CU49" t="inlineStr">
        <is>
          <t>4-Acid Digestion</t>
        </is>
      </c>
      <c r="CV49" t="n">
        <v>8.34</v>
      </c>
      <c r="CW49" t="n">
        <v>0.000834</v>
      </c>
      <c r="CX49" t="inlineStr">
        <is>
          <t>4-Acid Digestion</t>
        </is>
      </c>
      <c r="CY49" t="n">
        <v>0.19</v>
      </c>
      <c r="CZ49" t="n">
        <v>1.9e-05</v>
      </c>
      <c r="DA49" t="inlineStr">
        <is>
          <t>4-Acid Digestion</t>
        </is>
      </c>
      <c r="DB49" t="n">
        <v>16200</v>
      </c>
      <c r="DC49" t="n">
        <v>1.62</v>
      </c>
      <c r="DD49" t="inlineStr">
        <is>
          <t>4-Acid Digestion</t>
        </is>
      </c>
      <c r="DE49" t="n">
        <v>330</v>
      </c>
      <c r="DF49" t="n">
        <v>0.033</v>
      </c>
      <c r="DG49" t="inlineStr">
        <is>
          <t>4-Acid Digestion</t>
        </is>
      </c>
      <c r="DH49" t="n">
        <v>55</v>
      </c>
      <c r="DI49" t="n">
        <v>0.0055</v>
      </c>
      <c r="DJ49" t="inlineStr">
        <is>
          <t>4-Acid Digestion</t>
        </is>
      </c>
      <c r="DK49" t="n">
        <v>22200</v>
      </c>
      <c r="DL49" t="n">
        <v>2.22</v>
      </c>
      <c r="DM49" t="inlineStr">
        <is>
          <t>4-Acid Digestion</t>
        </is>
      </c>
      <c r="DN49" t="n">
        <v>3.38</v>
      </c>
      <c r="DO49" t="n">
        <v>0.000338</v>
      </c>
      <c r="DP49" t="inlineStr">
        <is>
          <t>4-Acid Digestion</t>
        </is>
      </c>
      <c r="DQ49" t="n">
        <v>11.4</v>
      </c>
      <c r="DR49" t="n">
        <v>0.00114</v>
      </c>
      <c r="DS49" t="inlineStr">
        <is>
          <t>4-Acid Digestion</t>
        </is>
      </c>
      <c r="DT49" t="n">
        <v>14.2</v>
      </c>
      <c r="DU49" t="n">
        <v>0.00142</v>
      </c>
      <c r="DV49" t="inlineStr">
        <is>
          <t>Aqua Regia Digestion</t>
        </is>
      </c>
      <c r="DW49" t="n">
        <v>580</v>
      </c>
      <c r="DX49" t="n">
        <v>0.058</v>
      </c>
      <c r="DY49" t="inlineStr">
        <is>
          <t>4-Acid Digestion</t>
        </is>
      </c>
      <c r="DZ49" t="n">
        <v>43.6</v>
      </c>
      <c r="EA49" t="n">
        <v>0.00436</v>
      </c>
      <c r="EB49" t="inlineStr">
        <is>
          <t>4-Acid Digestion</t>
        </is>
      </c>
      <c r="EC49" t="inlineStr"/>
      <c r="ED49" t="inlineStr"/>
      <c r="EE49" t="inlineStr"/>
      <c r="EF49" t="n">
        <v>2.81</v>
      </c>
      <c r="EG49" t="n">
        <v>0.000281</v>
      </c>
      <c r="EH49" t="inlineStr">
        <is>
          <t>4-Acid Digestion</t>
        </is>
      </c>
      <c r="EI49" t="inlineStr"/>
      <c r="EJ49" t="inlineStr"/>
      <c r="EK49" t="inlineStr"/>
      <c r="EL49" t="n">
        <v>20.4</v>
      </c>
      <c r="EM49" t="n">
        <v>0.00204</v>
      </c>
      <c r="EN49" t="inlineStr">
        <is>
          <t>Aqua Regia Digestion</t>
        </is>
      </c>
      <c r="EO49" t="n">
        <v>0.17</v>
      </c>
      <c r="EP49" t="n">
        <v>1.7e-05</v>
      </c>
      <c r="EQ49" t="inlineStr">
        <is>
          <t>4-Acid Digestion</t>
        </is>
      </c>
      <c r="ER49" t="inlineStr"/>
      <c r="ES49" t="inlineStr"/>
      <c r="ET49" t="inlineStr"/>
      <c r="EU49" t="inlineStr"/>
      <c r="EV49" t="inlineStr"/>
      <c r="EW49" t="inlineStr"/>
      <c r="EX49" t="n">
        <v>7240</v>
      </c>
      <c r="EY49" t="n">
        <v>0.724</v>
      </c>
      <c r="EZ49" t="inlineStr">
        <is>
          <t>4-Acid Digestion</t>
        </is>
      </c>
      <c r="FA49" t="n">
        <v>1</v>
      </c>
      <c r="FB49" t="n">
        <v>0.0001</v>
      </c>
      <c r="FC49" t="inlineStr">
        <is>
          <t>4-Acid Digestion</t>
        </is>
      </c>
      <c r="FD49" t="n">
        <v>15.8</v>
      </c>
      <c r="FE49" t="n">
        <v>0.00158</v>
      </c>
      <c r="FF49" t="inlineStr">
        <is>
          <t>4-Acid Digestion</t>
        </is>
      </c>
      <c r="FG49" t="n">
        <v>3.54</v>
      </c>
      <c r="FH49" t="n">
        <v>0.000354</v>
      </c>
      <c r="FI49" t="inlineStr">
        <is>
          <t>4-Acid Digestion</t>
        </is>
      </c>
      <c r="FJ49" t="inlineStr"/>
      <c r="FK49" t="inlineStr"/>
      <c r="FL49" t="inlineStr"/>
      <c r="FM49" t="n">
        <v>2.23</v>
      </c>
      <c r="FN49" t="n">
        <v>0.000223</v>
      </c>
      <c r="FO49" t="inlineStr">
        <is>
          <t>Aqua Regia Digestion</t>
        </is>
      </c>
      <c r="FP49" t="n">
        <v>1.83</v>
      </c>
      <c r="FQ49" t="n">
        <v>0.000183</v>
      </c>
      <c r="FR49" t="inlineStr">
        <is>
          <t>4-Acid Digestion</t>
        </is>
      </c>
      <c r="FS49" t="n">
        <v>170</v>
      </c>
      <c r="FT49" t="n">
        <v>0.017</v>
      </c>
      <c r="FU49" t="inlineStr">
        <is>
          <t>4-Acid Digestion</t>
        </is>
      </c>
      <c r="FV49" s="2" t="n">
        <v>0.4</v>
      </c>
      <c r="FW49" s="2" t="n">
        <v>4e-05</v>
      </c>
      <c r="FX49" t="inlineStr">
        <is>
          <t>4-Acid Digestion</t>
        </is>
      </c>
      <c r="FY49" t="n">
        <v>0.44</v>
      </c>
      <c r="FZ49" t="n">
        <v>4.4e-05</v>
      </c>
      <c r="GA49" t="inlineStr">
        <is>
          <t>4-Acid Digestion</t>
        </is>
      </c>
      <c r="GB49" t="n">
        <v>0.08500000000000001</v>
      </c>
      <c r="GC49" t="n">
        <v>8.5e-06</v>
      </c>
      <c r="GD49" t="inlineStr">
        <is>
          <t>Aqua Regia Digestion</t>
        </is>
      </c>
      <c r="GE49" t="n">
        <v>2.57</v>
      </c>
      <c r="GF49" t="n">
        <v>0.000257</v>
      </c>
      <c r="GG49" t="inlineStr">
        <is>
          <t>4-Acid Digestion</t>
        </is>
      </c>
      <c r="GH49" t="n">
        <v>3080</v>
      </c>
      <c r="GI49" t="n">
        <v>0.308</v>
      </c>
      <c r="GJ49" t="inlineStr">
        <is>
          <t>4-Acid Digestion</t>
        </is>
      </c>
      <c r="GK49" t="n">
        <v>0.23</v>
      </c>
      <c r="GL49" t="n">
        <v>2.3e-05</v>
      </c>
      <c r="GM49" t="inlineStr">
        <is>
          <t>4-Acid Digestion</t>
        </is>
      </c>
      <c r="GN49" t="n">
        <v>0.21</v>
      </c>
      <c r="GO49" t="n">
        <v>2.1e-05</v>
      </c>
      <c r="GP49" t="inlineStr">
        <is>
          <t>4-Acid Digestion</t>
        </is>
      </c>
      <c r="GQ49" t="n">
        <v>0.72</v>
      </c>
      <c r="GR49" t="n">
        <v>7.2e-05</v>
      </c>
      <c r="GS49" t="inlineStr">
        <is>
          <t>4-Acid Digestion</t>
        </is>
      </c>
      <c r="GT49" t="n">
        <v>140</v>
      </c>
      <c r="GU49" t="n">
        <v>0.014</v>
      </c>
      <c r="GV49" t="inlineStr">
        <is>
          <t>Aqua Regia Digestion</t>
        </is>
      </c>
      <c r="GW49" t="n">
        <v>2.36</v>
      </c>
      <c r="GX49" t="n">
        <v>0.000236</v>
      </c>
      <c r="GY49" t="inlineStr">
        <is>
          <t>4-Acid Digestion</t>
        </is>
      </c>
      <c r="GZ49" t="n">
        <v>13.3</v>
      </c>
      <c r="HA49" t="n">
        <v>0.00133</v>
      </c>
      <c r="HB49" t="inlineStr">
        <is>
          <t>4-Acid Digestion</t>
        </is>
      </c>
      <c r="HC49" t="n">
        <v>1.38</v>
      </c>
      <c r="HD49" t="n">
        <v>0.000138</v>
      </c>
      <c r="HE49" t="inlineStr">
        <is>
          <t>4-Acid Digestion</t>
        </is>
      </c>
      <c r="HF49" t="n">
        <v>246</v>
      </c>
      <c r="HG49" t="n">
        <v>0.0246</v>
      </c>
      <c r="HH49" t="inlineStr">
        <is>
          <t>4-Acid Digestion</t>
        </is>
      </c>
      <c r="HI49" t="n">
        <v>17.1</v>
      </c>
      <c r="HJ49" t="n">
        <v>0.00171</v>
      </c>
      <c r="HK49" t="inlineStr">
        <is>
          <t>4-Acid Digestion</t>
        </is>
      </c>
    </row>
    <row r="50">
      <c r="A50" t="inlineStr">
        <is>
          <t>OREAS0151c</t>
        </is>
      </c>
      <c r="B50" t="inlineStr">
        <is>
          <t>Au &lt;1 ppm, Au-Cu ore, Cu ore</t>
        </is>
      </c>
      <c r="C50" t="inlineStr">
        <is>
          <t>primary</t>
        </is>
      </c>
      <c r="D50" t="inlineStr">
        <is>
          <t>quartz monzonite</t>
        </is>
      </c>
      <c r="E50" t="inlineStr">
        <is>
          <t>porphyry copper-gold</t>
        </is>
      </c>
      <c r="F50" t="inlineStr">
        <is>
          <t>yes</t>
        </is>
      </c>
      <c r="G50" t="inlineStr">
        <is>
          <t>Current</t>
        </is>
      </c>
      <c r="H50" t="inlineStr">
        <is>
          <t>C:/Users/Zeb/Documents/GitHub/OREAS-Catalogue-Info/oreas-catalogue-2024-05-24.csv</t>
        </is>
      </c>
      <c r="I50">
        <f>Hyperlink("https://www.oreas.com/crm/OREAS-151c/")</f>
        <v/>
      </c>
      <c r="J50" t="n">
        <v>1.01</v>
      </c>
      <c r="K50" t="n">
        <v>0.000101</v>
      </c>
      <c r="L50" t="inlineStr">
        <is>
          <t>Aqua Regia Digestion</t>
        </is>
      </c>
      <c r="M50" t="n">
        <v>75600</v>
      </c>
      <c r="N50" t="n">
        <v>7.56</v>
      </c>
      <c r="O50" t="inlineStr">
        <is>
          <t>4-Acid Digestion</t>
        </is>
      </c>
      <c r="P50" t="n">
        <v>23</v>
      </c>
      <c r="Q50" t="n">
        <v>0.0023</v>
      </c>
      <c r="R50" t="inlineStr">
        <is>
          <t>4-Acid Digestion</t>
        </is>
      </c>
      <c r="S50" t="n">
        <v>0.08</v>
      </c>
      <c r="T50" t="n">
        <v>8e-06</v>
      </c>
      <c r="U50" t="inlineStr">
        <is>
          <t>Pb Fire Assay</t>
        </is>
      </c>
      <c r="V50" s="2" t="n">
        <v>10</v>
      </c>
      <c r="W50" s="2" t="n">
        <v>0.001</v>
      </c>
      <c r="X50" t="inlineStr">
        <is>
          <t>Aqua Regia Digestion</t>
        </is>
      </c>
      <c r="Y50" t="n">
        <v>905</v>
      </c>
      <c r="Z50" t="n">
        <v>0.0905</v>
      </c>
      <c r="AA50" t="inlineStr">
        <is>
          <t>4-Acid Digestion</t>
        </is>
      </c>
      <c r="AB50" t="n">
        <v>2.23</v>
      </c>
      <c r="AC50" t="n">
        <v>0.000223</v>
      </c>
      <c r="AD50" t="inlineStr">
        <is>
          <t>4-Acid Digestion</t>
        </is>
      </c>
      <c r="AE50" t="n">
        <v>6.92</v>
      </c>
      <c r="AF50" t="n">
        <v>0.000692</v>
      </c>
      <c r="AG50" t="inlineStr">
        <is>
          <t>4-Acid Digestion</t>
        </is>
      </c>
      <c r="AH50" t="n">
        <v>15500</v>
      </c>
      <c r="AI50" t="n">
        <v>1.55</v>
      </c>
      <c r="AJ50" t="inlineStr">
        <is>
          <t>4-Acid Digestion</t>
        </is>
      </c>
      <c r="AK50" t="n">
        <v>0.31</v>
      </c>
      <c r="AL50" t="n">
        <v>3.1e-05</v>
      </c>
      <c r="AM50" t="inlineStr">
        <is>
          <t>4-Acid Digestion</t>
        </is>
      </c>
      <c r="AN50" t="n">
        <v>65</v>
      </c>
      <c r="AO50" t="n">
        <v>0.0065</v>
      </c>
      <c r="AP50" t="inlineStr">
        <is>
          <t>4-Acid Digestion</t>
        </is>
      </c>
      <c r="AQ50" t="inlineStr"/>
      <c r="AR50" t="inlineStr"/>
      <c r="AS50" t="inlineStr"/>
      <c r="AT50" t="n">
        <v>7.61</v>
      </c>
      <c r="AU50" t="n">
        <v>0.000761</v>
      </c>
      <c r="AV50" t="inlineStr">
        <is>
          <t>4-Acid Digestion</t>
        </is>
      </c>
      <c r="AW50" t="n">
        <v>43.5</v>
      </c>
      <c r="AX50" t="n">
        <v>0.00435</v>
      </c>
      <c r="AY50" t="inlineStr">
        <is>
          <t>4-Acid Digestion</t>
        </is>
      </c>
      <c r="AZ50" t="n">
        <v>9.56</v>
      </c>
      <c r="BA50" t="n">
        <v>0.000956</v>
      </c>
      <c r="BB50" t="inlineStr">
        <is>
          <t>4-Acid Digestion</t>
        </is>
      </c>
      <c r="BC50" t="n">
        <v>2390</v>
      </c>
      <c r="BD50" t="n">
        <v>0.239</v>
      </c>
      <c r="BE50" t="inlineStr">
        <is>
          <t>4-Acid Digestion</t>
        </is>
      </c>
      <c r="BF50" t="n">
        <v>3.29</v>
      </c>
      <c r="BG50" t="n">
        <v>0.000329</v>
      </c>
      <c r="BH50" t="inlineStr">
        <is>
          <t>4-Acid Digestion</t>
        </is>
      </c>
      <c r="BI50" t="n">
        <v>1.29</v>
      </c>
      <c r="BJ50" t="n">
        <v>0.000129</v>
      </c>
      <c r="BK50" t="inlineStr">
        <is>
          <t>4-Acid Digestion</t>
        </is>
      </c>
      <c r="BL50" t="n">
        <v>1.29</v>
      </c>
      <c r="BM50" t="n">
        <v>0.000129</v>
      </c>
      <c r="BN50" t="inlineStr">
        <is>
          <t>4-Acid Digestion</t>
        </is>
      </c>
      <c r="BO50" t="n">
        <v>30000</v>
      </c>
      <c r="BP50" t="n">
        <v>3</v>
      </c>
      <c r="BQ50" t="inlineStr">
        <is>
          <t>4-Acid Digestion</t>
        </is>
      </c>
      <c r="BR50" t="n">
        <v>20.6</v>
      </c>
      <c r="BS50" t="n">
        <v>0.00206</v>
      </c>
      <c r="BT50" t="inlineStr">
        <is>
          <t>4-Acid Digestion</t>
        </is>
      </c>
      <c r="BU50" t="n">
        <v>5.26</v>
      </c>
      <c r="BV50" t="n">
        <v>0.000526</v>
      </c>
      <c r="BW50" t="inlineStr">
        <is>
          <t>4-Acid Digestion</t>
        </is>
      </c>
      <c r="BX50" t="n">
        <v>0.13</v>
      </c>
      <c r="BY50" t="n">
        <v>1.3e-05</v>
      </c>
      <c r="BZ50" t="inlineStr">
        <is>
          <t>Aqua Regia Digestion</t>
        </is>
      </c>
      <c r="CA50" t="n">
        <v>1.63</v>
      </c>
      <c r="CB50" t="n">
        <v>0.000163</v>
      </c>
      <c r="CC50" t="inlineStr">
        <is>
          <t>4-Acid Digestion</t>
        </is>
      </c>
      <c r="CD50" t="n">
        <v>0.05</v>
      </c>
      <c r="CE50" t="n">
        <v>5e-06</v>
      </c>
      <c r="CF50" t="inlineStr">
        <is>
          <t>Aqua Regia Digestion</t>
        </is>
      </c>
      <c r="CG50" t="n">
        <v>0.53</v>
      </c>
      <c r="CH50" t="n">
        <v>5.3e-05</v>
      </c>
      <c r="CI50" t="inlineStr">
        <is>
          <t>4-Acid Digestion</t>
        </is>
      </c>
      <c r="CJ50" t="n">
        <v>0.12</v>
      </c>
      <c r="CK50" t="n">
        <v>1.2e-05</v>
      </c>
      <c r="CL50" t="inlineStr">
        <is>
          <t>4-Acid Digestion</t>
        </is>
      </c>
      <c r="CM50" t="inlineStr"/>
      <c r="CN50" t="inlineStr"/>
      <c r="CO50" t="inlineStr"/>
      <c r="CP50" t="n">
        <v>26700</v>
      </c>
      <c r="CQ50" t="n">
        <v>2.67</v>
      </c>
      <c r="CR50" t="inlineStr">
        <is>
          <t>4-Acid Digestion</t>
        </is>
      </c>
      <c r="CS50" t="n">
        <v>31.3</v>
      </c>
      <c r="CT50" t="n">
        <v>0.00313</v>
      </c>
      <c r="CU50" t="inlineStr">
        <is>
          <t>4-Acid Digestion</t>
        </is>
      </c>
      <c r="CV50" t="n">
        <v>45.1</v>
      </c>
      <c r="CW50" t="n">
        <v>0.00451</v>
      </c>
      <c r="CX50" t="inlineStr">
        <is>
          <t>4-Acid Digestion</t>
        </is>
      </c>
      <c r="CY50" t="n">
        <v>0.15</v>
      </c>
      <c r="CZ50" t="n">
        <v>1.5e-05</v>
      </c>
      <c r="DA50" t="inlineStr">
        <is>
          <t>4-Acid Digestion</t>
        </is>
      </c>
      <c r="DB50" t="n">
        <v>7240</v>
      </c>
      <c r="DC50" t="n">
        <v>0.724</v>
      </c>
      <c r="DD50" t="inlineStr">
        <is>
          <t>4-Acid Digestion</t>
        </is>
      </c>
      <c r="DE50" t="n">
        <v>320</v>
      </c>
      <c r="DF50" t="n">
        <v>0.032</v>
      </c>
      <c r="DG50" t="inlineStr">
        <is>
          <t>4-Acid Digestion</t>
        </is>
      </c>
      <c r="DH50" t="n">
        <v>57</v>
      </c>
      <c r="DI50" t="n">
        <v>0.0057</v>
      </c>
      <c r="DJ50" t="inlineStr">
        <is>
          <t>4-Acid Digestion</t>
        </is>
      </c>
      <c r="DK50" t="n">
        <v>21600</v>
      </c>
      <c r="DL50" t="n">
        <v>2.16</v>
      </c>
      <c r="DM50" t="inlineStr">
        <is>
          <t>4-Acid Digestion</t>
        </is>
      </c>
      <c r="DN50" t="n">
        <v>11</v>
      </c>
      <c r="DO50" t="n">
        <v>0.0011</v>
      </c>
      <c r="DP50" t="inlineStr">
        <is>
          <t>4-Acid Digestion</t>
        </is>
      </c>
      <c r="DQ50" t="n">
        <v>29.6</v>
      </c>
      <c r="DR50" t="n">
        <v>0.00296</v>
      </c>
      <c r="DS50" t="inlineStr">
        <is>
          <t>4-Acid Digestion</t>
        </is>
      </c>
      <c r="DT50" t="n">
        <v>17.2</v>
      </c>
      <c r="DU50" t="n">
        <v>0.00172</v>
      </c>
      <c r="DV50" t="inlineStr">
        <is>
          <t>Aqua Regia Digestion</t>
        </is>
      </c>
      <c r="DW50" t="n">
        <v>800</v>
      </c>
      <c r="DX50" t="n">
        <v>0.08</v>
      </c>
      <c r="DY50" t="inlineStr">
        <is>
          <t>4-Acid Digestion</t>
        </is>
      </c>
      <c r="DZ50" t="n">
        <v>41.5</v>
      </c>
      <c r="EA50" t="n">
        <v>0.00415</v>
      </c>
      <c r="EB50" t="inlineStr">
        <is>
          <t>4-Acid Digestion</t>
        </is>
      </c>
      <c r="EC50" t="inlineStr"/>
      <c r="ED50" t="inlineStr"/>
      <c r="EE50" t="inlineStr"/>
      <c r="EF50" t="n">
        <v>7.64</v>
      </c>
      <c r="EG50" t="n">
        <v>0.000764</v>
      </c>
      <c r="EH50" t="inlineStr">
        <is>
          <t>4-Acid Digestion</t>
        </is>
      </c>
      <c r="EI50" t="inlineStr"/>
      <c r="EJ50" t="inlineStr"/>
      <c r="EK50" t="inlineStr"/>
      <c r="EL50" t="n">
        <v>89</v>
      </c>
      <c r="EM50" t="n">
        <v>0.0089</v>
      </c>
      <c r="EN50" t="inlineStr">
        <is>
          <t>Aqua Regia Digestion</t>
        </is>
      </c>
      <c r="EO50" t="n">
        <v>0.055</v>
      </c>
      <c r="EP50" t="n">
        <v>5.5e-06</v>
      </c>
      <c r="EQ50" t="inlineStr">
        <is>
          <t>4-Acid Digestion</t>
        </is>
      </c>
      <c r="ER50" t="inlineStr"/>
      <c r="ES50" t="inlineStr"/>
      <c r="ET50" t="inlineStr"/>
      <c r="EU50" t="inlineStr"/>
      <c r="EV50" t="inlineStr"/>
      <c r="EW50" t="inlineStr"/>
      <c r="EX50" t="n">
        <v>6950</v>
      </c>
      <c r="EY50" t="n">
        <v>0.695</v>
      </c>
      <c r="EZ50" t="inlineStr">
        <is>
          <t>4-Acid Digestion</t>
        </is>
      </c>
      <c r="FA50" t="n">
        <v>2.02</v>
      </c>
      <c r="FB50" t="n">
        <v>0.000202</v>
      </c>
      <c r="FC50" t="inlineStr">
        <is>
          <t>4-Acid Digestion</t>
        </is>
      </c>
      <c r="FD50" t="n">
        <v>8.23</v>
      </c>
      <c r="FE50" t="n">
        <v>0.0008229999999999999</v>
      </c>
      <c r="FF50" t="inlineStr">
        <is>
          <t>4-Acid Digestion</t>
        </is>
      </c>
      <c r="FG50" t="n">
        <v>4.79</v>
      </c>
      <c r="FH50" t="n">
        <v>0.000479</v>
      </c>
      <c r="FI50" t="inlineStr">
        <is>
          <t>4-Acid Digestion</t>
        </is>
      </c>
      <c r="FJ50" t="inlineStr"/>
      <c r="FK50" t="inlineStr"/>
      <c r="FL50" t="inlineStr"/>
      <c r="FM50" t="n">
        <v>6.2</v>
      </c>
      <c r="FN50" t="n">
        <v>0.00062</v>
      </c>
      <c r="FO50" t="inlineStr">
        <is>
          <t>4-Acid Digestion</t>
        </is>
      </c>
      <c r="FP50" t="n">
        <v>4.97</v>
      </c>
      <c r="FQ50" t="n">
        <v>0.000497</v>
      </c>
      <c r="FR50" t="inlineStr">
        <is>
          <t>4-Acid Digestion</t>
        </is>
      </c>
      <c r="FS50" t="n">
        <v>194</v>
      </c>
      <c r="FT50" t="n">
        <v>0.0194</v>
      </c>
      <c r="FU50" t="inlineStr">
        <is>
          <t>4-Acid Digestion</t>
        </is>
      </c>
      <c r="FV50" t="n">
        <v>0.98</v>
      </c>
      <c r="FW50" t="n">
        <v>9.8e-05</v>
      </c>
      <c r="FX50" t="inlineStr">
        <is>
          <t>4-Acid Digestion</t>
        </is>
      </c>
      <c r="FY50" t="n">
        <v>0.68</v>
      </c>
      <c r="FZ50" t="n">
        <v>6.8e-05</v>
      </c>
      <c r="GA50" t="inlineStr">
        <is>
          <t>4-Acid Digestion</t>
        </is>
      </c>
      <c r="GB50" t="n">
        <v>1.27</v>
      </c>
      <c r="GC50" t="n">
        <v>0.000127</v>
      </c>
      <c r="GD50" t="inlineStr">
        <is>
          <t>Aqua Regia Digestion</t>
        </is>
      </c>
      <c r="GE50" t="n">
        <v>12.4</v>
      </c>
      <c r="GF50" t="n">
        <v>0.00124</v>
      </c>
      <c r="GG50" t="inlineStr">
        <is>
          <t>4-Acid Digestion</t>
        </is>
      </c>
      <c r="GH50" t="n">
        <v>3300</v>
      </c>
      <c r="GI50" t="n">
        <v>0.33</v>
      </c>
      <c r="GJ50" t="inlineStr">
        <is>
          <t>4-Acid Digestion</t>
        </is>
      </c>
      <c r="GK50" t="n">
        <v>0.85</v>
      </c>
      <c r="GL50" t="n">
        <v>8.500000000000001e-05</v>
      </c>
      <c r="GM50" t="inlineStr">
        <is>
          <t>4-Acid Digestion</t>
        </is>
      </c>
      <c r="GN50" t="n">
        <v>0.17</v>
      </c>
      <c r="GO50" t="n">
        <v>1.7e-05</v>
      </c>
      <c r="GP50" t="inlineStr">
        <is>
          <t>4-Acid Digestion</t>
        </is>
      </c>
      <c r="GQ50" t="n">
        <v>3.42</v>
      </c>
      <c r="GR50" t="n">
        <v>0.000342</v>
      </c>
      <c r="GS50" t="inlineStr">
        <is>
          <t>4-Acid Digestion</t>
        </is>
      </c>
      <c r="GT50" t="n">
        <v>61</v>
      </c>
      <c r="GU50" t="n">
        <v>0.0061</v>
      </c>
      <c r="GV50" t="inlineStr">
        <is>
          <t>Aqua Regia Digestion</t>
        </is>
      </c>
      <c r="GW50" t="n">
        <v>9.039999999999999</v>
      </c>
      <c r="GX50" t="n">
        <v>0.000904</v>
      </c>
      <c r="GY50" t="inlineStr">
        <is>
          <t>4-Acid Digestion</t>
        </is>
      </c>
      <c r="GZ50" t="n">
        <v>14</v>
      </c>
      <c r="HA50" t="n">
        <v>0.0014</v>
      </c>
      <c r="HB50" t="inlineStr">
        <is>
          <t>4-Acid Digestion</t>
        </is>
      </c>
      <c r="HC50" t="n">
        <v>1.03</v>
      </c>
      <c r="HD50" t="n">
        <v>0.000103</v>
      </c>
      <c r="HE50" t="inlineStr">
        <is>
          <t>4-Acid Digestion</t>
        </is>
      </c>
      <c r="HF50" t="n">
        <v>94</v>
      </c>
      <c r="HG50" t="n">
        <v>0.0094</v>
      </c>
      <c r="HH50" t="inlineStr">
        <is>
          <t>4-Acid Digestion</t>
        </is>
      </c>
      <c r="HI50" t="n">
        <v>53</v>
      </c>
      <c r="HJ50" t="n">
        <v>0.0053</v>
      </c>
      <c r="HK50" t="inlineStr">
        <is>
          <t>4-Acid Digestion</t>
        </is>
      </c>
    </row>
    <row r="51">
      <c r="A51" t="inlineStr">
        <is>
          <t>OREAS0152a</t>
        </is>
      </c>
      <c r="B51" t="inlineStr">
        <is>
          <t>Au &lt;1 ppm, Au-Cu ore, Cu ore</t>
        </is>
      </c>
      <c r="C51" t="inlineStr">
        <is>
          <t>primary</t>
        </is>
      </c>
      <c r="D51" t="inlineStr">
        <is>
          <t>quartz monzonite</t>
        </is>
      </c>
      <c r="E51" t="inlineStr">
        <is>
          <t>porphyry copper-gold</t>
        </is>
      </c>
      <c r="F51" t="inlineStr">
        <is>
          <t>no</t>
        </is>
      </c>
      <c r="G51" t="inlineStr">
        <is>
          <t>Archived</t>
        </is>
      </c>
      <c r="H51" t="inlineStr">
        <is>
          <t>C:/Users/Zeb/Documents/GitHub/OREAS-Catalogue-Info/oreas-catalogue-2024-05-24.csv</t>
        </is>
      </c>
      <c r="I51">
        <f>Hyperlink("https://www.oreas.com/crm/OREAS-152a/")</f>
        <v/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0.116</v>
      </c>
      <c r="T51" t="n">
        <v>1.16e-05</v>
      </c>
      <c r="U51" t="inlineStr">
        <is>
          <t>Pb Fire Assay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3850</v>
      </c>
      <c r="BD51" t="n">
        <v>0.385</v>
      </c>
      <c r="BE51" t="inlineStr">
        <is>
          <t>4-Acid Digestion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80</v>
      </c>
      <c r="DI51" t="n">
        <v>0.008</v>
      </c>
      <c r="DJ51" t="inlineStr">
        <is>
          <t>4-Acid Digestion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9210</v>
      </c>
      <c r="EY51" t="n">
        <v>0.921</v>
      </c>
      <c r="EZ51" t="inlineStr">
        <is>
          <t>4-Acid Digestion</t>
        </is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</row>
    <row r="52">
      <c r="A52" t="inlineStr">
        <is>
          <t>OREAS0152b</t>
        </is>
      </c>
      <c r="B52" t="inlineStr">
        <is>
          <t>Au &lt;1 ppm, Au-Cu ore, Cu ore</t>
        </is>
      </c>
      <c r="C52" t="inlineStr">
        <is>
          <t>primary</t>
        </is>
      </c>
      <c r="D52" t="inlineStr">
        <is>
          <t>quartz monzonite</t>
        </is>
      </c>
      <c r="E52" t="inlineStr">
        <is>
          <t>porphyry copper-gold</t>
        </is>
      </c>
      <c r="F52" t="inlineStr">
        <is>
          <t>yes</t>
        </is>
      </c>
      <c r="G52" t="inlineStr">
        <is>
          <t>Archived</t>
        </is>
      </c>
      <c r="H52" t="inlineStr">
        <is>
          <t>C:/Users/Zeb/Documents/GitHub/OREAS-Catalogue-Info/oreas-catalogue-2024-05-24.csv</t>
        </is>
      </c>
      <c r="I52">
        <f>Hyperlink("https://www.oreas.com/crm/OREAS-152b/")</f>
        <v/>
      </c>
      <c r="J52" t="n">
        <v>0.865</v>
      </c>
      <c r="K52" t="n">
        <v>8.65e-05</v>
      </c>
      <c r="L52" t="inlineStr">
        <is>
          <t>Aqua Regia Digestion</t>
        </is>
      </c>
      <c r="M52" t="n">
        <v>80200</v>
      </c>
      <c r="N52" t="n">
        <v>8.02</v>
      </c>
      <c r="O52" t="inlineStr">
        <is>
          <t>4-Acid Digestion</t>
        </is>
      </c>
      <c r="P52" t="n">
        <v>37.7</v>
      </c>
      <c r="Q52" t="n">
        <v>0.00377</v>
      </c>
      <c r="R52" t="inlineStr">
        <is>
          <t>4-Acid Digestion</t>
        </is>
      </c>
      <c r="S52" t="n">
        <v>0.134</v>
      </c>
      <c r="T52" t="n">
        <v>1.34e-05</v>
      </c>
      <c r="U52" t="inlineStr">
        <is>
          <t>Pb Fire Assay</t>
        </is>
      </c>
      <c r="V52" s="2" t="n">
        <v>10</v>
      </c>
      <c r="W52" s="2" t="n">
        <v>0.001</v>
      </c>
      <c r="X52" t="inlineStr">
        <is>
          <t>Aqua Regia Digestion</t>
        </is>
      </c>
      <c r="Y52" t="n">
        <v>101</v>
      </c>
      <c r="Z52" t="n">
        <v>0.0101</v>
      </c>
      <c r="AA52" t="inlineStr">
        <is>
          <t>4-Acid Digestion</t>
        </is>
      </c>
      <c r="AB52" t="n">
        <v>0.52</v>
      </c>
      <c r="AC52" t="n">
        <v>5.2e-05</v>
      </c>
      <c r="AD52" t="inlineStr">
        <is>
          <t>4-Acid Digestion</t>
        </is>
      </c>
      <c r="AE52" t="n">
        <v>1.3</v>
      </c>
      <c r="AF52" t="n">
        <v>0.00013</v>
      </c>
      <c r="AG52" t="inlineStr">
        <is>
          <t>4-Acid Digestion</t>
        </is>
      </c>
      <c r="AH52" t="n">
        <v>19700</v>
      </c>
      <c r="AI52" t="n">
        <v>1.97</v>
      </c>
      <c r="AJ52" t="inlineStr">
        <is>
          <t>4-Acid Digestion</t>
        </is>
      </c>
      <c r="AK52" t="n">
        <v>0.23</v>
      </c>
      <c r="AL52" t="n">
        <v>2.3e-05</v>
      </c>
      <c r="AM52" t="inlineStr">
        <is>
          <t>4-Acid Digestion</t>
        </is>
      </c>
      <c r="AN52" t="n">
        <v>12.9</v>
      </c>
      <c r="AO52" t="n">
        <v>0.00129</v>
      </c>
      <c r="AP52" t="inlineStr">
        <is>
          <t>4-Acid Digestion</t>
        </is>
      </c>
      <c r="AQ52" t="inlineStr"/>
      <c r="AR52" t="inlineStr"/>
      <c r="AS52" t="inlineStr"/>
      <c r="AT52" t="n">
        <v>12.5</v>
      </c>
      <c r="AU52" t="n">
        <v>0.00125</v>
      </c>
      <c r="AV52" t="inlineStr">
        <is>
          <t>4-Acid Digestion</t>
        </is>
      </c>
      <c r="AW52" t="n">
        <v>18.7</v>
      </c>
      <c r="AX52" t="n">
        <v>0.00187</v>
      </c>
      <c r="AY52" t="inlineStr">
        <is>
          <t>4-Acid Digestion</t>
        </is>
      </c>
      <c r="AZ52" t="n">
        <v>0.41</v>
      </c>
      <c r="BA52" t="n">
        <v>4.1e-05</v>
      </c>
      <c r="BB52" t="inlineStr">
        <is>
          <t>4-Acid Digestion</t>
        </is>
      </c>
      <c r="BC52" t="n">
        <v>3750</v>
      </c>
      <c r="BD52" t="n">
        <v>0.375</v>
      </c>
      <c r="BE52" t="inlineStr">
        <is>
          <t>4-Acid Digestion</t>
        </is>
      </c>
      <c r="BF52" t="n">
        <v>2.29</v>
      </c>
      <c r="BG52" t="n">
        <v>0.000229</v>
      </c>
      <c r="BH52" t="inlineStr">
        <is>
          <t>4-Acid Digestion</t>
        </is>
      </c>
      <c r="BI52" t="n">
        <v>1.29</v>
      </c>
      <c r="BJ52" t="n">
        <v>0.000129</v>
      </c>
      <c r="BK52" t="inlineStr">
        <is>
          <t>4-Acid Digestion</t>
        </is>
      </c>
      <c r="BL52" t="n">
        <v>0.7</v>
      </c>
      <c r="BM52" t="n">
        <v>6.999999999999999e-05</v>
      </c>
      <c r="BN52" t="inlineStr">
        <is>
          <t>4-Acid Digestion</t>
        </is>
      </c>
      <c r="BO52" t="n">
        <v>37300</v>
      </c>
      <c r="BP52" t="n">
        <v>3.73</v>
      </c>
      <c r="BQ52" t="inlineStr">
        <is>
          <t>4-Acid Digestion</t>
        </is>
      </c>
      <c r="BR52" t="n">
        <v>18.5</v>
      </c>
      <c r="BS52" t="n">
        <v>0.00185</v>
      </c>
      <c r="BT52" t="inlineStr">
        <is>
          <t>4-Acid Digestion</t>
        </is>
      </c>
      <c r="BU52" t="n">
        <v>2.35</v>
      </c>
      <c r="BV52" t="n">
        <v>0.000235</v>
      </c>
      <c r="BW52" t="inlineStr">
        <is>
          <t>4-Acid Digestion</t>
        </is>
      </c>
      <c r="BX52" t="inlineStr"/>
      <c r="BY52" t="inlineStr"/>
      <c r="BZ52" t="inlineStr"/>
      <c r="CA52" s="2" t="n">
        <v>0.5</v>
      </c>
      <c r="CB52" s="2" t="n">
        <v>5e-05</v>
      </c>
      <c r="CC52" t="inlineStr">
        <is>
          <t>4-Acid Digestion</t>
        </is>
      </c>
      <c r="CD52" s="2" t="n">
        <v>1</v>
      </c>
      <c r="CE52" s="2" t="n">
        <v>0.0001</v>
      </c>
      <c r="CF52" t="inlineStr">
        <is>
          <t>Aqua Regia Digestion</t>
        </is>
      </c>
      <c r="CG52" t="n">
        <v>0.47</v>
      </c>
      <c r="CH52" t="n">
        <v>4.7e-05</v>
      </c>
      <c r="CI52" t="inlineStr">
        <is>
          <t>4-Acid Digestion</t>
        </is>
      </c>
      <c r="CJ52" t="n">
        <v>0.2</v>
      </c>
      <c r="CK52" t="n">
        <v>2e-05</v>
      </c>
      <c r="CL52" t="inlineStr">
        <is>
          <t>4-Acid Digestion</t>
        </is>
      </c>
      <c r="CM52" t="inlineStr"/>
      <c r="CN52" t="inlineStr"/>
      <c r="CO52" t="inlineStr"/>
      <c r="CP52" t="n">
        <v>10600</v>
      </c>
      <c r="CQ52" t="n">
        <v>1.06</v>
      </c>
      <c r="CR52" t="inlineStr">
        <is>
          <t>4-Acid Digestion</t>
        </is>
      </c>
      <c r="CS52" t="n">
        <v>5.75</v>
      </c>
      <c r="CT52" t="n">
        <v>0.000575</v>
      </c>
      <c r="CU52" t="inlineStr">
        <is>
          <t>4-Acid Digestion</t>
        </is>
      </c>
      <c r="CV52" t="n">
        <v>5.77</v>
      </c>
      <c r="CW52" t="n">
        <v>0.000577</v>
      </c>
      <c r="CX52" t="inlineStr">
        <is>
          <t>4-Acid Digestion</t>
        </is>
      </c>
      <c r="CY52" t="n">
        <v>0.16</v>
      </c>
      <c r="CZ52" t="n">
        <v>1.6e-05</v>
      </c>
      <c r="DA52" t="inlineStr">
        <is>
          <t>4-Acid Digestion</t>
        </is>
      </c>
      <c r="DB52" t="n">
        <v>16900</v>
      </c>
      <c r="DC52" t="n">
        <v>1.69</v>
      </c>
      <c r="DD52" t="inlineStr">
        <is>
          <t>4-Acid Digestion</t>
        </is>
      </c>
      <c r="DE52" t="n">
        <v>310</v>
      </c>
      <c r="DF52" t="n">
        <v>0.031</v>
      </c>
      <c r="DG52" t="inlineStr">
        <is>
          <t>4-Acid Digestion</t>
        </is>
      </c>
      <c r="DH52" t="n">
        <v>81</v>
      </c>
      <c r="DI52" t="n">
        <v>0.0081</v>
      </c>
      <c r="DJ52" t="inlineStr">
        <is>
          <t>4-Acid Digestion</t>
        </is>
      </c>
      <c r="DK52" t="n">
        <v>23400</v>
      </c>
      <c r="DL52" t="n">
        <v>2.34</v>
      </c>
      <c r="DM52" t="inlineStr">
        <is>
          <t>4-Acid Digestion</t>
        </is>
      </c>
      <c r="DN52" t="n">
        <v>1.41</v>
      </c>
      <c r="DO52" t="n">
        <v>0.000141</v>
      </c>
      <c r="DP52" t="inlineStr">
        <is>
          <t>4-Acid Digestion</t>
        </is>
      </c>
      <c r="DQ52" t="n">
        <v>8.44</v>
      </c>
      <c r="DR52" t="n">
        <v>0.000844</v>
      </c>
      <c r="DS52" t="inlineStr">
        <is>
          <t>4-Acid Digestion</t>
        </is>
      </c>
      <c r="DT52" t="n">
        <v>10.2</v>
      </c>
      <c r="DU52" t="n">
        <v>0.00102</v>
      </c>
      <c r="DV52" t="inlineStr">
        <is>
          <t>Aqua Regia Digestion</t>
        </is>
      </c>
      <c r="DW52" t="n">
        <v>550</v>
      </c>
      <c r="DX52" t="n">
        <v>0.055</v>
      </c>
      <c r="DY52" t="inlineStr">
        <is>
          <t>4-Acid Digestion</t>
        </is>
      </c>
      <c r="DZ52" t="n">
        <v>11.7</v>
      </c>
      <c r="EA52" t="n">
        <v>0.00117</v>
      </c>
      <c r="EB52" t="inlineStr">
        <is>
          <t>4-Acid Digestion</t>
        </is>
      </c>
      <c r="EC52" t="inlineStr"/>
      <c r="ED52" t="inlineStr"/>
      <c r="EE52" t="inlineStr"/>
      <c r="EF52" t="n">
        <v>1.95</v>
      </c>
      <c r="EG52" t="n">
        <v>0.000195</v>
      </c>
      <c r="EH52" t="inlineStr">
        <is>
          <t>4-Acid Digestion</t>
        </is>
      </c>
      <c r="EI52" t="inlineStr"/>
      <c r="EJ52" t="inlineStr"/>
      <c r="EK52" t="inlineStr"/>
      <c r="EL52" t="n">
        <v>6.26</v>
      </c>
      <c r="EM52" t="n">
        <v>0.000626</v>
      </c>
      <c r="EN52" t="inlineStr">
        <is>
          <t>Aqua Regia Digestion</t>
        </is>
      </c>
      <c r="EO52" t="n">
        <v>0.18</v>
      </c>
      <c r="EP52" t="n">
        <v>1.8e-05</v>
      </c>
      <c r="EQ52" t="inlineStr">
        <is>
          <t>4-Acid Digestion</t>
        </is>
      </c>
      <c r="ER52" t="inlineStr"/>
      <c r="ES52" t="inlineStr"/>
      <c r="ET52" t="inlineStr"/>
      <c r="EU52" t="inlineStr"/>
      <c r="EV52" t="inlineStr"/>
      <c r="EW52" t="inlineStr"/>
      <c r="EX52" t="n">
        <v>9880</v>
      </c>
      <c r="EY52" t="n">
        <v>0.988</v>
      </c>
      <c r="EZ52" t="inlineStr">
        <is>
          <t>4-Acid Digestion</t>
        </is>
      </c>
      <c r="FA52" t="n">
        <v>1.14</v>
      </c>
      <c r="FB52" t="n">
        <v>0.000114</v>
      </c>
      <c r="FC52" t="inlineStr">
        <is>
          <t>4-Acid Digestion</t>
        </is>
      </c>
      <c r="FD52" t="n">
        <v>16.9</v>
      </c>
      <c r="FE52" t="n">
        <v>0.00169</v>
      </c>
      <c r="FF52" t="inlineStr">
        <is>
          <t>4-Acid Digestion</t>
        </is>
      </c>
      <c r="FG52" t="n">
        <v>5.93</v>
      </c>
      <c r="FH52" t="n">
        <v>0.000593</v>
      </c>
      <c r="FI52" t="inlineStr">
        <is>
          <t>4-Acid Digestion</t>
        </is>
      </c>
      <c r="FJ52" t="inlineStr"/>
      <c r="FK52" t="inlineStr"/>
      <c r="FL52" t="inlineStr"/>
      <c r="FM52" t="n">
        <v>1.87</v>
      </c>
      <c r="FN52" t="n">
        <v>0.000187</v>
      </c>
      <c r="FO52" t="inlineStr">
        <is>
          <t>Aqua Regia Digestion</t>
        </is>
      </c>
      <c r="FP52" t="n">
        <v>3.53</v>
      </c>
      <c r="FQ52" t="n">
        <v>0.000353</v>
      </c>
      <c r="FR52" t="inlineStr">
        <is>
          <t>4-Acid Digestion</t>
        </is>
      </c>
      <c r="FS52" t="n">
        <v>163</v>
      </c>
      <c r="FT52" t="n">
        <v>0.0163</v>
      </c>
      <c r="FU52" t="inlineStr">
        <is>
          <t>4-Acid Digestion</t>
        </is>
      </c>
      <c r="FV52" s="2" t="n">
        <v>0.5</v>
      </c>
      <c r="FW52" s="2" t="n">
        <v>5e-05</v>
      </c>
      <c r="FX52" t="inlineStr">
        <is>
          <t>4-Acid Digestion</t>
        </is>
      </c>
      <c r="FY52" t="n">
        <v>0.38</v>
      </c>
      <c r="FZ52" t="n">
        <v>3.8e-05</v>
      </c>
      <c r="GA52" t="inlineStr">
        <is>
          <t>4-Acid Digestion</t>
        </is>
      </c>
      <c r="GB52" t="n">
        <v>0.13</v>
      </c>
      <c r="GC52" t="n">
        <v>1.3e-05</v>
      </c>
      <c r="GD52" t="inlineStr">
        <is>
          <t>Aqua Regia Digestion</t>
        </is>
      </c>
      <c r="GE52" t="n">
        <v>0.49</v>
      </c>
      <c r="GF52" t="n">
        <v>4.9e-05</v>
      </c>
      <c r="GG52" t="inlineStr">
        <is>
          <t>4-Acid Digestion</t>
        </is>
      </c>
      <c r="GH52" t="n">
        <v>2840</v>
      </c>
      <c r="GI52" t="n">
        <v>0.284</v>
      </c>
      <c r="GJ52" t="inlineStr">
        <is>
          <t>4-Acid Digestion</t>
        </is>
      </c>
      <c r="GK52" t="n">
        <v>0.14</v>
      </c>
      <c r="GL52" t="n">
        <v>1.4e-05</v>
      </c>
      <c r="GM52" t="inlineStr">
        <is>
          <t>4-Acid Digestion</t>
        </is>
      </c>
      <c r="GN52" t="n">
        <v>0.19</v>
      </c>
      <c r="GO52" t="n">
        <v>1.9e-05</v>
      </c>
      <c r="GP52" t="inlineStr">
        <is>
          <t>4-Acid Digestion</t>
        </is>
      </c>
      <c r="GQ52" t="n">
        <v>0.11</v>
      </c>
      <c r="GR52" t="n">
        <v>1.1e-05</v>
      </c>
      <c r="GS52" t="inlineStr">
        <is>
          <t>4-Acid Digestion</t>
        </is>
      </c>
      <c r="GT52" t="n">
        <v>148</v>
      </c>
      <c r="GU52" t="n">
        <v>0.0148</v>
      </c>
      <c r="GV52" t="inlineStr">
        <is>
          <t>Aqua Regia Digestion</t>
        </is>
      </c>
      <c r="GW52" t="n">
        <v>1.95</v>
      </c>
      <c r="GX52" t="n">
        <v>0.000195</v>
      </c>
      <c r="GY52" t="inlineStr">
        <is>
          <t>4-Acid Digestion</t>
        </is>
      </c>
      <c r="GZ52" t="n">
        <v>11.8</v>
      </c>
      <c r="HA52" t="n">
        <v>0.00118</v>
      </c>
      <c r="HB52" t="inlineStr">
        <is>
          <t>4-Acid Digestion</t>
        </is>
      </c>
      <c r="HC52" t="n">
        <v>1.22</v>
      </c>
      <c r="HD52" t="n">
        <v>0.000122</v>
      </c>
      <c r="HE52" t="inlineStr">
        <is>
          <t>4-Acid Digestion</t>
        </is>
      </c>
      <c r="HF52" t="n">
        <v>105</v>
      </c>
      <c r="HG52" t="n">
        <v>0.0105</v>
      </c>
      <c r="HH52" t="inlineStr">
        <is>
          <t>4-Acid Digestion</t>
        </is>
      </c>
      <c r="HI52" t="n">
        <v>0.9</v>
      </c>
      <c r="HJ52" t="n">
        <v>9.000000000000001e-05</v>
      </c>
      <c r="HK52" t="inlineStr">
        <is>
          <t>Aqua Regia Digestion</t>
        </is>
      </c>
    </row>
    <row r="53">
      <c r="A53" t="inlineStr">
        <is>
          <t>OREAS0152c</t>
        </is>
      </c>
      <c r="B53" t="inlineStr">
        <is>
          <t>Au &lt;1 ppm, Au-Cu ore, Cu ore</t>
        </is>
      </c>
      <c r="C53" t="inlineStr">
        <is>
          <t>primary</t>
        </is>
      </c>
      <c r="D53" t="inlineStr">
        <is>
          <t>quartz monzonite</t>
        </is>
      </c>
      <c r="E53" t="inlineStr">
        <is>
          <t>porphyry copper-gold</t>
        </is>
      </c>
      <c r="F53" t="inlineStr">
        <is>
          <t>yes</t>
        </is>
      </c>
      <c r="G53" t="inlineStr">
        <is>
          <t>Current</t>
        </is>
      </c>
      <c r="H53" t="inlineStr">
        <is>
          <t>C:/Users/Zeb/Documents/GitHub/OREAS-Catalogue-Info/oreas-catalogue-2024-05-24.csv</t>
        </is>
      </c>
      <c r="I53">
        <f>Hyperlink("https://www.oreas.com/crm/OREAS-152c/")</f>
        <v/>
      </c>
      <c r="J53" t="n">
        <v>0.899</v>
      </c>
      <c r="K53" t="n">
        <v>8.99e-05</v>
      </c>
      <c r="L53" t="inlineStr">
        <is>
          <t>Aqua Regia Digestion</t>
        </is>
      </c>
      <c r="M53" t="n">
        <v>76400</v>
      </c>
      <c r="N53" t="n">
        <v>7.64</v>
      </c>
      <c r="O53" t="inlineStr">
        <is>
          <t>4-Acid Digestion</t>
        </is>
      </c>
      <c r="P53" t="n">
        <v>22.5</v>
      </c>
      <c r="Q53" t="n">
        <v>0.00225</v>
      </c>
      <c r="R53" t="inlineStr">
        <is>
          <t>4-Acid Digestion</t>
        </is>
      </c>
      <c r="S53" t="n">
        <v>0.134</v>
      </c>
      <c r="T53" t="n">
        <v>1.34e-05</v>
      </c>
      <c r="U53" t="inlineStr">
        <is>
          <t>Pb Fire Assay</t>
        </is>
      </c>
      <c r="V53" s="2" t="n">
        <v>10</v>
      </c>
      <c r="W53" s="2" t="n">
        <v>0.001</v>
      </c>
      <c r="X53" t="inlineStr">
        <is>
          <t>Aqua Regia Digestion</t>
        </is>
      </c>
      <c r="Y53" t="n">
        <v>870</v>
      </c>
      <c r="Z53" t="n">
        <v>0.08699999999999999</v>
      </c>
      <c r="AA53" t="inlineStr">
        <is>
          <t>4-Acid Digestion</t>
        </is>
      </c>
      <c r="AB53" t="n">
        <v>2.14</v>
      </c>
      <c r="AC53" t="n">
        <v>0.000214</v>
      </c>
      <c r="AD53" t="inlineStr">
        <is>
          <t>4-Acid Digestion</t>
        </is>
      </c>
      <c r="AE53" t="n">
        <v>1.59</v>
      </c>
      <c r="AF53" t="n">
        <v>0.000159</v>
      </c>
      <c r="AG53" t="inlineStr">
        <is>
          <t>4-Acid Digestion</t>
        </is>
      </c>
      <c r="AH53" t="n">
        <v>15500</v>
      </c>
      <c r="AI53" t="n">
        <v>1.55</v>
      </c>
      <c r="AJ53" t="inlineStr">
        <is>
          <t>4-Acid Digestion</t>
        </is>
      </c>
      <c r="AK53" t="n">
        <v>0.65</v>
      </c>
      <c r="AL53" t="n">
        <v>6.499999999999999e-05</v>
      </c>
      <c r="AM53" t="inlineStr">
        <is>
          <t>4-Acid Digestion</t>
        </is>
      </c>
      <c r="AN53" t="n">
        <v>63</v>
      </c>
      <c r="AO53" t="n">
        <v>0.0063</v>
      </c>
      <c r="AP53" t="inlineStr">
        <is>
          <t>4-Acid Digestion</t>
        </is>
      </c>
      <c r="AQ53" t="inlineStr"/>
      <c r="AR53" t="inlineStr"/>
      <c r="AS53" t="inlineStr"/>
      <c r="AT53" t="n">
        <v>11.2</v>
      </c>
      <c r="AU53" t="n">
        <v>0.00112</v>
      </c>
      <c r="AV53" t="inlineStr">
        <is>
          <t>4-Acid Digestion</t>
        </is>
      </c>
      <c r="AW53" t="n">
        <v>41.3</v>
      </c>
      <c r="AX53" t="n">
        <v>0.00413</v>
      </c>
      <c r="AY53" t="inlineStr">
        <is>
          <t>4-Acid Digestion</t>
        </is>
      </c>
      <c r="AZ53" t="n">
        <v>9.32</v>
      </c>
      <c r="BA53" t="n">
        <v>0.000932</v>
      </c>
      <c r="BB53" t="inlineStr">
        <is>
          <t>4-Acid Digestion</t>
        </is>
      </c>
      <c r="BC53" t="n">
        <v>3780</v>
      </c>
      <c r="BD53" t="n">
        <v>0.378</v>
      </c>
      <c r="BE53" t="inlineStr">
        <is>
          <t>4-Acid Digestion</t>
        </is>
      </c>
      <c r="BF53" t="n">
        <v>3.05</v>
      </c>
      <c r="BG53" t="n">
        <v>0.000305</v>
      </c>
      <c r="BH53" t="inlineStr">
        <is>
          <t>4-Acid Digestion</t>
        </is>
      </c>
      <c r="BI53" t="n">
        <v>1.25</v>
      </c>
      <c r="BJ53" t="n">
        <v>0.000125</v>
      </c>
      <c r="BK53" t="inlineStr">
        <is>
          <t>4-Acid Digestion</t>
        </is>
      </c>
      <c r="BL53" t="n">
        <v>1.25</v>
      </c>
      <c r="BM53" t="n">
        <v>0.000125</v>
      </c>
      <c r="BN53" t="inlineStr">
        <is>
          <t>4-Acid Digestion</t>
        </is>
      </c>
      <c r="BO53" t="n">
        <v>29600</v>
      </c>
      <c r="BP53" t="n">
        <v>2.96</v>
      </c>
      <c r="BQ53" t="inlineStr">
        <is>
          <t>4-Acid Digestion</t>
        </is>
      </c>
      <c r="BR53" t="n">
        <v>20.5</v>
      </c>
      <c r="BS53" t="n">
        <v>0.00205</v>
      </c>
      <c r="BT53" t="inlineStr">
        <is>
          <t>4-Acid Digestion</t>
        </is>
      </c>
      <c r="BU53" t="n">
        <v>4.91</v>
      </c>
      <c r="BV53" t="n">
        <v>0.000491</v>
      </c>
      <c r="BW53" t="inlineStr">
        <is>
          <t>4-Acid Digestion</t>
        </is>
      </c>
      <c r="BX53" t="n">
        <v>0.1</v>
      </c>
      <c r="BY53" t="n">
        <v>1e-05</v>
      </c>
      <c r="BZ53" t="inlineStr">
        <is>
          <t>Aqua Regia Digestion</t>
        </is>
      </c>
      <c r="CA53" t="n">
        <v>1.63</v>
      </c>
      <c r="CB53" t="n">
        <v>0.000163</v>
      </c>
      <c r="CC53" t="inlineStr">
        <is>
          <t>4-Acid Digestion</t>
        </is>
      </c>
      <c r="CD53" t="n">
        <v>0.032</v>
      </c>
      <c r="CE53" t="n">
        <v>3.2e-06</v>
      </c>
      <c r="CF53" t="inlineStr">
        <is>
          <t>Aqua Regia Digestion</t>
        </is>
      </c>
      <c r="CG53" t="n">
        <v>0.5</v>
      </c>
      <c r="CH53" t="n">
        <v>5e-05</v>
      </c>
      <c r="CI53" t="inlineStr">
        <is>
          <t>4-Acid Digestion</t>
        </is>
      </c>
      <c r="CJ53" t="n">
        <v>0.33</v>
      </c>
      <c r="CK53" t="n">
        <v>3.3e-05</v>
      </c>
      <c r="CL53" t="inlineStr">
        <is>
          <t>4-Acid Digestion</t>
        </is>
      </c>
      <c r="CM53" t="inlineStr"/>
      <c r="CN53" t="inlineStr"/>
      <c r="CO53" t="inlineStr"/>
      <c r="CP53" t="n">
        <v>25900</v>
      </c>
      <c r="CQ53" t="n">
        <v>2.59</v>
      </c>
      <c r="CR53" t="inlineStr">
        <is>
          <t>4-Acid Digestion</t>
        </is>
      </c>
      <c r="CS53" t="n">
        <v>30.6</v>
      </c>
      <c r="CT53" t="n">
        <v>0.00306</v>
      </c>
      <c r="CU53" t="inlineStr">
        <is>
          <t>4-Acid Digestion</t>
        </is>
      </c>
      <c r="CV53" t="n">
        <v>43.5</v>
      </c>
      <c r="CW53" t="n">
        <v>0.00435</v>
      </c>
      <c r="CX53" t="inlineStr">
        <is>
          <t>4-Acid Digestion</t>
        </is>
      </c>
      <c r="CY53" t="n">
        <v>0.15</v>
      </c>
      <c r="CZ53" t="n">
        <v>1.5e-05</v>
      </c>
      <c r="DA53" t="inlineStr">
        <is>
          <t>4-Acid Digestion</t>
        </is>
      </c>
      <c r="DB53" t="n">
        <v>7550</v>
      </c>
      <c r="DC53" t="n">
        <v>0.755</v>
      </c>
      <c r="DD53" t="inlineStr">
        <is>
          <t>4-Acid Digestion</t>
        </is>
      </c>
      <c r="DE53" t="n">
        <v>320</v>
      </c>
      <c r="DF53" t="n">
        <v>0.032</v>
      </c>
      <c r="DG53" t="inlineStr">
        <is>
          <t>4-Acid Digestion</t>
        </is>
      </c>
      <c r="DH53" t="n">
        <v>93</v>
      </c>
      <c r="DI53" t="n">
        <v>0.009299999999999999</v>
      </c>
      <c r="DJ53" t="inlineStr">
        <is>
          <t>4-Acid Digestion</t>
        </is>
      </c>
      <c r="DK53" t="n">
        <v>22000</v>
      </c>
      <c r="DL53" t="n">
        <v>2.2</v>
      </c>
      <c r="DM53" t="inlineStr">
        <is>
          <t>4-Acid Digestion</t>
        </is>
      </c>
      <c r="DN53" t="n">
        <v>10.6</v>
      </c>
      <c r="DO53" t="n">
        <v>0.00106</v>
      </c>
      <c r="DP53" t="inlineStr">
        <is>
          <t>4-Acid Digestion</t>
        </is>
      </c>
      <c r="DQ53" t="n">
        <v>27.5</v>
      </c>
      <c r="DR53" t="n">
        <v>0.00275</v>
      </c>
      <c r="DS53" t="inlineStr">
        <is>
          <t>4-Acid Digestion</t>
        </is>
      </c>
      <c r="DT53" t="n">
        <v>15.9</v>
      </c>
      <c r="DU53" t="n">
        <v>0.00159</v>
      </c>
      <c r="DV53" t="inlineStr">
        <is>
          <t>Aqua Regia Digestion</t>
        </is>
      </c>
      <c r="DW53" t="n">
        <v>760</v>
      </c>
      <c r="DX53" t="n">
        <v>0.076</v>
      </c>
      <c r="DY53" t="inlineStr">
        <is>
          <t>4-Acid Digestion</t>
        </is>
      </c>
      <c r="DZ53" t="n">
        <v>61</v>
      </c>
      <c r="EA53" t="n">
        <v>0.0061</v>
      </c>
      <c r="EB53" t="inlineStr">
        <is>
          <t>4-Acid Digestion</t>
        </is>
      </c>
      <c r="EC53" t="inlineStr"/>
      <c r="ED53" t="inlineStr"/>
      <c r="EE53" t="inlineStr"/>
      <c r="EF53" t="n">
        <v>7.07</v>
      </c>
      <c r="EG53" t="n">
        <v>0.0007069999999999999</v>
      </c>
      <c r="EH53" t="inlineStr">
        <is>
          <t>4-Acid Digestion</t>
        </is>
      </c>
      <c r="EI53" t="inlineStr"/>
      <c r="EJ53" t="inlineStr"/>
      <c r="EK53" t="inlineStr"/>
      <c r="EL53" t="n">
        <v>84</v>
      </c>
      <c r="EM53" t="n">
        <v>0.008399999999999999</v>
      </c>
      <c r="EN53" t="inlineStr">
        <is>
          <t>Aqua Regia Digestion</t>
        </is>
      </c>
      <c r="EO53" t="n">
        <v>0.055</v>
      </c>
      <c r="EP53" t="n">
        <v>5.5e-06</v>
      </c>
      <c r="EQ53" t="inlineStr">
        <is>
          <t>4-Acid Digestion</t>
        </is>
      </c>
      <c r="ER53" t="inlineStr"/>
      <c r="ES53" t="inlineStr"/>
      <c r="ET53" t="inlineStr"/>
      <c r="EU53" t="inlineStr"/>
      <c r="EV53" t="inlineStr"/>
      <c r="EW53" t="inlineStr"/>
      <c r="EX53" t="n">
        <v>6180</v>
      </c>
      <c r="EY53" t="n">
        <v>0.618</v>
      </c>
      <c r="EZ53" t="inlineStr">
        <is>
          <t>4-Acid Digestion</t>
        </is>
      </c>
      <c r="FA53" t="n">
        <v>1.45</v>
      </c>
      <c r="FB53" t="n">
        <v>0.000145</v>
      </c>
      <c r="FC53" t="inlineStr">
        <is>
          <t>4-Acid Digestion</t>
        </is>
      </c>
      <c r="FD53" t="n">
        <v>8.17</v>
      </c>
      <c r="FE53" t="n">
        <v>0.000817</v>
      </c>
      <c r="FF53" t="inlineStr">
        <is>
          <t>4-Acid Digestion</t>
        </is>
      </c>
      <c r="FG53" t="n">
        <v>4.63</v>
      </c>
      <c r="FH53" t="n">
        <v>0.000463</v>
      </c>
      <c r="FI53" t="inlineStr">
        <is>
          <t>4-Acid Digestion</t>
        </is>
      </c>
      <c r="FJ53" t="inlineStr"/>
      <c r="FK53" t="inlineStr"/>
      <c r="FL53" t="inlineStr"/>
      <c r="FM53" t="n">
        <v>5.82</v>
      </c>
      <c r="FN53" t="n">
        <v>0.0005820000000000001</v>
      </c>
      <c r="FO53" t="inlineStr">
        <is>
          <t>4-Acid Digestion</t>
        </is>
      </c>
      <c r="FP53" t="n">
        <v>4.56</v>
      </c>
      <c r="FQ53" t="n">
        <v>0.000456</v>
      </c>
      <c r="FR53" t="inlineStr">
        <is>
          <t>4-Acid Digestion</t>
        </is>
      </c>
      <c r="FS53" t="n">
        <v>196</v>
      </c>
      <c r="FT53" t="n">
        <v>0.0196</v>
      </c>
      <c r="FU53" t="inlineStr">
        <is>
          <t>4-Acid Digestion</t>
        </is>
      </c>
      <c r="FV53" t="n">
        <v>0.93</v>
      </c>
      <c r="FW53" t="n">
        <v>9.3e-05</v>
      </c>
      <c r="FX53" t="inlineStr">
        <is>
          <t>4-Acid Digestion</t>
        </is>
      </c>
      <c r="FY53" t="n">
        <v>0.64</v>
      </c>
      <c r="FZ53" t="n">
        <v>6.4e-05</v>
      </c>
      <c r="GA53" t="inlineStr">
        <is>
          <t>4-Acid Digestion</t>
        </is>
      </c>
      <c r="GB53" t="n">
        <v>0.6</v>
      </c>
      <c r="GC53" t="n">
        <v>6e-05</v>
      </c>
      <c r="GD53" t="inlineStr">
        <is>
          <t>Aqua Regia Digestion</t>
        </is>
      </c>
      <c r="GE53" t="n">
        <v>11.7</v>
      </c>
      <c r="GF53" t="n">
        <v>0.00117</v>
      </c>
      <c r="GG53" t="inlineStr">
        <is>
          <t>4-Acid Digestion</t>
        </is>
      </c>
      <c r="GH53" t="n">
        <v>3230</v>
      </c>
      <c r="GI53" t="n">
        <v>0.323</v>
      </c>
      <c r="GJ53" t="inlineStr">
        <is>
          <t>4-Acid Digestion</t>
        </is>
      </c>
      <c r="GK53" t="n">
        <v>0.8100000000000001</v>
      </c>
      <c r="GL53" t="n">
        <v>8.1e-05</v>
      </c>
      <c r="GM53" t="inlineStr">
        <is>
          <t>4-Acid Digestion</t>
        </is>
      </c>
      <c r="GN53" t="n">
        <v>0.16</v>
      </c>
      <c r="GO53" t="n">
        <v>1.6e-05</v>
      </c>
      <c r="GP53" t="inlineStr">
        <is>
          <t>4-Acid Digestion</t>
        </is>
      </c>
      <c r="GQ53" t="n">
        <v>3.2</v>
      </c>
      <c r="GR53" t="n">
        <v>0.00032</v>
      </c>
      <c r="GS53" t="inlineStr">
        <is>
          <t>4-Acid Digestion</t>
        </is>
      </c>
      <c r="GT53" t="n">
        <v>61</v>
      </c>
      <c r="GU53" t="n">
        <v>0.0061</v>
      </c>
      <c r="GV53" t="inlineStr">
        <is>
          <t>Aqua Regia Digestion</t>
        </is>
      </c>
      <c r="GW53" t="n">
        <v>9.359999999999999</v>
      </c>
      <c r="GX53" t="n">
        <v>0.000936</v>
      </c>
      <c r="GY53" t="inlineStr">
        <is>
          <t>4-Acid Digestion</t>
        </is>
      </c>
      <c r="GZ53" t="n">
        <v>13.7</v>
      </c>
      <c r="HA53" t="n">
        <v>0.00137</v>
      </c>
      <c r="HB53" t="inlineStr">
        <is>
          <t>4-Acid Digestion</t>
        </is>
      </c>
      <c r="HC53" t="n">
        <v>0.99</v>
      </c>
      <c r="HD53" t="n">
        <v>9.899999999999999e-05</v>
      </c>
      <c r="HE53" t="inlineStr">
        <is>
          <t>4-Acid Digestion</t>
        </is>
      </c>
      <c r="HF53" t="n">
        <v>229</v>
      </c>
      <c r="HG53" t="n">
        <v>0.0229</v>
      </c>
      <c r="HH53" t="inlineStr">
        <is>
          <t>4-Acid Digestion</t>
        </is>
      </c>
      <c r="HI53" t="n">
        <v>53</v>
      </c>
      <c r="HJ53" t="n">
        <v>0.0053</v>
      </c>
      <c r="HK53" t="inlineStr">
        <is>
          <t>4-Acid Digestion</t>
        </is>
      </c>
    </row>
    <row r="54">
      <c r="A54" t="inlineStr">
        <is>
          <t>OREAS0153a</t>
        </is>
      </c>
      <c r="B54" t="inlineStr">
        <is>
          <t>Au &lt;1 ppm, Au-Cu ore, Cu ore</t>
        </is>
      </c>
      <c r="C54" t="inlineStr">
        <is>
          <t>primary</t>
        </is>
      </c>
      <c r="D54" t="inlineStr">
        <is>
          <t>quartz monzonite</t>
        </is>
      </c>
      <c r="E54" t="inlineStr">
        <is>
          <t>porphyry copper-gold</t>
        </is>
      </c>
      <c r="F54" t="inlineStr">
        <is>
          <t>no</t>
        </is>
      </c>
      <c r="G54" t="inlineStr">
        <is>
          <t>Archived</t>
        </is>
      </c>
      <c r="H54" t="inlineStr">
        <is>
          <t>C:/Users/Zeb/Documents/GitHub/OREAS-Catalogue-Info/oreas-catalogue-2024-05-24.csv</t>
        </is>
      </c>
      <c r="I54">
        <f>Hyperlink("https://www.oreas.com/crm/OREAS-153a/")</f>
        <v/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0.311</v>
      </c>
      <c r="T54" t="n">
        <v>3.11e-05</v>
      </c>
      <c r="U54" t="inlineStr">
        <is>
          <t>Pb Fire Assay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7120</v>
      </c>
      <c r="BD54" t="n">
        <v>0.712</v>
      </c>
      <c r="BE54" t="inlineStr">
        <is>
          <t>4-Acid Digestion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177</v>
      </c>
      <c r="DI54" t="n">
        <v>0.0177</v>
      </c>
      <c r="DJ54" t="inlineStr">
        <is>
          <t>4-Acid Digestion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12700</v>
      </c>
      <c r="EY54" t="n">
        <v>1.27</v>
      </c>
      <c r="EZ54" t="inlineStr">
        <is>
          <t>4-Acid Digestion</t>
        </is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</row>
    <row r="55">
      <c r="A55" t="inlineStr">
        <is>
          <t>OREAS0153b</t>
        </is>
      </c>
      <c r="B55" t="inlineStr">
        <is>
          <t>Au &lt;1 ppm, Au-Cu ore, Cu ore</t>
        </is>
      </c>
      <c r="C55" t="inlineStr">
        <is>
          <t>primary</t>
        </is>
      </c>
      <c r="D55" t="inlineStr">
        <is>
          <t>quartz monzonite</t>
        </is>
      </c>
      <c r="E55" t="inlineStr">
        <is>
          <t>porphyry copper-gold</t>
        </is>
      </c>
      <c r="F55" t="inlineStr">
        <is>
          <t>yes</t>
        </is>
      </c>
      <c r="G55" t="inlineStr">
        <is>
          <t>Archived</t>
        </is>
      </c>
      <c r="H55" t="inlineStr">
        <is>
          <t>C:/Users/Zeb/Documents/GitHub/OREAS-Catalogue-Info/oreas-catalogue-2024-05-24.csv</t>
        </is>
      </c>
      <c r="I55">
        <f>Hyperlink("https://www.oreas.com/crm/OREAS-153b/")</f>
        <v/>
      </c>
      <c r="J55" t="n">
        <v>1.43</v>
      </c>
      <c r="K55" t="n">
        <v>0.000143</v>
      </c>
      <c r="L55" t="inlineStr">
        <is>
          <t>Aqua Regia Digestion</t>
        </is>
      </c>
      <c r="M55" t="n">
        <v>79400</v>
      </c>
      <c r="N55" t="n">
        <v>7.94</v>
      </c>
      <c r="O55" t="inlineStr">
        <is>
          <t>4-Acid Digestion</t>
        </is>
      </c>
      <c r="P55" t="n">
        <v>79</v>
      </c>
      <c r="Q55" t="n">
        <v>0.007900000000000001</v>
      </c>
      <c r="R55" t="inlineStr">
        <is>
          <t>4-Acid Digestion</t>
        </is>
      </c>
      <c r="S55" t="n">
        <v>0.313</v>
      </c>
      <c r="T55" t="n">
        <v>3.13e-05</v>
      </c>
      <c r="U55" t="inlineStr">
        <is>
          <t>Pb Fire Assay</t>
        </is>
      </c>
      <c r="V55" s="2" t="n">
        <v>10</v>
      </c>
      <c r="W55" s="2" t="n">
        <v>0.001</v>
      </c>
      <c r="X55" t="inlineStr">
        <is>
          <t>Aqua Regia Digestion</t>
        </is>
      </c>
      <c r="Y55" t="n">
        <v>103</v>
      </c>
      <c r="Z55" t="n">
        <v>0.0103</v>
      </c>
      <c r="AA55" t="inlineStr">
        <is>
          <t>4-Acid Digestion</t>
        </is>
      </c>
      <c r="AB55" t="n">
        <v>0.52</v>
      </c>
      <c r="AC55" t="n">
        <v>5.2e-05</v>
      </c>
      <c r="AD55" t="inlineStr">
        <is>
          <t>4-Acid Digestion</t>
        </is>
      </c>
      <c r="AE55" t="n">
        <v>1.61</v>
      </c>
      <c r="AF55" t="n">
        <v>0.000161</v>
      </c>
      <c r="AG55" t="inlineStr">
        <is>
          <t>4-Acid Digestion</t>
        </is>
      </c>
      <c r="AH55" t="n">
        <v>18300</v>
      </c>
      <c r="AI55" t="n">
        <v>1.83</v>
      </c>
      <c r="AJ55" t="inlineStr">
        <is>
          <t>4-Acid Digestion</t>
        </is>
      </c>
      <c r="AK55" t="n">
        <v>0.26</v>
      </c>
      <c r="AL55" t="n">
        <v>2.6e-05</v>
      </c>
      <c r="AM55" t="inlineStr">
        <is>
          <t>4-Acid Digestion</t>
        </is>
      </c>
      <c r="AN55" t="n">
        <v>11.7</v>
      </c>
      <c r="AO55" t="n">
        <v>0.00117</v>
      </c>
      <c r="AP55" t="inlineStr">
        <is>
          <t>4-Acid Digestion</t>
        </is>
      </c>
      <c r="AQ55" t="inlineStr"/>
      <c r="AR55" t="inlineStr"/>
      <c r="AS55" t="inlineStr"/>
      <c r="AT55" t="n">
        <v>15.4</v>
      </c>
      <c r="AU55" t="n">
        <v>0.00154</v>
      </c>
      <c r="AV55" t="inlineStr">
        <is>
          <t>4-Acid Digestion</t>
        </is>
      </c>
      <c r="AW55" t="n">
        <v>17.3</v>
      </c>
      <c r="AX55" t="n">
        <v>0.00173</v>
      </c>
      <c r="AY55" t="inlineStr">
        <is>
          <t>4-Acid Digestion</t>
        </is>
      </c>
      <c r="AZ55" t="n">
        <v>0.44</v>
      </c>
      <c r="BA55" t="n">
        <v>4.4e-05</v>
      </c>
      <c r="BB55" t="inlineStr">
        <is>
          <t>4-Acid Digestion</t>
        </is>
      </c>
      <c r="BC55" t="n">
        <v>6780</v>
      </c>
      <c r="BD55" t="n">
        <v>0.678</v>
      </c>
      <c r="BE55" t="inlineStr">
        <is>
          <t>4-Acid Digestion</t>
        </is>
      </c>
      <c r="BF55" t="n">
        <v>2.11</v>
      </c>
      <c r="BG55" t="n">
        <v>0.000211</v>
      </c>
      <c r="BH55" t="inlineStr">
        <is>
          <t>4-Acid Digestion</t>
        </is>
      </c>
      <c r="BI55" t="n">
        <v>1.23</v>
      </c>
      <c r="BJ55" t="n">
        <v>0.000123</v>
      </c>
      <c r="BK55" t="inlineStr">
        <is>
          <t>4-Acid Digestion</t>
        </is>
      </c>
      <c r="BL55" t="n">
        <v>0.67</v>
      </c>
      <c r="BM55" t="n">
        <v>6.7e-05</v>
      </c>
      <c r="BN55" t="inlineStr">
        <is>
          <t>4-Acid Digestion</t>
        </is>
      </c>
      <c r="BO55" t="n">
        <v>38600</v>
      </c>
      <c r="BP55" t="n">
        <v>3.86</v>
      </c>
      <c r="BQ55" t="inlineStr">
        <is>
          <t>4-Acid Digestion</t>
        </is>
      </c>
      <c r="BR55" t="n">
        <v>18.8</v>
      </c>
      <c r="BS55" t="n">
        <v>0.00188</v>
      </c>
      <c r="BT55" t="inlineStr">
        <is>
          <t>4-Acid Digestion</t>
        </is>
      </c>
      <c r="BU55" t="n">
        <v>2.15</v>
      </c>
      <c r="BV55" t="n">
        <v>0.000215</v>
      </c>
      <c r="BW55" t="inlineStr">
        <is>
          <t>4-Acid Digestion</t>
        </is>
      </c>
      <c r="BX55" t="inlineStr"/>
      <c r="BY55" t="inlineStr"/>
      <c r="BZ55" t="inlineStr"/>
      <c r="CA55" s="2" t="n">
        <v>0.5</v>
      </c>
      <c r="CB55" s="2" t="n">
        <v>5e-05</v>
      </c>
      <c r="CC55" t="inlineStr">
        <is>
          <t>4-Acid Digestion</t>
        </is>
      </c>
      <c r="CD55" t="n">
        <v>0.066</v>
      </c>
      <c r="CE55" t="n">
        <v>6.6e-06</v>
      </c>
      <c r="CF55" t="inlineStr">
        <is>
          <t>Aqua Regia Digestion</t>
        </is>
      </c>
      <c r="CG55" t="n">
        <v>0.43</v>
      </c>
      <c r="CH55" t="n">
        <v>4.3e-05</v>
      </c>
      <c r="CI55" t="inlineStr">
        <is>
          <t>4-Acid Digestion</t>
        </is>
      </c>
      <c r="CJ55" t="n">
        <v>0.23</v>
      </c>
      <c r="CK55" t="n">
        <v>2.3e-05</v>
      </c>
      <c r="CL55" t="inlineStr">
        <is>
          <t>4-Acid Digestion</t>
        </is>
      </c>
      <c r="CM55" t="inlineStr"/>
      <c r="CN55" t="inlineStr"/>
      <c r="CO55" t="inlineStr"/>
      <c r="CP55" t="n">
        <v>11600</v>
      </c>
      <c r="CQ55" t="n">
        <v>1.16</v>
      </c>
      <c r="CR55" t="inlineStr">
        <is>
          <t>4-Acid Digestion</t>
        </is>
      </c>
      <c r="CS55" t="n">
        <v>5.03</v>
      </c>
      <c r="CT55" t="n">
        <v>0.000503</v>
      </c>
      <c r="CU55" t="inlineStr">
        <is>
          <t>4-Acid Digestion</t>
        </is>
      </c>
      <c r="CV55" t="n">
        <v>5.69</v>
      </c>
      <c r="CW55" t="n">
        <v>0.000569</v>
      </c>
      <c r="CX55" t="inlineStr">
        <is>
          <t>4-Acid Digestion</t>
        </is>
      </c>
      <c r="CY55" t="n">
        <v>0.16</v>
      </c>
      <c r="CZ55" t="n">
        <v>1.6e-05</v>
      </c>
      <c r="DA55" t="inlineStr">
        <is>
          <t>4-Acid Digestion</t>
        </is>
      </c>
      <c r="DB55" t="n">
        <v>16400</v>
      </c>
      <c r="DC55" t="n">
        <v>1.64</v>
      </c>
      <c r="DD55" t="inlineStr">
        <is>
          <t>4-Acid Digestion</t>
        </is>
      </c>
      <c r="DE55" t="n">
        <v>280</v>
      </c>
      <c r="DF55" t="n">
        <v>0.028</v>
      </c>
      <c r="DG55" t="inlineStr">
        <is>
          <t>4-Acid Digestion</t>
        </is>
      </c>
      <c r="DH55" t="n">
        <v>163</v>
      </c>
      <c r="DI55" t="n">
        <v>0.0163</v>
      </c>
      <c r="DJ55" t="inlineStr">
        <is>
          <t>4-Acid Digestion</t>
        </is>
      </c>
      <c r="DK55" t="n">
        <v>24600</v>
      </c>
      <c r="DL55" t="n">
        <v>2.46</v>
      </c>
      <c r="DM55" t="inlineStr">
        <is>
          <t>4-Acid Digestion</t>
        </is>
      </c>
      <c r="DN55" t="n">
        <v>1.42</v>
      </c>
      <c r="DO55" t="n">
        <v>0.000142</v>
      </c>
      <c r="DP55" t="inlineStr">
        <is>
          <t>4-Acid Digestion</t>
        </is>
      </c>
      <c r="DQ55" t="n">
        <v>7.4</v>
      </c>
      <c r="DR55" t="n">
        <v>0.00074</v>
      </c>
      <c r="DS55" t="inlineStr">
        <is>
          <t>4-Acid Digestion</t>
        </is>
      </c>
      <c r="DT55" t="n">
        <v>11.1</v>
      </c>
      <c r="DU55" t="n">
        <v>0.00111</v>
      </c>
      <c r="DV55" t="inlineStr">
        <is>
          <t>Aqua Regia Digestion</t>
        </is>
      </c>
      <c r="DW55" t="n">
        <v>530</v>
      </c>
      <c r="DX55" t="n">
        <v>0.053</v>
      </c>
      <c r="DY55" t="inlineStr">
        <is>
          <t>4-Acid Digestion</t>
        </is>
      </c>
      <c r="DZ55" t="n">
        <v>13.1</v>
      </c>
      <c r="EA55" t="n">
        <v>0.00131</v>
      </c>
      <c r="EB55" t="inlineStr">
        <is>
          <t>4-Acid Digestion</t>
        </is>
      </c>
      <c r="EC55" t="inlineStr"/>
      <c r="ED55" t="inlineStr"/>
      <c r="EE55" t="inlineStr"/>
      <c r="EF55" t="n">
        <v>1.72</v>
      </c>
      <c r="EG55" t="n">
        <v>0.000172</v>
      </c>
      <c r="EH55" t="inlineStr">
        <is>
          <t>4-Acid Digestion</t>
        </is>
      </c>
      <c r="EI55" t="inlineStr"/>
      <c r="EJ55" t="inlineStr"/>
      <c r="EK55" t="inlineStr"/>
      <c r="EL55" t="n">
        <v>7.34</v>
      </c>
      <c r="EM55" t="n">
        <v>0.000734</v>
      </c>
      <c r="EN55" t="inlineStr">
        <is>
          <t>Aqua Regia Digestion</t>
        </is>
      </c>
      <c r="EO55" t="n">
        <v>0.18</v>
      </c>
      <c r="EP55" t="n">
        <v>1.8e-05</v>
      </c>
      <c r="EQ55" t="inlineStr">
        <is>
          <t>4-Acid Digestion</t>
        </is>
      </c>
      <c r="ER55" t="inlineStr"/>
      <c r="ES55" t="inlineStr"/>
      <c r="ET55" t="inlineStr"/>
      <c r="EU55" t="inlineStr"/>
      <c r="EV55" t="inlineStr"/>
      <c r="EW55" t="inlineStr"/>
      <c r="EX55" t="n">
        <v>12800</v>
      </c>
      <c r="EY55" t="n">
        <v>1.28</v>
      </c>
      <c r="EZ55" t="inlineStr">
        <is>
          <t>4-Acid Digestion</t>
        </is>
      </c>
      <c r="FA55" t="n">
        <v>3.04</v>
      </c>
      <c r="FB55" t="n">
        <v>0.000304</v>
      </c>
      <c r="FC55" t="inlineStr">
        <is>
          <t>4-Acid Digestion</t>
        </is>
      </c>
      <c r="FD55" t="n">
        <v>16.8</v>
      </c>
      <c r="FE55" t="n">
        <v>0.00168</v>
      </c>
      <c r="FF55" t="inlineStr">
        <is>
          <t>4-Acid Digestion</t>
        </is>
      </c>
      <c r="FG55" t="n">
        <v>11.2</v>
      </c>
      <c r="FH55" t="n">
        <v>0.00112</v>
      </c>
      <c r="FI55" t="inlineStr">
        <is>
          <t>4-Acid Digestion</t>
        </is>
      </c>
      <c r="FJ55" t="inlineStr"/>
      <c r="FK55" t="inlineStr"/>
      <c r="FL55" t="inlineStr"/>
      <c r="FM55" t="n">
        <v>1.71</v>
      </c>
      <c r="FN55" t="n">
        <v>0.000171</v>
      </c>
      <c r="FO55" t="inlineStr">
        <is>
          <t>Aqua Regia Digestion</t>
        </is>
      </c>
      <c r="FP55" t="n">
        <v>3.97</v>
      </c>
      <c r="FQ55" t="n">
        <v>0.000397</v>
      </c>
      <c r="FR55" t="inlineStr">
        <is>
          <t>4-Acid Digestion</t>
        </is>
      </c>
      <c r="FS55" t="n">
        <v>164</v>
      </c>
      <c r="FT55" t="n">
        <v>0.0164</v>
      </c>
      <c r="FU55" t="inlineStr">
        <is>
          <t>4-Acid Digestion</t>
        </is>
      </c>
      <c r="FV55" s="2" t="n">
        <v>0.5</v>
      </c>
      <c r="FW55" s="2" t="n">
        <v>5e-05</v>
      </c>
      <c r="FX55" t="inlineStr">
        <is>
          <t>4-Acid Digestion</t>
        </is>
      </c>
      <c r="FY55" t="n">
        <v>0.36</v>
      </c>
      <c r="FZ55" t="n">
        <v>3.6e-05</v>
      </c>
      <c r="GA55" t="inlineStr">
        <is>
          <t>4-Acid Digestion</t>
        </is>
      </c>
      <c r="GB55" t="n">
        <v>0.25</v>
      </c>
      <c r="GC55" t="n">
        <v>2.5e-05</v>
      </c>
      <c r="GD55" t="inlineStr">
        <is>
          <t>Aqua Regia Digestion</t>
        </is>
      </c>
      <c r="GE55" t="n">
        <v>0.45</v>
      </c>
      <c r="GF55" t="n">
        <v>4.5e-05</v>
      </c>
      <c r="GG55" t="inlineStr">
        <is>
          <t>4-Acid Digestion</t>
        </is>
      </c>
      <c r="GH55" t="n">
        <v>2850</v>
      </c>
      <c r="GI55" t="n">
        <v>0.285</v>
      </c>
      <c r="GJ55" t="inlineStr">
        <is>
          <t>4-Acid Digestion</t>
        </is>
      </c>
      <c r="GK55" t="n">
        <v>0.16</v>
      </c>
      <c r="GL55" t="n">
        <v>1.6e-05</v>
      </c>
      <c r="GM55" t="inlineStr">
        <is>
          <t>4-Acid Digestion</t>
        </is>
      </c>
      <c r="GN55" t="n">
        <v>0.18</v>
      </c>
      <c r="GO55" t="n">
        <v>1.8e-05</v>
      </c>
      <c r="GP55" t="inlineStr">
        <is>
          <t>4-Acid Digestion</t>
        </is>
      </c>
      <c r="GQ55" t="n">
        <v>0.11</v>
      </c>
      <c r="GR55" t="n">
        <v>1.1e-05</v>
      </c>
      <c r="GS55" t="inlineStr">
        <is>
          <t>4-Acid Digestion</t>
        </is>
      </c>
      <c r="GT55" t="n">
        <v>153</v>
      </c>
      <c r="GU55" t="n">
        <v>0.0153</v>
      </c>
      <c r="GV55" t="inlineStr">
        <is>
          <t>Aqua Regia Digestion</t>
        </is>
      </c>
      <c r="GW55" t="n">
        <v>2.02</v>
      </c>
      <c r="GX55" t="n">
        <v>0.000202</v>
      </c>
      <c r="GY55" t="inlineStr">
        <is>
          <t>4-Acid Digestion</t>
        </is>
      </c>
      <c r="GZ55" t="n">
        <v>11.1</v>
      </c>
      <c r="HA55" t="n">
        <v>0.00111</v>
      </c>
      <c r="HB55" t="inlineStr">
        <is>
          <t>4-Acid Digestion</t>
        </is>
      </c>
      <c r="HC55" t="n">
        <v>1.17</v>
      </c>
      <c r="HD55" t="n">
        <v>0.000117</v>
      </c>
      <c r="HE55" t="inlineStr">
        <is>
          <t>4-Acid Digestion</t>
        </is>
      </c>
      <c r="HF55" t="n">
        <v>122</v>
      </c>
      <c r="HG55" t="n">
        <v>0.0122</v>
      </c>
      <c r="HH55" t="inlineStr">
        <is>
          <t>4-Acid Digestion</t>
        </is>
      </c>
      <c r="HI55" s="2" t="n">
        <v>10</v>
      </c>
      <c r="HJ55" s="2" t="n">
        <v>0.001</v>
      </c>
      <c r="HK55" t="inlineStr">
        <is>
          <t>4-Acid Digestion</t>
        </is>
      </c>
    </row>
    <row r="56">
      <c r="A56" t="inlineStr">
        <is>
          <t>OREAS0153c</t>
        </is>
      </c>
      <c r="B56" t="inlineStr">
        <is>
          <t>Au &lt;1 ppm, Au-Cu ore, Cu ore</t>
        </is>
      </c>
      <c r="C56" t="inlineStr">
        <is>
          <t>primary</t>
        </is>
      </c>
      <c r="D56" t="inlineStr">
        <is>
          <t>quartz monzonite</t>
        </is>
      </c>
      <c r="E56" t="inlineStr">
        <is>
          <t>porphyry copper-gold</t>
        </is>
      </c>
      <c r="F56" t="inlineStr">
        <is>
          <t>yes</t>
        </is>
      </c>
      <c r="G56" t="inlineStr">
        <is>
          <t>Current</t>
        </is>
      </c>
      <c r="H56" t="inlineStr">
        <is>
          <t>C:/Users/Zeb/Documents/GitHub/OREAS-Catalogue-Info/oreas-catalogue-2024-05-24.csv</t>
        </is>
      </c>
      <c r="I56">
        <f>Hyperlink("https://www.oreas.com/crm/OREAS-153c/")</f>
        <v/>
      </c>
      <c r="J56" t="n">
        <v>1.76</v>
      </c>
      <c r="K56" t="n">
        <v>0.000176</v>
      </c>
      <c r="L56" t="inlineStr">
        <is>
          <t>Aqua Regia Digestion</t>
        </is>
      </c>
      <c r="M56" t="n">
        <v>74800</v>
      </c>
      <c r="N56" t="n">
        <v>7.48</v>
      </c>
      <c r="O56" t="inlineStr">
        <is>
          <t>4-Acid Digestion</t>
        </is>
      </c>
      <c r="P56" t="n">
        <v>40.6</v>
      </c>
      <c r="Q56" t="n">
        <v>0.00406</v>
      </c>
      <c r="R56" t="inlineStr">
        <is>
          <t>4-Acid Digestion</t>
        </is>
      </c>
      <c r="S56" t="n">
        <v>0.327</v>
      </c>
      <c r="T56" t="n">
        <v>3.27e-05</v>
      </c>
      <c r="U56" t="inlineStr">
        <is>
          <t>Pb Fire Assay</t>
        </is>
      </c>
      <c r="V56" s="2" t="n">
        <v>10</v>
      </c>
      <c r="W56" s="2" t="n">
        <v>0.001</v>
      </c>
      <c r="X56" t="inlineStr">
        <is>
          <t>Aqua Regia Digestion</t>
        </is>
      </c>
      <c r="Y56" t="n">
        <v>782</v>
      </c>
      <c r="Z56" t="n">
        <v>0.07820000000000001</v>
      </c>
      <c r="AA56" t="inlineStr">
        <is>
          <t>4-Acid Digestion</t>
        </is>
      </c>
      <c r="AB56" t="n">
        <v>2.01</v>
      </c>
      <c r="AC56" t="n">
        <v>0.000201</v>
      </c>
      <c r="AD56" t="inlineStr">
        <is>
          <t>4-Acid Digestion</t>
        </is>
      </c>
      <c r="AE56" t="n">
        <v>2.35</v>
      </c>
      <c r="AF56" t="n">
        <v>0.000235</v>
      </c>
      <c r="AG56" t="inlineStr">
        <is>
          <t>4-Acid Digestion</t>
        </is>
      </c>
      <c r="AH56" t="n">
        <v>15700</v>
      </c>
      <c r="AI56" t="n">
        <v>1.57</v>
      </c>
      <c r="AJ56" t="inlineStr">
        <is>
          <t>4-Acid Digestion</t>
        </is>
      </c>
      <c r="AK56" t="n">
        <v>1.04</v>
      </c>
      <c r="AL56" t="n">
        <v>0.000104</v>
      </c>
      <c r="AM56" t="inlineStr">
        <is>
          <t>4-Acid Digestion</t>
        </is>
      </c>
      <c r="AN56" t="n">
        <v>56</v>
      </c>
      <c r="AO56" t="n">
        <v>0.0056</v>
      </c>
      <c r="AP56" t="inlineStr">
        <is>
          <t>4-Acid Digestion</t>
        </is>
      </c>
      <c r="AQ56" t="inlineStr"/>
      <c r="AR56" t="inlineStr"/>
      <c r="AS56" t="inlineStr"/>
      <c r="AT56" t="n">
        <v>14.6</v>
      </c>
      <c r="AU56" t="n">
        <v>0.00146</v>
      </c>
      <c r="AV56" t="inlineStr">
        <is>
          <t>4-Acid Digestion</t>
        </is>
      </c>
      <c r="AW56" t="n">
        <v>36.5</v>
      </c>
      <c r="AX56" t="n">
        <v>0.00365</v>
      </c>
      <c r="AY56" t="inlineStr">
        <is>
          <t>4-Acid Digestion</t>
        </is>
      </c>
      <c r="AZ56" t="n">
        <v>7.96</v>
      </c>
      <c r="BA56" t="n">
        <v>0.000796</v>
      </c>
      <c r="BB56" t="inlineStr">
        <is>
          <t>4-Acid Digestion</t>
        </is>
      </c>
      <c r="BC56" t="n">
        <v>7120</v>
      </c>
      <c r="BD56" t="n">
        <v>0.712</v>
      </c>
      <c r="BE56" t="inlineStr">
        <is>
          <t>4-Acid Digestion</t>
        </is>
      </c>
      <c r="BF56" t="n">
        <v>2.98</v>
      </c>
      <c r="BG56" t="n">
        <v>0.000298</v>
      </c>
      <c r="BH56" t="inlineStr">
        <is>
          <t>4-Acid Digestion</t>
        </is>
      </c>
      <c r="BI56" t="n">
        <v>1.26</v>
      </c>
      <c r="BJ56" t="n">
        <v>0.000126</v>
      </c>
      <c r="BK56" t="inlineStr">
        <is>
          <t>4-Acid Digestion</t>
        </is>
      </c>
      <c r="BL56" t="n">
        <v>1.2</v>
      </c>
      <c r="BM56" t="n">
        <v>0.00012</v>
      </c>
      <c r="BN56" t="inlineStr">
        <is>
          <t>4-Acid Digestion</t>
        </is>
      </c>
      <c r="BO56" t="n">
        <v>31500</v>
      </c>
      <c r="BP56" t="n">
        <v>3.15</v>
      </c>
      <c r="BQ56" t="inlineStr">
        <is>
          <t>4-Acid Digestion</t>
        </is>
      </c>
      <c r="BR56" t="n">
        <v>19.7</v>
      </c>
      <c r="BS56" t="n">
        <v>0.00197</v>
      </c>
      <c r="BT56" t="inlineStr">
        <is>
          <t>4-Acid Digestion</t>
        </is>
      </c>
      <c r="BU56" t="n">
        <v>4.53</v>
      </c>
      <c r="BV56" t="n">
        <v>0.000453</v>
      </c>
      <c r="BW56" t="inlineStr">
        <is>
          <t>4-Acid Digestion</t>
        </is>
      </c>
      <c r="BX56" t="n">
        <v>0.11</v>
      </c>
      <c r="BY56" t="n">
        <v>1.1e-05</v>
      </c>
      <c r="BZ56" t="inlineStr">
        <is>
          <t>Aqua Regia Digestion</t>
        </is>
      </c>
      <c r="CA56" t="n">
        <v>1.67</v>
      </c>
      <c r="CB56" t="n">
        <v>0.000167</v>
      </c>
      <c r="CC56" t="inlineStr">
        <is>
          <t>4-Acid Digestion</t>
        </is>
      </c>
      <c r="CD56" t="n">
        <v>0.057</v>
      </c>
      <c r="CE56" t="n">
        <v>5.7e-06</v>
      </c>
      <c r="CF56" t="inlineStr">
        <is>
          <t>Aqua Regia Digestion</t>
        </is>
      </c>
      <c r="CG56" t="n">
        <v>0.49</v>
      </c>
      <c r="CH56" t="n">
        <v>4.9e-05</v>
      </c>
      <c r="CI56" t="inlineStr">
        <is>
          <t>4-Acid Digestion</t>
        </is>
      </c>
      <c r="CJ56" t="n">
        <v>0.57</v>
      </c>
      <c r="CK56" t="n">
        <v>5.7e-05</v>
      </c>
      <c r="CL56" t="inlineStr">
        <is>
          <t>4-Acid Digestion</t>
        </is>
      </c>
      <c r="CM56" t="inlineStr"/>
      <c r="CN56" t="inlineStr"/>
      <c r="CO56" t="inlineStr"/>
      <c r="CP56" t="n">
        <v>26800</v>
      </c>
      <c r="CQ56" t="n">
        <v>2.68</v>
      </c>
      <c r="CR56" t="inlineStr">
        <is>
          <t>4-Acid Digestion</t>
        </is>
      </c>
      <c r="CS56" t="n">
        <v>27.2</v>
      </c>
      <c r="CT56" t="n">
        <v>0.00272</v>
      </c>
      <c r="CU56" t="inlineStr">
        <is>
          <t>4-Acid Digestion</t>
        </is>
      </c>
      <c r="CV56" t="n">
        <v>38.8</v>
      </c>
      <c r="CW56" t="n">
        <v>0.00388</v>
      </c>
      <c r="CX56" t="inlineStr">
        <is>
          <t>4-Acid Digestion</t>
        </is>
      </c>
      <c r="CY56" t="n">
        <v>0.17</v>
      </c>
      <c r="CZ56" t="n">
        <v>1.7e-05</v>
      </c>
      <c r="DA56" t="inlineStr">
        <is>
          <t>4-Acid Digestion</t>
        </is>
      </c>
      <c r="DB56" t="n">
        <v>7860</v>
      </c>
      <c r="DC56" t="n">
        <v>0.786</v>
      </c>
      <c r="DD56" t="inlineStr">
        <is>
          <t>4-Acid Digestion</t>
        </is>
      </c>
      <c r="DE56" t="n">
        <v>310</v>
      </c>
      <c r="DF56" t="n">
        <v>0.031</v>
      </c>
      <c r="DG56" t="inlineStr">
        <is>
          <t>4-Acid Digestion</t>
        </is>
      </c>
      <c r="DH56" t="n">
        <v>176</v>
      </c>
      <c r="DI56" t="n">
        <v>0.0176</v>
      </c>
      <c r="DJ56" t="inlineStr">
        <is>
          <t>4-Acid Digestion</t>
        </is>
      </c>
      <c r="DK56" t="n">
        <v>23200</v>
      </c>
      <c r="DL56" t="n">
        <v>2.32</v>
      </c>
      <c r="DM56" t="inlineStr">
        <is>
          <t>4-Acid Digestion</t>
        </is>
      </c>
      <c r="DN56" t="n">
        <v>9.65</v>
      </c>
      <c r="DO56" t="n">
        <v>0.000965</v>
      </c>
      <c r="DP56" t="inlineStr">
        <is>
          <t>4-Acid Digestion</t>
        </is>
      </c>
      <c r="DQ56" t="n">
        <v>23.9</v>
      </c>
      <c r="DR56" t="n">
        <v>0.00239</v>
      </c>
      <c r="DS56" t="inlineStr">
        <is>
          <t>4-Acid Digestion</t>
        </is>
      </c>
      <c r="DT56" t="n">
        <v>14.3</v>
      </c>
      <c r="DU56" t="n">
        <v>0.00143</v>
      </c>
      <c r="DV56" t="inlineStr">
        <is>
          <t>Aqua Regia Digestion</t>
        </is>
      </c>
      <c r="DW56" t="n">
        <v>770</v>
      </c>
      <c r="DX56" t="n">
        <v>0.077</v>
      </c>
      <c r="DY56" t="inlineStr">
        <is>
          <t>4-Acid Digestion</t>
        </is>
      </c>
      <c r="DZ56" t="n">
        <v>92</v>
      </c>
      <c r="EA56" t="n">
        <v>0.0092</v>
      </c>
      <c r="EB56" t="inlineStr">
        <is>
          <t>4-Acid Digestion</t>
        </is>
      </c>
      <c r="EC56" t="inlineStr"/>
      <c r="ED56" t="inlineStr"/>
      <c r="EE56" t="inlineStr"/>
      <c r="EF56" t="n">
        <v>6.57</v>
      </c>
      <c r="EG56" t="n">
        <v>0.000657</v>
      </c>
      <c r="EH56" t="inlineStr">
        <is>
          <t>4-Acid Digestion</t>
        </is>
      </c>
      <c r="EI56" t="inlineStr"/>
      <c r="EJ56" t="inlineStr"/>
      <c r="EK56" t="inlineStr"/>
      <c r="EL56" t="n">
        <v>70</v>
      </c>
      <c r="EM56" t="n">
        <v>0.007</v>
      </c>
      <c r="EN56" t="inlineStr">
        <is>
          <t>Aqua Regia Digestion</t>
        </is>
      </c>
      <c r="EO56" t="n">
        <v>0.056</v>
      </c>
      <c r="EP56" t="n">
        <v>5.6e-06</v>
      </c>
      <c r="EQ56" t="inlineStr">
        <is>
          <t>4-Acid Digestion</t>
        </is>
      </c>
      <c r="ER56" t="inlineStr"/>
      <c r="ES56" t="inlineStr"/>
      <c r="ET56" t="inlineStr"/>
      <c r="EU56" t="inlineStr"/>
      <c r="EV56" t="inlineStr"/>
      <c r="EW56" t="inlineStr"/>
      <c r="EX56" t="n">
        <v>10500</v>
      </c>
      <c r="EY56" t="n">
        <v>1.05</v>
      </c>
      <c r="EZ56" t="inlineStr">
        <is>
          <t>4-Acid Digestion</t>
        </is>
      </c>
      <c r="FA56" t="n">
        <v>2.9</v>
      </c>
      <c r="FB56" t="n">
        <v>0.00029</v>
      </c>
      <c r="FC56" t="inlineStr">
        <is>
          <t>4-Acid Digestion</t>
        </is>
      </c>
      <c r="FD56" t="n">
        <v>8.109999999999999</v>
      </c>
      <c r="FE56" t="n">
        <v>0.000811</v>
      </c>
      <c r="FF56" t="inlineStr">
        <is>
          <t>4-Acid Digestion</t>
        </is>
      </c>
      <c r="FG56" t="n">
        <v>8.59</v>
      </c>
      <c r="FH56" t="n">
        <v>0.000859</v>
      </c>
      <c r="FI56" t="inlineStr">
        <is>
          <t>4-Acid Digestion</t>
        </is>
      </c>
      <c r="FJ56" t="inlineStr"/>
      <c r="FK56" t="inlineStr"/>
      <c r="FL56" t="inlineStr"/>
      <c r="FM56" t="n">
        <v>5.49</v>
      </c>
      <c r="FN56" t="n">
        <v>0.000549</v>
      </c>
      <c r="FO56" t="inlineStr">
        <is>
          <t>4-Acid Digestion</t>
        </is>
      </c>
      <c r="FP56" t="n">
        <v>4.23</v>
      </c>
      <c r="FQ56" t="n">
        <v>0.000423</v>
      </c>
      <c r="FR56" t="inlineStr">
        <is>
          <t>4-Acid Digestion</t>
        </is>
      </c>
      <c r="FS56" t="n">
        <v>248</v>
      </c>
      <c r="FT56" t="n">
        <v>0.0248</v>
      </c>
      <c r="FU56" t="inlineStr">
        <is>
          <t>4-Acid Digestion</t>
        </is>
      </c>
      <c r="FV56" t="n">
        <v>0.85</v>
      </c>
      <c r="FW56" t="n">
        <v>8.500000000000001e-05</v>
      </c>
      <c r="FX56" t="inlineStr">
        <is>
          <t>4-Acid Digestion</t>
        </is>
      </c>
      <c r="FY56" t="n">
        <v>0.6</v>
      </c>
      <c r="FZ56" t="n">
        <v>6e-05</v>
      </c>
      <c r="GA56" t="inlineStr">
        <is>
          <t>4-Acid Digestion</t>
        </is>
      </c>
      <c r="GB56" t="n">
        <v>1.15</v>
      </c>
      <c r="GC56" t="n">
        <v>0.000115</v>
      </c>
      <c r="GD56" t="inlineStr">
        <is>
          <t>Aqua Regia Digestion</t>
        </is>
      </c>
      <c r="GE56" t="n">
        <v>10.1</v>
      </c>
      <c r="GF56" t="n">
        <v>0.00101</v>
      </c>
      <c r="GG56" t="inlineStr">
        <is>
          <t>4-Acid Digestion</t>
        </is>
      </c>
      <c r="GH56" t="n">
        <v>2990</v>
      </c>
      <c r="GI56" t="n">
        <v>0.299</v>
      </c>
      <c r="GJ56" t="inlineStr">
        <is>
          <t>4-Acid Digestion</t>
        </is>
      </c>
      <c r="GK56" t="n">
        <v>0.71</v>
      </c>
      <c r="GL56" t="n">
        <v>7.1e-05</v>
      </c>
      <c r="GM56" t="inlineStr">
        <is>
          <t>4-Acid Digestion</t>
        </is>
      </c>
      <c r="GN56" t="n">
        <v>0.17</v>
      </c>
      <c r="GO56" t="n">
        <v>1.7e-05</v>
      </c>
      <c r="GP56" t="inlineStr">
        <is>
          <t>4-Acid Digestion</t>
        </is>
      </c>
      <c r="GQ56" t="n">
        <v>2.88</v>
      </c>
      <c r="GR56" t="n">
        <v>0.000288</v>
      </c>
      <c r="GS56" t="inlineStr">
        <is>
          <t>4-Acid Digestion</t>
        </is>
      </c>
      <c r="GT56" t="n">
        <v>62</v>
      </c>
      <c r="GU56" t="n">
        <v>0.0062</v>
      </c>
      <c r="GV56" t="inlineStr">
        <is>
          <t>Aqua Regia Digestion</t>
        </is>
      </c>
      <c r="GW56" t="n">
        <v>8.539999999999999</v>
      </c>
      <c r="GX56" t="n">
        <v>0.000854</v>
      </c>
      <c r="GY56" t="inlineStr">
        <is>
          <t>4-Acid Digestion</t>
        </is>
      </c>
      <c r="GZ56" t="n">
        <v>13.3</v>
      </c>
      <c r="HA56" t="n">
        <v>0.00133</v>
      </c>
      <c r="HB56" t="inlineStr">
        <is>
          <t>4-Acid Digestion</t>
        </is>
      </c>
      <c r="HC56" t="n">
        <v>1.08</v>
      </c>
      <c r="HD56" t="n">
        <v>0.000108</v>
      </c>
      <c r="HE56" t="inlineStr">
        <is>
          <t>4-Acid Digestion</t>
        </is>
      </c>
      <c r="HF56" t="n">
        <v>359</v>
      </c>
      <c r="HG56" t="n">
        <v>0.0359</v>
      </c>
      <c r="HH56" t="inlineStr">
        <is>
          <t>4-Acid Digestion</t>
        </is>
      </c>
      <c r="HI56" t="n">
        <v>55</v>
      </c>
      <c r="HJ56" t="n">
        <v>0.0055</v>
      </c>
      <c r="HK56" t="inlineStr">
        <is>
          <t>4-Acid Digestion</t>
        </is>
      </c>
    </row>
    <row r="57">
      <c r="A57" t="inlineStr">
        <is>
          <t>OREAS0015d</t>
        </is>
      </c>
      <c r="B57" t="inlineStr">
        <is>
          <t>Au &gt;1 ppm, Au only</t>
        </is>
      </c>
      <c r="C57" t="inlineStr">
        <is>
          <t>primary</t>
        </is>
      </c>
      <c r="D57" t="inlineStr">
        <is>
          <t>metasediment/basalt</t>
        </is>
      </c>
      <c r="E57" t="inlineStr">
        <is>
          <t>orogenic lode gold</t>
        </is>
      </c>
      <c r="F57" t="inlineStr">
        <is>
          <t>no</t>
        </is>
      </c>
      <c r="G57" t="inlineStr">
        <is>
          <t>Archived</t>
        </is>
      </c>
      <c r="H57" t="inlineStr">
        <is>
          <t>C:/Users/Zeb/Documents/GitHub/OREAS-Catalogue-Info/oreas-catalogue-2024-05-24.csv</t>
        </is>
      </c>
      <c r="I57">
        <f>Hyperlink("https://www.oreas.com/crm/OREAS-15d/")</f>
        <v/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1.56</v>
      </c>
      <c r="T57" t="n">
        <v>0.000156</v>
      </c>
      <c r="U57" t="inlineStr">
        <is>
          <t>Pb Fire Assay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</row>
    <row r="58">
      <c r="A58" t="inlineStr">
        <is>
          <t>OREAS0015f</t>
        </is>
      </c>
      <c r="B58" t="inlineStr">
        <is>
          <t>Au &gt;1 ppm</t>
        </is>
      </c>
      <c r="C58" t="inlineStr">
        <is>
          <t>primary</t>
        </is>
      </c>
      <c r="D58" t="inlineStr">
        <is>
          <t>metasediment/basalt</t>
        </is>
      </c>
      <c r="E58" t="inlineStr">
        <is>
          <t>orogenic lode gold</t>
        </is>
      </c>
      <c r="F58" t="inlineStr">
        <is>
          <t>no</t>
        </is>
      </c>
      <c r="G58" t="inlineStr">
        <is>
          <t>Archived</t>
        </is>
      </c>
      <c r="H58" t="inlineStr">
        <is>
          <t>C:/Users/Zeb/Documents/GitHub/OREAS-Catalogue-Info/oreas-catalogue-2024-05-24.csv</t>
        </is>
      </c>
      <c r="I58">
        <f>Hyperlink("https://www.oreas.com/crm/OREAS-15f/")</f>
        <v/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0.334</v>
      </c>
      <c r="T58" t="n">
        <v>3.34e-05</v>
      </c>
      <c r="U58" t="inlineStr">
        <is>
          <t>Pb Fire Assay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</row>
    <row r="59">
      <c r="A59" t="inlineStr">
        <is>
          <t>OREAS0015g</t>
        </is>
      </c>
      <c r="B59" t="inlineStr">
        <is>
          <t>Au &gt;1 ppm</t>
        </is>
      </c>
      <c r="C59" t="inlineStr">
        <is>
          <t>primary</t>
        </is>
      </c>
      <c r="D59" t="inlineStr">
        <is>
          <t>metasediment/basalt</t>
        </is>
      </c>
      <c r="E59" t="inlineStr">
        <is>
          <t>orogenic lode gold</t>
        </is>
      </c>
      <c r="F59" t="inlineStr">
        <is>
          <t>no</t>
        </is>
      </c>
      <c r="G59" t="inlineStr">
        <is>
          <t>Archived</t>
        </is>
      </c>
      <c r="H59" t="inlineStr">
        <is>
          <t>C:/Users/Zeb/Documents/GitHub/OREAS-Catalogue-Info/oreas-catalogue-2024-05-24.csv</t>
        </is>
      </c>
      <c r="I59">
        <f>Hyperlink("https://www.oreas.com/crm/OREAS-15g/")</f>
        <v/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0.527</v>
      </c>
      <c r="T59" t="n">
        <v>5.27e-05</v>
      </c>
      <c r="U59" t="inlineStr">
        <is>
          <t>Pb Fire Assay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</row>
    <row r="60">
      <c r="A60" t="inlineStr">
        <is>
          <t>OREAS0015h</t>
        </is>
      </c>
      <c r="B60" t="inlineStr">
        <is>
          <t>Au &gt;1 ppm</t>
        </is>
      </c>
      <c r="C60" t="inlineStr">
        <is>
          <t>primary</t>
        </is>
      </c>
      <c r="D60" t="inlineStr">
        <is>
          <t>metasediment/basalt</t>
        </is>
      </c>
      <c r="E60" t="inlineStr">
        <is>
          <t>orogenic lode gold</t>
        </is>
      </c>
      <c r="F60" t="inlineStr">
        <is>
          <t>no</t>
        </is>
      </c>
      <c r="G60" t="inlineStr">
        <is>
          <t>Archived</t>
        </is>
      </c>
      <c r="H60" t="inlineStr">
        <is>
          <t>C:/Users/Zeb/Documents/GitHub/OREAS-Catalogue-Info/oreas-catalogue-2024-05-24.csv</t>
        </is>
      </c>
      <c r="I60">
        <f>Hyperlink("https://www.oreas.com/crm/OREAS-15h/")</f>
        <v/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1.02</v>
      </c>
      <c r="T60" t="n">
        <v>0.000102</v>
      </c>
      <c r="U60" t="inlineStr">
        <is>
          <t>Pb Fire Assay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</row>
    <row r="61">
      <c r="A61" t="inlineStr">
        <is>
          <t>OREAS0015Pa</t>
        </is>
      </c>
      <c r="B61" t="inlineStr">
        <is>
          <t>Au &gt;1 ppm, Au only</t>
        </is>
      </c>
      <c r="C61" t="inlineStr">
        <is>
          <t>primary</t>
        </is>
      </c>
      <c r="D61" t="inlineStr">
        <is>
          <t>metasediment/basalt</t>
        </is>
      </c>
      <c r="E61" t="inlineStr">
        <is>
          <t>orogenic lode gold</t>
        </is>
      </c>
      <c r="F61" t="inlineStr">
        <is>
          <t>no</t>
        </is>
      </c>
      <c r="G61" t="inlineStr">
        <is>
          <t>Archived</t>
        </is>
      </c>
      <c r="H61" t="inlineStr">
        <is>
          <t>C:/Users/Zeb/Documents/GitHub/OREAS-Catalogue-Info/oreas-catalogue-2024-05-24.csv</t>
        </is>
      </c>
      <c r="I61">
        <f>Hyperlink("https://www.oreas.com/crm/OREAS-15Pa/")</f>
        <v/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1.02</v>
      </c>
      <c r="T61" t="n">
        <v>0.000102</v>
      </c>
      <c r="U61" t="inlineStr">
        <is>
          <t>Pb Fire Assay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</row>
    <row r="62">
      <c r="A62" t="inlineStr">
        <is>
          <t>OREAS0015Pb</t>
        </is>
      </c>
      <c r="B62" t="inlineStr">
        <is>
          <t>Au &gt;1 ppm</t>
        </is>
      </c>
      <c r="C62" t="inlineStr">
        <is>
          <t>primary</t>
        </is>
      </c>
      <c r="D62" t="inlineStr">
        <is>
          <t>metasediment/basalt</t>
        </is>
      </c>
      <c r="E62" t="inlineStr">
        <is>
          <t>orogenic lode gold</t>
        </is>
      </c>
      <c r="F62" t="inlineStr">
        <is>
          <t>no</t>
        </is>
      </c>
      <c r="G62" t="inlineStr">
        <is>
          <t>Archived</t>
        </is>
      </c>
      <c r="H62" t="inlineStr">
        <is>
          <t>C:/Users/Zeb/Documents/GitHub/OREAS-Catalogue-Info/oreas-catalogue-2024-05-24.csv</t>
        </is>
      </c>
      <c r="I62">
        <f>Hyperlink("https://www.oreas.com/crm/OREAS-15Pb/")</f>
        <v/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1.06</v>
      </c>
      <c r="T62" t="n">
        <v>0.000106</v>
      </c>
      <c r="U62" t="inlineStr">
        <is>
          <t>Pb Fire Assay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</row>
    <row r="63">
      <c r="A63" t="inlineStr">
        <is>
          <t>OREAS0015Pc</t>
        </is>
      </c>
      <c r="B63" t="inlineStr">
        <is>
          <t>Au &gt;1 ppm</t>
        </is>
      </c>
      <c r="C63" t="inlineStr">
        <is>
          <t>primary</t>
        </is>
      </c>
      <c r="D63" t="inlineStr">
        <is>
          <t>metasediment/basalt</t>
        </is>
      </c>
      <c r="E63" t="inlineStr">
        <is>
          <t>orogenic lode gold</t>
        </is>
      </c>
      <c r="F63" t="inlineStr">
        <is>
          <t>no</t>
        </is>
      </c>
      <c r="G63" t="inlineStr">
        <is>
          <t>Archived</t>
        </is>
      </c>
      <c r="H63" t="inlineStr">
        <is>
          <t>C:/Users/Zeb/Documents/GitHub/OREAS-Catalogue-Info/oreas-catalogue-2024-05-24.csv</t>
        </is>
      </c>
      <c r="I63">
        <f>Hyperlink("https://www.oreas.com/crm/OREAS-15Pc/")</f>
        <v/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1.61</v>
      </c>
      <c r="T63" t="n">
        <v>0.000161</v>
      </c>
      <c r="U63" t="inlineStr">
        <is>
          <t>Pb Fire Assay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</row>
    <row r="64">
      <c r="A64" t="inlineStr">
        <is>
          <t>OREAS0015Pz</t>
        </is>
      </c>
      <c r="B64" t="inlineStr">
        <is>
          <t>Au &gt;1 ppm, Au only</t>
        </is>
      </c>
      <c r="C64" t="inlineStr">
        <is>
          <t>primary</t>
        </is>
      </c>
      <c r="D64" t="inlineStr">
        <is>
          <t>metasediment/basalt</t>
        </is>
      </c>
      <c r="E64" t="inlineStr">
        <is>
          <t>orogenic lode gold</t>
        </is>
      </c>
      <c r="F64" t="inlineStr">
        <is>
          <t>no</t>
        </is>
      </c>
      <c r="G64" t="inlineStr">
        <is>
          <t>Archived</t>
        </is>
      </c>
      <c r="H64" t="inlineStr">
        <is>
          <t>C:/Users/Zeb/Documents/GitHub/OREAS-Catalogue-Info/oreas-catalogue-2024-05-24.csv</t>
        </is>
      </c>
      <c r="I64">
        <f>Hyperlink("https://www.oreas.com/crm/OREAS-15Pz/")</f>
        <v/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1.27</v>
      </c>
      <c r="T64" t="n">
        <v>0.000127</v>
      </c>
      <c r="U64" t="inlineStr">
        <is>
          <t>Pb Fire Assay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</row>
    <row r="65">
      <c r="A65" t="inlineStr">
        <is>
          <t>OREAS0160</t>
        </is>
      </c>
      <c r="B65" t="inlineStr">
        <is>
          <t>Blank/lithogeochem/low-level, Cu ore</t>
        </is>
      </c>
      <c r="C65" t="inlineStr">
        <is>
          <t>primary</t>
        </is>
      </c>
      <c r="D65" t="inlineStr">
        <is>
          <t>siliceous breccia</t>
        </is>
      </c>
      <c r="E65" t="inlineStr">
        <is>
          <t>barren</t>
        </is>
      </c>
      <c r="F65" t="inlineStr">
        <is>
          <t>no</t>
        </is>
      </c>
      <c r="G65" t="inlineStr">
        <is>
          <t>Current</t>
        </is>
      </c>
      <c r="H65" t="inlineStr">
        <is>
          <t>C:/Users/Zeb/Documents/GitHub/OREAS-Catalogue-Info/oreas-catalogue-2024-05-24.csv</t>
        </is>
      </c>
      <c r="I65">
        <f>Hyperlink("https://www.oreas.com/crm/OREAS-160/")</f>
        <v/>
      </c>
      <c r="J65" s="2" t="n">
        <v>2</v>
      </c>
      <c r="K65" s="2" t="n">
        <v>0.0002</v>
      </c>
      <c r="L65" t="inlineStr">
        <is>
          <t>Peroxide Fusion ICP</t>
        </is>
      </c>
      <c r="M65" t="n">
        <v>26674.235</v>
      </c>
      <c r="N65" t="n">
        <v>2.6674235</v>
      </c>
      <c r="O65" t="inlineStr">
        <is>
          <t>4-Acid Digestion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1043.449</v>
      </c>
      <c r="AI65" t="n">
        <v>0.1043449</v>
      </c>
      <c r="AJ65" t="inlineStr">
        <is>
          <t>4-Acid Digestion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2.8</v>
      </c>
      <c r="AU65" t="n">
        <v>0.00028</v>
      </c>
      <c r="AV65" t="inlineStr">
        <is>
          <t>4-Acid Digestion</t>
        </is>
      </c>
      <c r="AW65" t="inlineStr"/>
      <c r="AX65" t="inlineStr"/>
      <c r="AY65" t="inlineStr"/>
      <c r="AZ65" t="inlineStr"/>
      <c r="BA65" t="inlineStr"/>
      <c r="BB65" t="inlineStr"/>
      <c r="BC65" t="n">
        <v>13</v>
      </c>
      <c r="BD65" t="n">
        <v>0.0013</v>
      </c>
      <c r="BE65" t="inlineStr">
        <is>
          <t>4-Acid Digestion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11500</v>
      </c>
      <c r="BP65" t="n">
        <v>1.15</v>
      </c>
      <c r="BQ65" t="inlineStr">
        <is>
          <t>4-Acid Digestion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3859.43</v>
      </c>
      <c r="DC65" t="n">
        <v>0.385943</v>
      </c>
      <c r="DD65" t="inlineStr">
        <is>
          <t>4-Acid Digestion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6.6</v>
      </c>
      <c r="EA65" t="n">
        <v>0.00066</v>
      </c>
      <c r="EB65" t="inlineStr">
        <is>
          <t>4-Acid Digestion</t>
        </is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290</v>
      </c>
      <c r="EY65" t="n">
        <v>0.029</v>
      </c>
      <c r="EZ65" t="inlineStr">
        <is>
          <t>4-Acid Digestion</t>
        </is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n">
        <v>414614.775</v>
      </c>
      <c r="FK65" t="n">
        <v>41.4614775</v>
      </c>
      <c r="FL65" t="inlineStr">
        <is>
          <t>Peroxide Fusion ICP</t>
        </is>
      </c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n">
        <v>7</v>
      </c>
      <c r="HG65" t="n">
        <v>0.0007</v>
      </c>
      <c r="HH65" t="inlineStr">
        <is>
          <t>4-Acid Digestion</t>
        </is>
      </c>
      <c r="HI65" t="inlineStr"/>
      <c r="HJ65" t="inlineStr"/>
      <c r="HK65" t="inlineStr"/>
    </row>
    <row r="66">
      <c r="A66" t="inlineStr">
        <is>
          <t>OREAS0161</t>
        </is>
      </c>
      <c r="B66" t="inlineStr">
        <is>
          <t>Cu ore</t>
        </is>
      </c>
      <c r="C66" t="inlineStr">
        <is>
          <t>primary</t>
        </is>
      </c>
      <c r="D66" t="inlineStr">
        <is>
          <t>shale/ siliceous dolomite</t>
        </is>
      </c>
      <c r="E66" t="inlineStr">
        <is>
          <t>sediment hosted</t>
        </is>
      </c>
      <c r="F66" t="inlineStr">
        <is>
          <t>no</t>
        </is>
      </c>
      <c r="G66" t="inlineStr">
        <is>
          <t>Current</t>
        </is>
      </c>
      <c r="H66" t="inlineStr">
        <is>
          <t>C:/Users/Zeb/Documents/GitHub/OREAS-Catalogue-Info/oreas-catalogue-2024-05-24.csv</t>
        </is>
      </c>
      <c r="I66">
        <f>Hyperlink("https://www.oreas.com/crm/OREAS-161/")</f>
        <v/>
      </c>
      <c r="J66" s="2" t="n">
        <v>5</v>
      </c>
      <c r="K66" s="2" t="n">
        <v>0.0005</v>
      </c>
      <c r="L66" t="inlineStr">
        <is>
          <t>Peroxide Fusion ICP</t>
        </is>
      </c>
      <c r="M66" t="n">
        <v>13178.342</v>
      </c>
      <c r="N66" t="n">
        <v>1.3178342</v>
      </c>
      <c r="O66" t="inlineStr">
        <is>
          <t>4-Acid Digestion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1129.211</v>
      </c>
      <c r="AI66" t="n">
        <v>0.1129211</v>
      </c>
      <c r="AJ66" t="inlineStr">
        <is>
          <t>4-Acid Digestion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119</v>
      </c>
      <c r="AU66" t="n">
        <v>0.0119</v>
      </c>
      <c r="AV66" t="inlineStr">
        <is>
          <t>4-Acid Digestion</t>
        </is>
      </c>
      <c r="AW66" t="inlineStr"/>
      <c r="AX66" t="inlineStr"/>
      <c r="AY66" t="inlineStr"/>
      <c r="AZ66" t="inlineStr"/>
      <c r="BA66" t="inlineStr"/>
      <c r="BB66" t="inlineStr"/>
      <c r="BC66" t="n">
        <v>4090</v>
      </c>
      <c r="BD66" t="n">
        <v>0.409</v>
      </c>
      <c r="BE66" t="inlineStr">
        <is>
          <t>4-Acid Digestion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42600</v>
      </c>
      <c r="BP66" t="n">
        <v>4.26</v>
      </c>
      <c r="BQ66" t="inlineStr">
        <is>
          <t>4-Acid Digestion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22432.935</v>
      </c>
      <c r="DC66" t="n">
        <v>2.2432935</v>
      </c>
      <c r="DD66" t="inlineStr">
        <is>
          <t>4-Acid Digestion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n">
        <v>135</v>
      </c>
      <c r="EA66" t="n">
        <v>0.0135</v>
      </c>
      <c r="EB66" t="inlineStr">
        <is>
          <t>4-Acid Digestion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30600</v>
      </c>
      <c r="EY66" t="n">
        <v>3.06</v>
      </c>
      <c r="EZ66" t="inlineStr">
        <is>
          <t>4-Acid Digestion</t>
        </is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n">
        <v>393580.203</v>
      </c>
      <c r="FK66" t="n">
        <v>39.3580203</v>
      </c>
      <c r="FL66" t="inlineStr">
        <is>
          <t>Peroxide Fusion ICP</t>
        </is>
      </c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n">
        <v>22</v>
      </c>
      <c r="HG66" t="n">
        <v>0.0022</v>
      </c>
      <c r="HH66" t="inlineStr">
        <is>
          <t>4-Acid Digestion</t>
        </is>
      </c>
      <c r="HI66" t="inlineStr"/>
      <c r="HJ66" t="inlineStr"/>
      <c r="HK66" t="inlineStr"/>
    </row>
    <row r="67">
      <c r="A67" t="inlineStr">
        <is>
          <t>OREAS0162</t>
        </is>
      </c>
      <c r="B67" t="inlineStr">
        <is>
          <t>Cu ore</t>
        </is>
      </c>
      <c r="C67" t="inlineStr">
        <is>
          <t>primary</t>
        </is>
      </c>
      <c r="D67" t="inlineStr">
        <is>
          <t>siliceous dolomite</t>
        </is>
      </c>
      <c r="E67" t="inlineStr">
        <is>
          <t>sediment hosted</t>
        </is>
      </c>
      <c r="F67" t="inlineStr">
        <is>
          <t>no</t>
        </is>
      </c>
      <c r="G67" t="inlineStr">
        <is>
          <t>Current</t>
        </is>
      </c>
      <c r="H67" t="inlineStr">
        <is>
          <t>C:/Users/Zeb/Documents/GitHub/OREAS-Catalogue-Info/oreas-catalogue-2024-05-24.csv</t>
        </is>
      </c>
      <c r="I67">
        <f>Hyperlink("https://www.oreas.com/crm/OREAS-162/")</f>
        <v/>
      </c>
      <c r="J67" s="2" t="n">
        <v>10</v>
      </c>
      <c r="K67" s="2" t="n">
        <v>0.001</v>
      </c>
      <c r="L67" t="inlineStr">
        <is>
          <t>Peroxide Fusion ICP</t>
        </is>
      </c>
      <c r="M67" t="n">
        <v>8997.262000000001</v>
      </c>
      <c r="N67" t="n">
        <v>0.8997262</v>
      </c>
      <c r="O67" t="inlineStr">
        <is>
          <t>4-Acid Digestion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94339.181</v>
      </c>
      <c r="AI67" t="n">
        <v>9.4339181</v>
      </c>
      <c r="AJ67" t="inlineStr">
        <is>
          <t>4-Acid Digestion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631</v>
      </c>
      <c r="AU67" t="n">
        <v>0.0631</v>
      </c>
      <c r="AV67" t="inlineStr">
        <is>
          <t>4-Acid Digestion</t>
        </is>
      </c>
      <c r="AW67" t="inlineStr"/>
      <c r="AX67" t="inlineStr"/>
      <c r="AY67" t="inlineStr"/>
      <c r="AZ67" t="inlineStr"/>
      <c r="BA67" t="inlineStr"/>
      <c r="BB67" t="inlineStr"/>
      <c r="BC67" t="n">
        <v>7720</v>
      </c>
      <c r="BD67" t="n">
        <v>0.772</v>
      </c>
      <c r="BE67" t="inlineStr">
        <is>
          <t>4-Acid Digestion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85700</v>
      </c>
      <c r="BP67" t="n">
        <v>8.57</v>
      </c>
      <c r="BQ67" t="inlineStr">
        <is>
          <t>4-Acid Digestion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55298.392</v>
      </c>
      <c r="DC67" t="n">
        <v>5.5298392</v>
      </c>
      <c r="DD67" t="inlineStr">
        <is>
          <t>4-Acid Digestion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n">
        <v>340</v>
      </c>
      <c r="EA67" t="n">
        <v>0.034</v>
      </c>
      <c r="EB67" t="inlineStr">
        <is>
          <t>4-Acid Digestion</t>
        </is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43800</v>
      </c>
      <c r="EY67" t="n">
        <v>4.38</v>
      </c>
      <c r="EZ67" t="inlineStr">
        <is>
          <t>4-Acid Digestion</t>
        </is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188843.708</v>
      </c>
      <c r="FK67" t="n">
        <v>18.8843708</v>
      </c>
      <c r="FL67" t="inlineStr">
        <is>
          <t>Peroxide Fusion ICP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n">
        <v>26</v>
      </c>
      <c r="HG67" t="n">
        <v>0.0026</v>
      </c>
      <c r="HH67" t="inlineStr">
        <is>
          <t>4-Acid Digestion</t>
        </is>
      </c>
      <c r="HI67" t="inlineStr"/>
      <c r="HJ67" t="inlineStr"/>
      <c r="HK67" t="inlineStr"/>
    </row>
    <row r="68">
      <c r="A68" t="inlineStr">
        <is>
          <t>OREAS0163</t>
        </is>
      </c>
      <c r="B68" t="inlineStr">
        <is>
          <t>Cu ore</t>
        </is>
      </c>
      <c r="C68" t="inlineStr">
        <is>
          <t>primary</t>
        </is>
      </c>
      <c r="D68" t="inlineStr">
        <is>
          <t>siliceous dolomite</t>
        </is>
      </c>
      <c r="E68" t="inlineStr">
        <is>
          <t>sediment hosted</t>
        </is>
      </c>
      <c r="F68" t="inlineStr">
        <is>
          <t>no</t>
        </is>
      </c>
      <c r="G68" t="inlineStr">
        <is>
          <t>Current</t>
        </is>
      </c>
      <c r="H68" t="inlineStr">
        <is>
          <t>C:/Users/Zeb/Documents/GitHub/OREAS-Catalogue-Info/oreas-catalogue-2024-05-24.csv</t>
        </is>
      </c>
      <c r="I68">
        <f>Hyperlink("https://www.oreas.com/crm/OREAS-163/")</f>
        <v/>
      </c>
      <c r="J68" t="n">
        <v>5</v>
      </c>
      <c r="K68" t="n">
        <v>0.0005</v>
      </c>
      <c r="L68" t="inlineStr">
        <is>
          <t>Peroxide Fusion ICP</t>
        </is>
      </c>
      <c r="M68" t="n">
        <v>17147.723</v>
      </c>
      <c r="N68" t="n">
        <v>1.7147723</v>
      </c>
      <c r="O68" t="inlineStr">
        <is>
          <t>4-Acid Digestion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6146.341</v>
      </c>
      <c r="AI68" t="n">
        <v>0.6146341</v>
      </c>
      <c r="AJ68" t="inlineStr">
        <is>
          <t>4-Acid Digestion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</v>
      </c>
      <c r="AU68" t="n">
        <v>0.023</v>
      </c>
      <c r="AV68" t="inlineStr">
        <is>
          <t>4-Acid Digestion</t>
        </is>
      </c>
      <c r="AW68" t="inlineStr"/>
      <c r="AX68" t="inlineStr"/>
      <c r="AY68" t="inlineStr"/>
      <c r="AZ68" t="inlineStr"/>
      <c r="BA68" t="inlineStr"/>
      <c r="BB68" t="inlineStr"/>
      <c r="BC68" t="n">
        <v>17600</v>
      </c>
      <c r="BD68" t="n">
        <v>1.76</v>
      </c>
      <c r="BE68" t="inlineStr">
        <is>
          <t>4-Acid Digestion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110700</v>
      </c>
      <c r="BP68" t="n">
        <v>11.07</v>
      </c>
      <c r="BQ68" t="inlineStr">
        <is>
          <t>4-Acid Digestion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32684.546</v>
      </c>
      <c r="DC68" t="n">
        <v>3.2684546</v>
      </c>
      <c r="DD68" t="inlineStr">
        <is>
          <t>4-Acid Digestion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n">
        <v>492</v>
      </c>
      <c r="EA68" t="n">
        <v>0.0492</v>
      </c>
      <c r="EB68" t="inlineStr">
        <is>
          <t>4-Acid Digestion</t>
        </is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104000</v>
      </c>
      <c r="EY68" t="n">
        <v>10.4</v>
      </c>
      <c r="EZ68" t="inlineStr">
        <is>
          <t>4-Acid Digestion</t>
        </is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n">
        <v>296353.74</v>
      </c>
      <c r="FK68" t="n">
        <v>29.635374</v>
      </c>
      <c r="FL68" t="inlineStr">
        <is>
          <t>Peroxide Fusion ICP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n">
        <v>108</v>
      </c>
      <c r="HG68" t="n">
        <v>0.0108</v>
      </c>
      <c r="HH68" t="inlineStr">
        <is>
          <t>4-Acid Digestion</t>
        </is>
      </c>
      <c r="HI68" t="inlineStr"/>
      <c r="HJ68" t="inlineStr"/>
      <c r="HK68" t="inlineStr"/>
    </row>
    <row r="69">
      <c r="A69" t="inlineStr">
        <is>
          <t>OREAS0164</t>
        </is>
      </c>
      <c r="B69" t="inlineStr">
        <is>
          <t>Cu ore</t>
        </is>
      </c>
      <c r="C69" t="inlineStr">
        <is>
          <t>primary</t>
        </is>
      </c>
      <c r="D69" t="inlineStr">
        <is>
          <t>siliceous dolomite</t>
        </is>
      </c>
      <c r="E69" t="inlineStr">
        <is>
          <t>sediment hosted</t>
        </is>
      </c>
      <c r="F69" t="inlineStr">
        <is>
          <t>no</t>
        </is>
      </c>
      <c r="G69" t="inlineStr">
        <is>
          <t>Current</t>
        </is>
      </c>
      <c r="H69" t="inlineStr">
        <is>
          <t>C:/Users/Zeb/Documents/GitHub/OREAS-Catalogue-Info/oreas-catalogue-2024-05-24.csv</t>
        </is>
      </c>
      <c r="I69">
        <f>Hyperlink("https://www.oreas.com/crm/OREAS-164/")</f>
        <v/>
      </c>
      <c r="J69" s="2" t="n">
        <v>5</v>
      </c>
      <c r="K69" s="2" t="n">
        <v>0.0005</v>
      </c>
      <c r="L69" t="inlineStr">
        <is>
          <t>Peroxide Fusion ICP</t>
        </is>
      </c>
      <c r="M69" t="n">
        <v>10955.489</v>
      </c>
      <c r="N69" t="n">
        <v>1.0955489</v>
      </c>
      <c r="O69" t="inlineStr">
        <is>
          <t>4-Acid Digestion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2808.735</v>
      </c>
      <c r="AI69" t="n">
        <v>0.2808735</v>
      </c>
      <c r="AJ69" t="inlineStr">
        <is>
          <t>4-Acid Digestion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168</v>
      </c>
      <c r="AU69" t="n">
        <v>0.0168</v>
      </c>
      <c r="AV69" t="inlineStr">
        <is>
          <t>4-Acid Digestion</t>
        </is>
      </c>
      <c r="AW69" t="inlineStr"/>
      <c r="AX69" t="inlineStr"/>
      <c r="AY69" t="inlineStr"/>
      <c r="AZ69" t="inlineStr"/>
      <c r="BA69" t="inlineStr"/>
      <c r="BB69" t="inlineStr"/>
      <c r="BC69" t="n">
        <v>22500</v>
      </c>
      <c r="BD69" t="n">
        <v>2.25</v>
      </c>
      <c r="BE69" t="inlineStr">
        <is>
          <t>4-Acid Digestion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68000</v>
      </c>
      <c r="BP69" t="n">
        <v>6.8</v>
      </c>
      <c r="BQ69" t="inlineStr">
        <is>
          <t>4-Acid Digestion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18513.202</v>
      </c>
      <c r="DC69" t="n">
        <v>1.8513202</v>
      </c>
      <c r="DD69" t="inlineStr">
        <is>
          <t>4-Acid Digestion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n">
        <v>214</v>
      </c>
      <c r="EA69" t="n">
        <v>0.0214</v>
      </c>
      <c r="EB69" t="inlineStr">
        <is>
          <t>4-Acid Digestion</t>
        </is>
      </c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62000</v>
      </c>
      <c r="EY69" t="n">
        <v>6.2</v>
      </c>
      <c r="EZ69" t="inlineStr">
        <is>
          <t>4-Acid Digestion</t>
        </is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n">
        <v>364131.803</v>
      </c>
      <c r="FK69" t="n">
        <v>36.4131803</v>
      </c>
      <c r="FL69" t="inlineStr">
        <is>
          <t>Peroxide Fusion ICP</t>
        </is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n">
        <v>45</v>
      </c>
      <c r="HG69" t="n">
        <v>0.0045</v>
      </c>
      <c r="HH69" t="inlineStr">
        <is>
          <t>4-Acid Digestion</t>
        </is>
      </c>
      <c r="HI69" t="inlineStr"/>
      <c r="HJ69" t="inlineStr"/>
      <c r="HK69" t="inlineStr"/>
    </row>
    <row r="70">
      <c r="A70" t="inlineStr">
        <is>
          <t>OREAS0165</t>
        </is>
      </c>
      <c r="B70" t="inlineStr">
        <is>
          <t>Cu ore, Cu-Co ore</t>
        </is>
      </c>
      <c r="C70" t="inlineStr">
        <is>
          <t>primary</t>
        </is>
      </c>
      <c r="D70" t="inlineStr">
        <is>
          <t>siliceous breccia</t>
        </is>
      </c>
      <c r="E70" t="inlineStr">
        <is>
          <t>sediment hosted</t>
        </is>
      </c>
      <c r="F70" t="inlineStr">
        <is>
          <t>no</t>
        </is>
      </c>
      <c r="G70" t="inlineStr">
        <is>
          <t>Current</t>
        </is>
      </c>
      <c r="H70" t="inlineStr">
        <is>
          <t>C:/Users/Zeb/Documents/GitHub/OREAS-Catalogue-Info/oreas-catalogue-2024-05-24.csv</t>
        </is>
      </c>
      <c r="I70">
        <f>Hyperlink("https://www.oreas.com/crm/OREAS-165/")</f>
        <v/>
      </c>
      <c r="J70" t="n">
        <v>3.1</v>
      </c>
      <c r="K70" t="n">
        <v>0.00031</v>
      </c>
      <c r="L70" t="inlineStr">
        <is>
          <t>Peroxide Fusion ICP</t>
        </is>
      </c>
      <c r="M70" t="n">
        <v>13707.593</v>
      </c>
      <c r="N70" t="n">
        <v>1.3707593</v>
      </c>
      <c r="O70" t="inlineStr">
        <is>
          <t>4-Acid Digestion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578.9</v>
      </c>
      <c r="AI70" t="n">
        <v>0.05789</v>
      </c>
      <c r="AJ70" t="inlineStr">
        <is>
          <t>4-Acid Digestion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2445</v>
      </c>
      <c r="AU70" t="n">
        <v>0.2445</v>
      </c>
      <c r="AV70" t="inlineStr">
        <is>
          <t>4-Acid Digestion</t>
        </is>
      </c>
      <c r="AW70" t="inlineStr"/>
      <c r="AX70" t="inlineStr"/>
      <c r="AY70" t="inlineStr"/>
      <c r="AZ70" t="inlineStr"/>
      <c r="BA70" t="inlineStr"/>
      <c r="BB70" t="inlineStr"/>
      <c r="BC70" t="n">
        <v>32000</v>
      </c>
      <c r="BD70" t="n">
        <v>3.2</v>
      </c>
      <c r="BE70" t="inlineStr">
        <is>
          <t>4-Acid Digestion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88600</v>
      </c>
      <c r="BP70" t="n">
        <v>8.859999999999999</v>
      </c>
      <c r="BQ70" t="inlineStr">
        <is>
          <t>4-Acid Digestion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21287.167</v>
      </c>
      <c r="DC70" t="n">
        <v>2.1287167</v>
      </c>
      <c r="DD70" t="inlineStr">
        <is>
          <t>4-Acid Digestion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443</v>
      </c>
      <c r="EA70" t="n">
        <v>0.0443</v>
      </c>
      <c r="EB70" t="inlineStr">
        <is>
          <t>4-Acid Digestion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85000</v>
      </c>
      <c r="EY70" t="n">
        <v>8.5</v>
      </c>
      <c r="EZ70" t="inlineStr">
        <is>
          <t>4-Acid Digestion</t>
        </is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336553.143</v>
      </c>
      <c r="FK70" t="n">
        <v>33.6553143</v>
      </c>
      <c r="FL70" t="inlineStr">
        <is>
          <t>Peroxide Fusion ICP</t>
        </is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n">
        <v>37</v>
      </c>
      <c r="HG70" t="n">
        <v>0.0037</v>
      </c>
      <c r="HH70" t="inlineStr">
        <is>
          <t>4-Acid Digestion</t>
        </is>
      </c>
      <c r="HI70" t="inlineStr"/>
      <c r="HJ70" t="inlineStr"/>
      <c r="HK70" t="inlineStr"/>
    </row>
    <row r="71">
      <c r="A71" t="inlineStr">
        <is>
          <t>OREAS0166</t>
        </is>
      </c>
      <c r="B71" t="inlineStr">
        <is>
          <t>Cu ore, Cu-Co ore</t>
        </is>
      </c>
      <c r="C71" t="inlineStr">
        <is>
          <t>primary</t>
        </is>
      </c>
      <c r="D71" t="inlineStr">
        <is>
          <t>siliceous dolomite</t>
        </is>
      </c>
      <c r="E71" t="inlineStr">
        <is>
          <t>sediment hosted</t>
        </is>
      </c>
      <c r="F71" t="inlineStr">
        <is>
          <t>no</t>
        </is>
      </c>
      <c r="G71" t="inlineStr">
        <is>
          <t>Current</t>
        </is>
      </c>
      <c r="H71" t="inlineStr">
        <is>
          <t>C:/Users/Zeb/Documents/GitHub/OREAS-Catalogue-Info/oreas-catalogue-2024-05-24.csv</t>
        </is>
      </c>
      <c r="I71">
        <f>Hyperlink("https://www.oreas.com/crm/OREAS-166/")</f>
        <v/>
      </c>
      <c r="J71" t="n">
        <v>12</v>
      </c>
      <c r="K71" t="n">
        <v>0.0012</v>
      </c>
      <c r="L71" t="inlineStr">
        <is>
          <t>Peroxide Fusion ICP</t>
        </is>
      </c>
      <c r="M71" t="n">
        <v>7303.66</v>
      </c>
      <c r="N71" t="n">
        <v>0.730366</v>
      </c>
      <c r="O71" t="inlineStr">
        <is>
          <t>4-Acid Digestion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7003.97</v>
      </c>
      <c r="AI71" t="n">
        <v>0.700397</v>
      </c>
      <c r="AJ71" t="inlineStr">
        <is>
          <t>4-Acid Digestion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1970</v>
      </c>
      <c r="AU71" t="n">
        <v>0.197</v>
      </c>
      <c r="AV71" t="inlineStr">
        <is>
          <t>4-Acid Digestion</t>
        </is>
      </c>
      <c r="AW71" t="inlineStr"/>
      <c r="AX71" t="inlineStr"/>
      <c r="AY71" t="inlineStr"/>
      <c r="AZ71" t="inlineStr"/>
      <c r="BA71" t="inlineStr"/>
      <c r="BB71" t="inlineStr"/>
      <c r="BC71" t="n">
        <v>88200</v>
      </c>
      <c r="BD71" t="n">
        <v>8.82</v>
      </c>
      <c r="BE71" t="inlineStr">
        <is>
          <t>4-Acid Digestion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113800</v>
      </c>
      <c r="BP71" t="n">
        <v>11.38</v>
      </c>
      <c r="BQ71" t="inlineStr">
        <is>
          <t>4-Acid Digestion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10070.699</v>
      </c>
      <c r="DC71" t="n">
        <v>1.0070699</v>
      </c>
      <c r="DD71" t="inlineStr">
        <is>
          <t>4-Acid Digestion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n">
        <v>140</v>
      </c>
      <c r="EA71" t="n">
        <v>0.014</v>
      </c>
      <c r="EB71" t="inlineStr">
        <is>
          <t>4-Acid Digestion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116000</v>
      </c>
      <c r="EY71" t="n">
        <v>11.6</v>
      </c>
      <c r="EZ71" t="inlineStr">
        <is>
          <t>4-Acid Digestion</t>
        </is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n">
        <v>287005.041</v>
      </c>
      <c r="FK71" t="n">
        <v>28.7005041</v>
      </c>
      <c r="FL71" t="inlineStr">
        <is>
          <t>Peroxide Fusion ICP</t>
        </is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n">
        <v>37</v>
      </c>
      <c r="HG71" t="n">
        <v>0.0037</v>
      </c>
      <c r="HH71" t="inlineStr">
        <is>
          <t>4-Acid Digestion</t>
        </is>
      </c>
      <c r="HI71" t="inlineStr"/>
      <c r="HJ71" t="inlineStr"/>
      <c r="HK71" t="inlineStr"/>
    </row>
    <row r="72">
      <c r="A72" t="inlineStr">
        <is>
          <t>OREAS0016a</t>
        </is>
      </c>
      <c r="B72" t="inlineStr">
        <is>
          <t>Au &gt;1 ppm, Au only</t>
        </is>
      </c>
      <c r="C72" t="inlineStr">
        <is>
          <t>primary</t>
        </is>
      </c>
      <c r="D72" t="inlineStr">
        <is>
          <t>metasediment/basalt</t>
        </is>
      </c>
      <c r="E72" t="inlineStr">
        <is>
          <t>orogenic lode gold</t>
        </is>
      </c>
      <c r="F72" t="inlineStr">
        <is>
          <t>no</t>
        </is>
      </c>
      <c r="G72" t="inlineStr">
        <is>
          <t>Archived</t>
        </is>
      </c>
      <c r="H72" t="inlineStr">
        <is>
          <t>C:/Users/Zeb/Documents/GitHub/OREAS-Catalogue-Info/oreas-catalogue-2024-05-24.csv</t>
        </is>
      </c>
      <c r="I72">
        <f>Hyperlink("https://www.oreas.com/crm/OREAS-16a/")</f>
        <v/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1.81</v>
      </c>
      <c r="T72" t="n">
        <v>0.000181</v>
      </c>
      <c r="U72" t="inlineStr">
        <is>
          <t>Pb Fire Assay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</row>
    <row r="73">
      <c r="A73" t="inlineStr">
        <is>
          <t>OREAS0016b</t>
        </is>
      </c>
      <c r="B73" t="inlineStr">
        <is>
          <t>Au &gt;1 ppm</t>
        </is>
      </c>
      <c r="C73" t="inlineStr">
        <is>
          <t>primary</t>
        </is>
      </c>
      <c r="D73" t="inlineStr">
        <is>
          <t>metasediment/basalt</t>
        </is>
      </c>
      <c r="E73" t="inlineStr">
        <is>
          <t>orogenic lode gold</t>
        </is>
      </c>
      <c r="F73" t="inlineStr">
        <is>
          <t>no</t>
        </is>
      </c>
      <c r="G73" t="inlineStr">
        <is>
          <t>Archived</t>
        </is>
      </c>
      <c r="H73" t="inlineStr">
        <is>
          <t>C:/Users/Zeb/Documents/GitHub/OREAS-Catalogue-Info/oreas-catalogue-2024-05-24.csv</t>
        </is>
      </c>
      <c r="I73">
        <f>Hyperlink("https://www.oreas.com/crm/OREAS-16b/")</f>
        <v/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2.21</v>
      </c>
      <c r="T73" t="n">
        <v>0.000221</v>
      </c>
      <c r="U73" t="inlineStr">
        <is>
          <t>Pb Fire Assay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</row>
    <row r="74">
      <c r="A74" t="inlineStr">
        <is>
          <t>OREAS0170a</t>
        </is>
      </c>
      <c r="B74" t="inlineStr">
        <is>
          <t>Mn ore</t>
        </is>
      </c>
      <c r="C74" t="inlineStr">
        <is>
          <t>oxide</t>
        </is>
      </c>
      <c r="D74" t="inlineStr">
        <is>
          <t>manganiferous sedimentary</t>
        </is>
      </c>
      <c r="E74" t="inlineStr">
        <is>
          <t>shallow marine sediment hosted</t>
        </is>
      </c>
      <c r="F74" t="inlineStr">
        <is>
          <t>no</t>
        </is>
      </c>
      <c r="G74" t="inlineStr">
        <is>
          <t>Current</t>
        </is>
      </c>
      <c r="H74" t="inlineStr">
        <is>
          <t>C:/Users/Zeb/Documents/GitHub/OREAS-Catalogue-Info/oreas-catalogue-2024-05-24.csv</t>
        </is>
      </c>
      <c r="I74">
        <f>Hyperlink("https://www.oreas.com/crm/OREAS-170a/")</f>
        <v/>
      </c>
      <c r="J74" t="inlineStr"/>
      <c r="K74" t="inlineStr"/>
      <c r="L74" t="inlineStr"/>
      <c r="M74" t="n">
        <v>23498.731</v>
      </c>
      <c r="N74" t="n">
        <v>2.3498731</v>
      </c>
      <c r="O74" t="inlineStr">
        <is>
          <t>Borate Fusion XRF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643.222</v>
      </c>
      <c r="AI74" t="n">
        <v>0.0643222</v>
      </c>
      <c r="AJ74" t="inlineStr">
        <is>
          <t>Borate Fusion XRF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45392.715</v>
      </c>
      <c r="BP74" t="n">
        <v>4.5392715</v>
      </c>
      <c r="BQ74" t="inlineStr">
        <is>
          <t>Borate Fusion XRF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14112.512</v>
      </c>
      <c r="CQ74" t="n">
        <v>1.4112512</v>
      </c>
      <c r="CR74" t="inlineStr">
        <is>
          <t>Borate Fusion XRF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1338.74</v>
      </c>
      <c r="DC74" t="n">
        <v>0.133874</v>
      </c>
      <c r="DD74" t="inlineStr">
        <is>
          <t>Borate Fusion XRF</t>
        </is>
      </c>
      <c r="DE74" t="n">
        <v>450501.999</v>
      </c>
      <c r="DF74" t="n">
        <v>45.0501999</v>
      </c>
      <c r="DG74" t="inlineStr">
        <is>
          <t>Borate Fusion XRF</t>
        </is>
      </c>
      <c r="DH74" t="inlineStr"/>
      <c r="DI74" t="inlineStr"/>
      <c r="DJ74" t="inlineStr"/>
      <c r="DK74" t="n">
        <v>2047.527</v>
      </c>
      <c r="DL74" t="n">
        <v>0.2047527</v>
      </c>
      <c r="DM74" t="inlineStr">
        <is>
          <t>Borate Fusion XRF</t>
        </is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663.359</v>
      </c>
      <c r="DX74" t="n">
        <v>0.0663359</v>
      </c>
      <c r="DY74" t="inlineStr">
        <is>
          <t>Borate Fusion XRF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n">
        <v>53007.12</v>
      </c>
      <c r="FK74" t="n">
        <v>5.300712</v>
      </c>
      <c r="FL74" t="inlineStr">
        <is>
          <t>Borate Fusion XRF</t>
        </is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n">
        <v>1072.824</v>
      </c>
      <c r="GI74" t="n">
        <v>0.1072824</v>
      </c>
      <c r="GJ74" t="inlineStr">
        <is>
          <t>Borate Fusion XRF</t>
        </is>
      </c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</row>
    <row r="75">
      <c r="A75" t="inlineStr">
        <is>
          <t>OREAS0170b</t>
        </is>
      </c>
      <c r="B75" t="inlineStr">
        <is>
          <t>Mn ore</t>
        </is>
      </c>
      <c r="C75" t="inlineStr">
        <is>
          <t>oxide</t>
        </is>
      </c>
      <c r="D75" t="inlineStr">
        <is>
          <t>manganiferous sedimentary</t>
        </is>
      </c>
      <c r="E75" t="inlineStr">
        <is>
          <t>shallow marine sediment hosted</t>
        </is>
      </c>
      <c r="F75" t="inlineStr">
        <is>
          <t>no</t>
        </is>
      </c>
      <c r="G75" t="inlineStr">
        <is>
          <t>Current</t>
        </is>
      </c>
      <c r="H75" t="inlineStr">
        <is>
          <t>C:/Users/Zeb/Documents/GitHub/OREAS-Catalogue-Info/oreas-catalogue-2024-05-24.csv</t>
        </is>
      </c>
      <c r="I75">
        <f>Hyperlink("https://www.oreas.com/crm/OREAS-170b/")</f>
        <v/>
      </c>
      <c r="J75" t="inlineStr"/>
      <c r="K75" t="inlineStr"/>
      <c r="L75" t="inlineStr"/>
      <c r="M75" t="n">
        <v>20640.777</v>
      </c>
      <c r="N75" t="n">
        <v>2.0640777</v>
      </c>
      <c r="O75" t="inlineStr">
        <is>
          <t>Borate Fusion XRF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1929.665</v>
      </c>
      <c r="AI75" t="n">
        <v>0.1929665</v>
      </c>
      <c r="AJ75" t="inlineStr">
        <is>
          <t>Borate Fusion XRF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49239.556</v>
      </c>
      <c r="BP75" t="n">
        <v>4.9239556</v>
      </c>
      <c r="BQ75" t="inlineStr">
        <is>
          <t>Borate Fusion XRF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14942.66</v>
      </c>
      <c r="CQ75" t="n">
        <v>1.494266</v>
      </c>
      <c r="CR75" t="inlineStr">
        <is>
          <t>Borate Fusion XRF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1983.988</v>
      </c>
      <c r="DC75" t="n">
        <v>0.1983988</v>
      </c>
      <c r="DD75" t="inlineStr">
        <is>
          <t>Borate Fusion XRF</t>
        </is>
      </c>
      <c r="DE75" t="n">
        <v>460492.502</v>
      </c>
      <c r="DF75" t="n">
        <v>46.0492502</v>
      </c>
      <c r="DG75" t="inlineStr">
        <is>
          <t>Borate Fusion XRF</t>
        </is>
      </c>
      <c r="DH75" t="inlineStr"/>
      <c r="DI75" t="inlineStr"/>
      <c r="DJ75" t="inlineStr"/>
      <c r="DK75" t="n">
        <v>2359.107</v>
      </c>
      <c r="DL75" t="n">
        <v>0.2359107</v>
      </c>
      <c r="DM75" t="inlineStr">
        <is>
          <t>Borate Fusion XRF</t>
        </is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851.02</v>
      </c>
      <c r="DX75" t="n">
        <v>0.085102</v>
      </c>
      <c r="DY75" t="inlineStr">
        <is>
          <t>Borate Fusion XRF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n">
        <v>44359.574</v>
      </c>
      <c r="FK75" t="n">
        <v>4.4359574</v>
      </c>
      <c r="FL75" t="inlineStr">
        <is>
          <t>Borate Fusion XRF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n">
        <v>1132.758</v>
      </c>
      <c r="GI75" t="n">
        <v>0.1132758</v>
      </c>
      <c r="GJ75" t="inlineStr">
        <is>
          <t>Borate Fusion XRF</t>
        </is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</row>
    <row r="76">
      <c r="A76" t="inlineStr">
        <is>
          <t>OREAS0171</t>
        </is>
      </c>
      <c r="B76" t="inlineStr">
        <is>
          <t>Mn ore</t>
        </is>
      </c>
      <c r="C76" t="inlineStr">
        <is>
          <t>oxide</t>
        </is>
      </c>
      <c r="D76" t="inlineStr">
        <is>
          <t>manganiferous sedimentary</t>
        </is>
      </c>
      <c r="E76" t="inlineStr">
        <is>
          <t>shallow marine sediment hosted</t>
        </is>
      </c>
      <c r="F76" t="inlineStr">
        <is>
          <t>no</t>
        </is>
      </c>
      <c r="G76" t="inlineStr">
        <is>
          <t>Current</t>
        </is>
      </c>
      <c r="H76" t="inlineStr">
        <is>
          <t>C:/Users/Zeb/Documents/GitHub/OREAS-Catalogue-Info/oreas-catalogue-2024-05-24.csv</t>
        </is>
      </c>
      <c r="I76">
        <f>Hyperlink("https://www.oreas.com/crm/OREAS-171/")</f>
        <v/>
      </c>
      <c r="J76" t="inlineStr"/>
      <c r="K76" t="inlineStr"/>
      <c r="L76" t="inlineStr"/>
      <c r="M76" t="n">
        <v>38741.151</v>
      </c>
      <c r="N76" t="n">
        <v>3.8741151</v>
      </c>
      <c r="O76" t="inlineStr">
        <is>
          <t>Borate Fusion XRF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2212.259</v>
      </c>
      <c r="Z76" t="n">
        <v>0.2212259</v>
      </c>
      <c r="AA76" t="inlineStr">
        <is>
          <t>Borate Fusion XRF</t>
        </is>
      </c>
      <c r="AB76" t="inlineStr"/>
      <c r="AC76" t="inlineStr"/>
      <c r="AD76" t="inlineStr"/>
      <c r="AE76" t="inlineStr"/>
      <c r="AF76" t="inlineStr"/>
      <c r="AG76" t="inlineStr"/>
      <c r="AH76" t="n">
        <v>578.9</v>
      </c>
      <c r="AI76" t="n">
        <v>0.05789</v>
      </c>
      <c r="AJ76" t="inlineStr">
        <is>
          <t>Borate Fusion XRF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36600</v>
      </c>
      <c r="BP76" t="n">
        <v>3.66</v>
      </c>
      <c r="BQ76" t="inlineStr">
        <is>
          <t>Borate Fusion XRF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17018.029</v>
      </c>
      <c r="CQ76" t="n">
        <v>1.7018029</v>
      </c>
      <c r="CR76" t="inlineStr">
        <is>
          <t>Borate Fusion XRF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1308.588</v>
      </c>
      <c r="DC76" t="n">
        <v>0.1308588</v>
      </c>
      <c r="DD76" t="inlineStr">
        <is>
          <t>Borate Fusion XRF</t>
        </is>
      </c>
      <c r="DE76" t="n">
        <v>351000</v>
      </c>
      <c r="DF76" t="n">
        <v>35.1</v>
      </c>
      <c r="DG76" t="inlineStr">
        <is>
          <t>Borate Fusion XRF</t>
        </is>
      </c>
      <c r="DH76" t="inlineStr"/>
      <c r="DI76" t="inlineStr"/>
      <c r="DJ76" t="inlineStr"/>
      <c r="DK76" t="n">
        <v>1750.784</v>
      </c>
      <c r="DL76" t="n">
        <v>0.1750784</v>
      </c>
      <c r="DM76" t="inlineStr">
        <is>
          <t>Borate Fusion XRF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663</v>
      </c>
      <c r="DX76" t="n">
        <v>0.0663</v>
      </c>
      <c r="DY76" t="inlineStr">
        <is>
          <t>Borate Fusion XRF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n">
        <v>116017.347</v>
      </c>
      <c r="FK76" t="n">
        <v>11.6017347</v>
      </c>
      <c r="FL76" t="inlineStr">
        <is>
          <t>Borate Fusion XRF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n">
        <v>2013.792</v>
      </c>
      <c r="GI76" t="n">
        <v>0.2013792</v>
      </c>
      <c r="GJ76" t="inlineStr">
        <is>
          <t>Borate Fusion XRF</t>
        </is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n">
        <v>234.149</v>
      </c>
      <c r="GU76" t="n">
        <v>0.0234149</v>
      </c>
      <c r="GV76" t="inlineStr">
        <is>
          <t>Borate Fusion XRF</t>
        </is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</row>
    <row r="77">
      <c r="A77" t="inlineStr">
        <is>
          <t>OREAS0172</t>
        </is>
      </c>
      <c r="B77" t="inlineStr">
        <is>
          <t>Mn ore</t>
        </is>
      </c>
      <c r="C77" t="inlineStr">
        <is>
          <t>oxide</t>
        </is>
      </c>
      <c r="D77" t="inlineStr">
        <is>
          <t>manganiferous sedimentary</t>
        </is>
      </c>
      <c r="E77" t="inlineStr">
        <is>
          <t>shallow marine sediment hosted</t>
        </is>
      </c>
      <c r="F77" t="inlineStr">
        <is>
          <t>no</t>
        </is>
      </c>
      <c r="G77" t="inlineStr">
        <is>
          <t>Current</t>
        </is>
      </c>
      <c r="H77" t="inlineStr">
        <is>
          <t>C:/Users/Zeb/Documents/GitHub/OREAS-Catalogue-Info/oreas-catalogue-2024-05-24.csv</t>
        </is>
      </c>
      <c r="I77">
        <f>Hyperlink("https://www.oreas.com/crm/OREAS-172/")</f>
        <v/>
      </c>
      <c r="J77" t="inlineStr"/>
      <c r="K77" t="inlineStr"/>
      <c r="L77" t="inlineStr"/>
      <c r="M77" t="n">
        <v>30696.541</v>
      </c>
      <c r="N77" t="n">
        <v>3.0696541</v>
      </c>
      <c r="O77" t="inlineStr">
        <is>
          <t>Borate Fusion XRF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2552.606</v>
      </c>
      <c r="Z77" t="n">
        <v>0.2552606</v>
      </c>
      <c r="AA77" t="inlineStr">
        <is>
          <t>Borate Fusion XRF</t>
        </is>
      </c>
      <c r="AB77" t="inlineStr"/>
      <c r="AC77" t="inlineStr"/>
      <c r="AD77" t="inlineStr"/>
      <c r="AE77" t="inlineStr"/>
      <c r="AF77" t="inlineStr"/>
      <c r="AG77" t="inlineStr"/>
      <c r="AH77" t="n">
        <v>678.956</v>
      </c>
      <c r="AI77" t="n">
        <v>0.0678956</v>
      </c>
      <c r="AJ77" t="inlineStr">
        <is>
          <t>Borate Fusion XRF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38300</v>
      </c>
      <c r="BP77" t="n">
        <v>3.83</v>
      </c>
      <c r="BQ77" t="inlineStr">
        <is>
          <t>Borate Fusion XRF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15689.793</v>
      </c>
      <c r="CQ77" t="n">
        <v>1.5689793</v>
      </c>
      <c r="CR77" t="inlineStr">
        <is>
          <t>Borate Fusion XRF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850.2809999999999</v>
      </c>
      <c r="DC77" t="n">
        <v>0.0850281</v>
      </c>
      <c r="DD77" t="inlineStr">
        <is>
          <t>Borate Fusion XRF</t>
        </is>
      </c>
      <c r="DE77" t="n">
        <v>427500</v>
      </c>
      <c r="DF77" t="n">
        <v>42.75</v>
      </c>
      <c r="DG77" t="inlineStr">
        <is>
          <t>Borate Fusion XRF</t>
        </is>
      </c>
      <c r="DH77" t="inlineStr"/>
      <c r="DI77" t="inlineStr"/>
      <c r="DJ77" t="inlineStr"/>
      <c r="DK77" t="n">
        <v>2025.271</v>
      </c>
      <c r="DL77" t="n">
        <v>0.2025271</v>
      </c>
      <c r="DM77" t="inlineStr">
        <is>
          <t>Borate Fusion XRF</t>
        </is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752</v>
      </c>
      <c r="DX77" t="n">
        <v>0.0752</v>
      </c>
      <c r="DY77" t="inlineStr">
        <is>
          <t>Borate Fusion XRF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n">
        <v>65861.58</v>
      </c>
      <c r="FK77" t="n">
        <v>6.586158</v>
      </c>
      <c r="FL77" t="inlineStr">
        <is>
          <t>Borate Fusion XRF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n">
        <v>1414.449</v>
      </c>
      <c r="GI77" t="n">
        <v>0.1414449</v>
      </c>
      <c r="GJ77" t="inlineStr">
        <is>
          <t>Borate Fusion XRF</t>
        </is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n">
        <v>280.643</v>
      </c>
      <c r="GU77" t="n">
        <v>0.0280643</v>
      </c>
      <c r="GV77" t="inlineStr">
        <is>
          <t>Borate Fusion XRF</t>
        </is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</row>
    <row r="78">
      <c r="A78" t="inlineStr">
        <is>
          <t>OREAS0173</t>
        </is>
      </c>
      <c r="B78" t="inlineStr">
        <is>
          <t>Mn ore</t>
        </is>
      </c>
      <c r="C78" t="inlineStr">
        <is>
          <t>oxide</t>
        </is>
      </c>
      <c r="D78" t="inlineStr">
        <is>
          <t>manganiferous sedimentary</t>
        </is>
      </c>
      <c r="E78" t="inlineStr">
        <is>
          <t>secondary enrichment</t>
        </is>
      </c>
      <c r="F78" t="inlineStr">
        <is>
          <t>yes</t>
        </is>
      </c>
      <c r="G78" t="inlineStr">
        <is>
          <t>Current</t>
        </is>
      </c>
      <c r="H78" t="inlineStr">
        <is>
          <t>C:/Users/Zeb/Documents/GitHub/OREAS-Catalogue-Info/oreas-catalogue-2024-05-24.csv</t>
        </is>
      </c>
      <c r="I78">
        <f>Hyperlink("https://www.oreas.com/crm/OREAS-173/")</f>
        <v/>
      </c>
      <c r="J78" t="inlineStr"/>
      <c r="K78" t="inlineStr"/>
      <c r="L78" t="inlineStr"/>
      <c r="M78" t="n">
        <v>35800</v>
      </c>
      <c r="N78" t="n">
        <v>3.58</v>
      </c>
      <c r="O78" t="inlineStr">
        <is>
          <t>4-Acid Digestion</t>
        </is>
      </c>
      <c r="P78" t="n">
        <v>57</v>
      </c>
      <c r="Q78" t="n">
        <v>0.0057</v>
      </c>
      <c r="R78" t="inlineStr">
        <is>
          <t>4-Acid Digestion</t>
        </is>
      </c>
      <c r="S78" t="inlineStr"/>
      <c r="T78" t="inlineStr"/>
      <c r="U78" t="inlineStr"/>
      <c r="V78" t="inlineStr"/>
      <c r="W78" t="inlineStr"/>
      <c r="X78" t="inlineStr"/>
      <c r="Y78" t="n">
        <v>7900</v>
      </c>
      <c r="Z78" t="n">
        <v>0.79</v>
      </c>
      <c r="AA78" t="inlineStr">
        <is>
          <t>4-Acid Digestion</t>
        </is>
      </c>
      <c r="AB78" t="n">
        <v>4.6</v>
      </c>
      <c r="AC78" t="n">
        <v>0.00046</v>
      </c>
      <c r="AD78" t="inlineStr">
        <is>
          <t>4-Acid Digestion</t>
        </is>
      </c>
      <c r="AE78" t="n">
        <v>0.9399999999999999</v>
      </c>
      <c r="AF78" t="n">
        <v>9.399999999999999e-05</v>
      </c>
      <c r="AG78" t="inlineStr">
        <is>
          <t>4-Acid Digestion</t>
        </is>
      </c>
      <c r="AH78" t="n">
        <v>2460</v>
      </c>
      <c r="AI78" t="n">
        <v>0.246</v>
      </c>
      <c r="AJ78" t="inlineStr">
        <is>
          <t>4-Acid Digestion</t>
        </is>
      </c>
      <c r="AK78" t="n">
        <v>0.27</v>
      </c>
      <c r="AL78" t="n">
        <v>2.7e-05</v>
      </c>
      <c r="AM78" t="inlineStr">
        <is>
          <t>4-Acid Digestion</t>
        </is>
      </c>
      <c r="AN78" t="n">
        <v>64</v>
      </c>
      <c r="AO78" t="n">
        <v>0.0064</v>
      </c>
      <c r="AP78" t="inlineStr">
        <is>
          <t>4-Acid Digestion</t>
        </is>
      </c>
      <c r="AQ78" t="inlineStr"/>
      <c r="AR78" t="inlineStr"/>
      <c r="AS78" t="inlineStr"/>
      <c r="AT78" t="n">
        <v>70</v>
      </c>
      <c r="AU78" t="n">
        <v>0.007</v>
      </c>
      <c r="AV78" t="inlineStr">
        <is>
          <t>4-Acid Digestion</t>
        </is>
      </c>
      <c r="AW78" t="n">
        <v>69</v>
      </c>
      <c r="AX78" t="n">
        <v>0.0069</v>
      </c>
      <c r="AY78" t="inlineStr">
        <is>
          <t>4-Acid Digestion</t>
        </is>
      </c>
      <c r="AZ78" t="n">
        <v>0.91</v>
      </c>
      <c r="BA78" t="n">
        <v>9.1e-05</v>
      </c>
      <c r="BB78" t="inlineStr">
        <is>
          <t>4-Acid Digestion</t>
        </is>
      </c>
      <c r="BC78" t="n">
        <v>103</v>
      </c>
      <c r="BD78" t="n">
        <v>0.0103</v>
      </c>
      <c r="BE78" t="inlineStr">
        <is>
          <t>4-Acid Digestion</t>
        </is>
      </c>
      <c r="BF78" t="n">
        <v>7.54</v>
      </c>
      <c r="BG78" t="n">
        <v>0.000754</v>
      </c>
      <c r="BH78" t="inlineStr">
        <is>
          <t>4-Acid Digestion</t>
        </is>
      </c>
      <c r="BI78" t="n">
        <v>4.39</v>
      </c>
      <c r="BJ78" t="n">
        <v>0.000439</v>
      </c>
      <c r="BK78" t="inlineStr">
        <is>
          <t>4-Acid Digestion</t>
        </is>
      </c>
      <c r="BL78" t="inlineStr"/>
      <c r="BM78" t="inlineStr"/>
      <c r="BN78" t="inlineStr"/>
      <c r="BO78" t="n">
        <v>251700</v>
      </c>
      <c r="BP78" t="n">
        <v>25.17</v>
      </c>
      <c r="BQ78" t="inlineStr">
        <is>
          <t>4-Acid Digestion</t>
        </is>
      </c>
      <c r="BR78" t="n">
        <v>16.3</v>
      </c>
      <c r="BS78" t="n">
        <v>0.00163</v>
      </c>
      <c r="BT78" t="inlineStr">
        <is>
          <t>4-Acid Digestion</t>
        </is>
      </c>
      <c r="BU78" t="inlineStr"/>
      <c r="BV78" t="inlineStr"/>
      <c r="BW78" t="inlineStr"/>
      <c r="BX78" t="inlineStr"/>
      <c r="BY78" t="inlineStr"/>
      <c r="BZ78" t="inlineStr"/>
      <c r="CA78" t="n">
        <v>2.05</v>
      </c>
      <c r="CB78" t="n">
        <v>0.000205</v>
      </c>
      <c r="CC78" t="inlineStr">
        <is>
          <t>4-Acid Digestion</t>
        </is>
      </c>
      <c r="CD78" t="inlineStr"/>
      <c r="CE78" t="inlineStr"/>
      <c r="CF78" t="inlineStr"/>
      <c r="CG78" t="n">
        <v>1.56</v>
      </c>
      <c r="CH78" t="n">
        <v>0.000156</v>
      </c>
      <c r="CI78" t="inlineStr">
        <is>
          <t>4-Acid Digestion</t>
        </is>
      </c>
      <c r="CJ78" t="n">
        <v>0.08799999999999999</v>
      </c>
      <c r="CK78" t="n">
        <v>8.8e-06</v>
      </c>
      <c r="CL78" t="inlineStr">
        <is>
          <t>4-Acid Digestion</t>
        </is>
      </c>
      <c r="CM78" t="inlineStr"/>
      <c r="CN78" t="inlineStr"/>
      <c r="CO78" t="inlineStr"/>
      <c r="CP78" t="n">
        <v>7080</v>
      </c>
      <c r="CQ78" t="n">
        <v>0.708</v>
      </c>
      <c r="CR78" t="inlineStr">
        <is>
          <t>4-Acid Digestion</t>
        </is>
      </c>
      <c r="CS78" t="n">
        <v>34.5</v>
      </c>
      <c r="CT78" t="n">
        <v>0.00345</v>
      </c>
      <c r="CU78" t="inlineStr">
        <is>
          <t>4-Acid Digestion</t>
        </is>
      </c>
      <c r="CV78" t="n">
        <v>1181</v>
      </c>
      <c r="CW78" t="n">
        <v>0.1181</v>
      </c>
      <c r="CX78" t="inlineStr">
        <is>
          <t>4-Acid Digestion</t>
        </is>
      </c>
      <c r="CY78" t="n">
        <v>0.6</v>
      </c>
      <c r="CZ78" t="n">
        <v>6e-05</v>
      </c>
      <c r="DA78" t="inlineStr">
        <is>
          <t>4-Acid Digestion</t>
        </is>
      </c>
      <c r="DB78" t="n">
        <v>1660</v>
      </c>
      <c r="DC78" t="n">
        <v>0.166</v>
      </c>
      <c r="DD78" t="inlineStr">
        <is>
          <t>4-Acid Digestion</t>
        </is>
      </c>
      <c r="DE78" t="n">
        <v>282500</v>
      </c>
      <c r="DF78" t="n">
        <v>28.25</v>
      </c>
      <c r="DG78" t="inlineStr">
        <is>
          <t>4-Acid Digestion</t>
        </is>
      </c>
      <c r="DH78" t="n">
        <v>2.06</v>
      </c>
      <c r="DI78" t="n">
        <v>0.000206</v>
      </c>
      <c r="DJ78" t="inlineStr">
        <is>
          <t>4-Acid Digestion</t>
        </is>
      </c>
      <c r="DK78" t="n">
        <v>3200</v>
      </c>
      <c r="DL78" t="n">
        <v>0.32</v>
      </c>
      <c r="DM78" t="inlineStr">
        <is>
          <t>4-Acid Digestion</t>
        </is>
      </c>
      <c r="DN78" t="n">
        <v>5.1</v>
      </c>
      <c r="DO78" t="n">
        <v>0.00051</v>
      </c>
      <c r="DP78" t="inlineStr">
        <is>
          <t>4-Acid Digestion</t>
        </is>
      </c>
      <c r="DQ78" t="n">
        <v>35.8</v>
      </c>
      <c r="DR78" t="n">
        <v>0.00358</v>
      </c>
      <c r="DS78" t="inlineStr">
        <is>
          <t>4-Acid Digestion</t>
        </is>
      </c>
      <c r="DT78" t="n">
        <v>137</v>
      </c>
      <c r="DU78" t="n">
        <v>0.0137</v>
      </c>
      <c r="DV78" t="inlineStr">
        <is>
          <t>4-Acid Digestion</t>
        </is>
      </c>
      <c r="DW78" t="n">
        <v>350</v>
      </c>
      <c r="DX78" t="n">
        <v>0.035</v>
      </c>
      <c r="DY78" t="inlineStr">
        <is>
          <t>4-Acid Digestion</t>
        </is>
      </c>
      <c r="DZ78" t="n">
        <v>282</v>
      </c>
      <c r="EA78" t="n">
        <v>0.0282</v>
      </c>
      <c r="EB78" t="inlineStr">
        <is>
          <t>4-Acid Digestion</t>
        </is>
      </c>
      <c r="EC78" t="inlineStr"/>
      <c r="ED78" t="inlineStr"/>
      <c r="EE78" t="inlineStr"/>
      <c r="EF78" t="n">
        <v>8.58</v>
      </c>
      <c r="EG78" t="n">
        <v>0.000858</v>
      </c>
      <c r="EH78" t="inlineStr">
        <is>
          <t>4-Acid Digestion</t>
        </is>
      </c>
      <c r="EI78" t="inlineStr"/>
      <c r="EJ78" t="inlineStr"/>
      <c r="EK78" t="inlineStr"/>
      <c r="EL78" t="n">
        <v>11.9</v>
      </c>
      <c r="EM78" t="n">
        <v>0.00119</v>
      </c>
      <c r="EN78" t="inlineStr">
        <is>
          <t>4-Acid Digestion</t>
        </is>
      </c>
      <c r="EO78" s="2" t="n">
        <v>0.002</v>
      </c>
      <c r="EP78" s="2" t="n">
        <v>2e-07</v>
      </c>
      <c r="EQ78" t="inlineStr">
        <is>
          <t>4-Acid Digestion</t>
        </is>
      </c>
      <c r="ER78" t="inlineStr"/>
      <c r="ES78" t="inlineStr"/>
      <c r="ET78" t="inlineStr"/>
      <c r="EU78" t="inlineStr"/>
      <c r="EV78" t="inlineStr"/>
      <c r="EW78" t="inlineStr"/>
      <c r="EX78" t="n">
        <v>60.074</v>
      </c>
      <c r="EY78" t="n">
        <v>0.0060074</v>
      </c>
      <c r="EZ78" t="inlineStr">
        <is>
          <t>Borate Fusion XRF</t>
        </is>
      </c>
      <c r="FA78" t="n">
        <v>3.23</v>
      </c>
      <c r="FB78" t="n">
        <v>0.000323</v>
      </c>
      <c r="FC78" t="inlineStr">
        <is>
          <t>4-Acid Digestion</t>
        </is>
      </c>
      <c r="FD78" t="n">
        <v>16.2</v>
      </c>
      <c r="FE78" t="n">
        <v>0.00162</v>
      </c>
      <c r="FF78" t="inlineStr">
        <is>
          <t>4-Acid Digestion</t>
        </is>
      </c>
      <c r="FG78" s="2" t="n">
        <v>1</v>
      </c>
      <c r="FH78" s="2" t="n">
        <v>0.0001</v>
      </c>
      <c r="FI78" t="inlineStr">
        <is>
          <t>4-Acid Digestion</t>
        </is>
      </c>
      <c r="FJ78" t="n">
        <v>33187.879</v>
      </c>
      <c r="FK78" t="n">
        <v>3.3187879</v>
      </c>
      <c r="FL78" t="inlineStr">
        <is>
          <t>Borate Fusion XRF</t>
        </is>
      </c>
      <c r="FM78" t="n">
        <v>8.279999999999999</v>
      </c>
      <c r="FN78" t="n">
        <v>0.000828</v>
      </c>
      <c r="FO78" t="inlineStr">
        <is>
          <t>4-Acid Digestion</t>
        </is>
      </c>
      <c r="FP78" t="n">
        <v>1.98</v>
      </c>
      <c r="FQ78" t="n">
        <v>0.000198</v>
      </c>
      <c r="FR78" t="inlineStr">
        <is>
          <t>4-Acid Digestion</t>
        </is>
      </c>
      <c r="FS78" t="n">
        <v>420</v>
      </c>
      <c r="FT78" t="n">
        <v>0.042</v>
      </c>
      <c r="FU78" t="inlineStr">
        <is>
          <t>4-Acid Digestion</t>
        </is>
      </c>
      <c r="FV78" t="n">
        <v>0.35</v>
      </c>
      <c r="FW78" t="n">
        <v>3.5e-05</v>
      </c>
      <c r="FX78" t="inlineStr">
        <is>
          <t>4-Acid Digestion</t>
        </is>
      </c>
      <c r="FY78" t="n">
        <v>1.3</v>
      </c>
      <c r="FZ78" t="n">
        <v>0.00013</v>
      </c>
      <c r="GA78" t="inlineStr">
        <is>
          <t>4-Acid Digestion</t>
        </is>
      </c>
      <c r="GB78" t="inlineStr"/>
      <c r="GC78" t="inlineStr"/>
      <c r="GD78" t="inlineStr"/>
      <c r="GE78" t="n">
        <v>4.43</v>
      </c>
      <c r="GF78" t="n">
        <v>0.000443</v>
      </c>
      <c r="GG78" t="inlineStr">
        <is>
          <t>4-Acid Digestion</t>
        </is>
      </c>
      <c r="GH78" t="n">
        <v>1990</v>
      </c>
      <c r="GI78" t="n">
        <v>0.199</v>
      </c>
      <c r="GJ78" t="inlineStr">
        <is>
          <t>4-Acid Digestion</t>
        </is>
      </c>
      <c r="GK78" t="n">
        <v>0.82</v>
      </c>
      <c r="GL78" t="n">
        <v>8.2e-05</v>
      </c>
      <c r="GM78" t="inlineStr">
        <is>
          <t>4-Acid Digestion</t>
        </is>
      </c>
      <c r="GN78" t="n">
        <v>0.61</v>
      </c>
      <c r="GO78" t="n">
        <v>6.1e-05</v>
      </c>
      <c r="GP78" t="inlineStr">
        <is>
          <t>4-Acid Digestion</t>
        </is>
      </c>
      <c r="GQ78" t="n">
        <v>1.64</v>
      </c>
      <c r="GR78" t="n">
        <v>0.000164</v>
      </c>
      <c r="GS78" t="inlineStr">
        <is>
          <t>4-Acid Digestion</t>
        </is>
      </c>
      <c r="GT78" t="n">
        <v>124.917</v>
      </c>
      <c r="GU78" t="n">
        <v>0.0124917</v>
      </c>
      <c r="GV78" t="inlineStr">
        <is>
          <t>Borate Fusion XRF</t>
        </is>
      </c>
      <c r="GW78" t="n">
        <v>9.109999999999999</v>
      </c>
      <c r="GX78" t="n">
        <v>0.000911</v>
      </c>
      <c r="GY78" t="inlineStr">
        <is>
          <t>4-Acid Digestion</t>
        </is>
      </c>
      <c r="GZ78" t="n">
        <v>49.6</v>
      </c>
      <c r="HA78" t="n">
        <v>0.00496</v>
      </c>
      <c r="HB78" t="inlineStr">
        <is>
          <t>4-Acid Digestion</t>
        </is>
      </c>
      <c r="HC78" t="n">
        <v>3.85</v>
      </c>
      <c r="HD78" t="n">
        <v>0.000385</v>
      </c>
      <c r="HE78" t="inlineStr">
        <is>
          <t>4-Acid Digestion</t>
        </is>
      </c>
      <c r="HF78" t="n">
        <v>80</v>
      </c>
      <c r="HG78" t="n">
        <v>0.008</v>
      </c>
      <c r="HH78" t="inlineStr">
        <is>
          <t>4-Acid Digestion</t>
        </is>
      </c>
      <c r="HI78" t="n">
        <v>71</v>
      </c>
      <c r="HJ78" t="n">
        <v>0.0071</v>
      </c>
      <c r="HK78" t="inlineStr">
        <is>
          <t>4-Acid Digestion</t>
        </is>
      </c>
    </row>
    <row r="79">
      <c r="A79" t="inlineStr">
        <is>
          <t>OREAS0174</t>
        </is>
      </c>
      <c r="B79" t="inlineStr">
        <is>
          <t>Mn ore</t>
        </is>
      </c>
      <c r="C79" t="inlineStr">
        <is>
          <t>oxide</t>
        </is>
      </c>
      <c r="D79" t="inlineStr">
        <is>
          <t>manganiferous sedimentary</t>
        </is>
      </c>
      <c r="E79" t="inlineStr">
        <is>
          <t>secondary enrichment</t>
        </is>
      </c>
      <c r="F79" t="inlineStr">
        <is>
          <t>yes</t>
        </is>
      </c>
      <c r="G79" t="inlineStr">
        <is>
          <t>Current</t>
        </is>
      </c>
      <c r="H79" t="inlineStr">
        <is>
          <t>C:/Users/Zeb/Documents/GitHub/OREAS-Catalogue-Info/oreas-catalogue-2024-05-24.csv</t>
        </is>
      </c>
      <c r="I79">
        <f>Hyperlink("https://www.oreas.com/crm/OREAS-174/")</f>
        <v/>
      </c>
      <c r="J79" t="inlineStr"/>
      <c r="K79" t="inlineStr"/>
      <c r="L79" t="inlineStr"/>
      <c r="M79" t="n">
        <v>32900</v>
      </c>
      <c r="N79" t="n">
        <v>3.29</v>
      </c>
      <c r="O79" t="inlineStr">
        <is>
          <t>4-Acid Digestion</t>
        </is>
      </c>
      <c r="P79" t="n">
        <v>28.3</v>
      </c>
      <c r="Q79" t="n">
        <v>0.00283</v>
      </c>
      <c r="R79" t="inlineStr">
        <is>
          <t>4-Acid Digestion</t>
        </is>
      </c>
      <c r="S79" t="inlineStr"/>
      <c r="T79" t="inlineStr"/>
      <c r="U79" t="inlineStr"/>
      <c r="V79" t="inlineStr"/>
      <c r="W79" t="inlineStr"/>
      <c r="X79" t="inlineStr"/>
      <c r="Y79" t="n">
        <v>9370</v>
      </c>
      <c r="Z79" t="n">
        <v>0.9370000000000001</v>
      </c>
      <c r="AA79" t="inlineStr">
        <is>
          <t>4-Acid Digestion</t>
        </is>
      </c>
      <c r="AB79" t="n">
        <v>4.26</v>
      </c>
      <c r="AC79" t="n">
        <v>0.000426</v>
      </c>
      <c r="AD79" t="inlineStr">
        <is>
          <t>4-Acid Digestion</t>
        </is>
      </c>
      <c r="AE79" t="n">
        <v>0.36</v>
      </c>
      <c r="AF79" t="n">
        <v>3.6e-05</v>
      </c>
      <c r="AG79" t="inlineStr">
        <is>
          <t>4-Acid Digestion</t>
        </is>
      </c>
      <c r="AH79" t="n">
        <v>2310</v>
      </c>
      <c r="AI79" t="n">
        <v>0.231</v>
      </c>
      <c r="AJ79" t="inlineStr">
        <is>
          <t>4-Acid Digestion</t>
        </is>
      </c>
      <c r="AK79" t="n">
        <v>0.33</v>
      </c>
      <c r="AL79" t="n">
        <v>3.3e-05</v>
      </c>
      <c r="AM79" t="inlineStr">
        <is>
          <t>4-Acid Digestion</t>
        </is>
      </c>
      <c r="AN79" t="n">
        <v>59</v>
      </c>
      <c r="AO79" t="n">
        <v>0.0059</v>
      </c>
      <c r="AP79" t="inlineStr">
        <is>
          <t>4-Acid Digestion</t>
        </is>
      </c>
      <c r="AQ79" t="inlineStr"/>
      <c r="AR79" t="inlineStr"/>
      <c r="AS79" t="inlineStr"/>
      <c r="AT79" t="n">
        <v>70</v>
      </c>
      <c r="AU79" t="n">
        <v>0.007</v>
      </c>
      <c r="AV79" t="inlineStr">
        <is>
          <t>4-Acid Digestion</t>
        </is>
      </c>
      <c r="AW79" t="n">
        <v>84</v>
      </c>
      <c r="AX79" t="n">
        <v>0.008399999999999999</v>
      </c>
      <c r="AY79" t="inlineStr">
        <is>
          <t>4-Acid Digestion</t>
        </is>
      </c>
      <c r="AZ79" t="n">
        <v>0.65</v>
      </c>
      <c r="BA79" t="n">
        <v>6.499999999999999e-05</v>
      </c>
      <c r="BB79" t="inlineStr">
        <is>
          <t>4-Acid Digestion</t>
        </is>
      </c>
      <c r="BC79" t="n">
        <v>97</v>
      </c>
      <c r="BD79" t="n">
        <v>0.0097</v>
      </c>
      <c r="BE79" t="inlineStr">
        <is>
          <t>4-Acid Digestion</t>
        </is>
      </c>
      <c r="BF79" t="n">
        <v>9.67</v>
      </c>
      <c r="BG79" t="n">
        <v>0.000967</v>
      </c>
      <c r="BH79" t="inlineStr">
        <is>
          <t>4-Acid Digestion</t>
        </is>
      </c>
      <c r="BI79" t="n">
        <v>5.78</v>
      </c>
      <c r="BJ79" t="n">
        <v>0.000578</v>
      </c>
      <c r="BK79" t="inlineStr">
        <is>
          <t>4-Acid Digestion</t>
        </is>
      </c>
      <c r="BL79" t="inlineStr"/>
      <c r="BM79" t="inlineStr"/>
      <c r="BN79" t="inlineStr"/>
      <c r="BO79" t="n">
        <v>200600</v>
      </c>
      <c r="BP79" t="n">
        <v>20.06</v>
      </c>
      <c r="BQ79" t="inlineStr">
        <is>
          <t>4-Acid Digestion</t>
        </is>
      </c>
      <c r="BR79" t="n">
        <v>17.7</v>
      </c>
      <c r="BS79" t="n">
        <v>0.00177</v>
      </c>
      <c r="BT79" t="inlineStr">
        <is>
          <t>4-Acid Digestion</t>
        </is>
      </c>
      <c r="BU79" t="n">
        <v>10.6</v>
      </c>
      <c r="BV79" t="n">
        <v>0.00106</v>
      </c>
      <c r="BW79" t="inlineStr">
        <is>
          <t>4-Acid Digestion</t>
        </is>
      </c>
      <c r="BX79" t="inlineStr"/>
      <c r="BY79" t="inlineStr"/>
      <c r="BZ79" t="inlineStr"/>
      <c r="CA79" t="n">
        <v>2.07</v>
      </c>
      <c r="CB79" t="n">
        <v>0.000207</v>
      </c>
      <c r="CC79" t="inlineStr">
        <is>
          <t>4-Acid Digestion</t>
        </is>
      </c>
      <c r="CD79" t="inlineStr"/>
      <c r="CE79" t="inlineStr"/>
      <c r="CF79" t="inlineStr"/>
      <c r="CG79" t="n">
        <v>2.04</v>
      </c>
      <c r="CH79" t="n">
        <v>0.000204</v>
      </c>
      <c r="CI79" t="inlineStr">
        <is>
          <t>4-Acid Digestion</t>
        </is>
      </c>
      <c r="CJ79" t="n">
        <v>0.077</v>
      </c>
      <c r="CK79" t="n">
        <v>7.700000000000001e-06</v>
      </c>
      <c r="CL79" t="inlineStr">
        <is>
          <t>4-Acid Digestion</t>
        </is>
      </c>
      <c r="CM79" t="inlineStr"/>
      <c r="CN79" t="inlineStr"/>
      <c r="CO79" t="inlineStr"/>
      <c r="CP79" t="n">
        <v>6780</v>
      </c>
      <c r="CQ79" t="n">
        <v>0.678</v>
      </c>
      <c r="CR79" t="inlineStr">
        <is>
          <t>4-Acid Digestion</t>
        </is>
      </c>
      <c r="CS79" t="n">
        <v>37.1</v>
      </c>
      <c r="CT79" t="n">
        <v>0.00371</v>
      </c>
      <c r="CU79" t="inlineStr">
        <is>
          <t>4-Acid Digestion</t>
        </is>
      </c>
      <c r="CV79" t="n">
        <v>843</v>
      </c>
      <c r="CW79" t="n">
        <v>0.0843</v>
      </c>
      <c r="CX79" t="inlineStr">
        <is>
          <t>4-Acid Digestion</t>
        </is>
      </c>
      <c r="CY79" t="n">
        <v>0.82</v>
      </c>
      <c r="CZ79" t="n">
        <v>8.2e-05</v>
      </c>
      <c r="DA79" t="inlineStr">
        <is>
          <t>4-Acid Digestion</t>
        </is>
      </c>
      <c r="DB79" t="n">
        <v>1980</v>
      </c>
      <c r="DC79" t="n">
        <v>0.198</v>
      </c>
      <c r="DD79" t="inlineStr">
        <is>
          <t>4-Acid Digestion</t>
        </is>
      </c>
      <c r="DE79" t="n">
        <v>341000</v>
      </c>
      <c r="DF79" t="n">
        <v>34.1</v>
      </c>
      <c r="DG79" t="inlineStr">
        <is>
          <t>4-Acid Digestion</t>
        </is>
      </c>
      <c r="DH79" t="n">
        <v>1.93</v>
      </c>
      <c r="DI79" t="n">
        <v>0.000193</v>
      </c>
      <c r="DJ79" t="inlineStr">
        <is>
          <t>4-Acid Digestion</t>
        </is>
      </c>
      <c r="DK79" t="n">
        <v>3260</v>
      </c>
      <c r="DL79" t="n">
        <v>0.326</v>
      </c>
      <c r="DM79" t="inlineStr">
        <is>
          <t>4-Acid Digestion</t>
        </is>
      </c>
      <c r="DN79" t="n">
        <v>5.57</v>
      </c>
      <c r="DO79" t="n">
        <v>0.000557</v>
      </c>
      <c r="DP79" t="inlineStr">
        <is>
          <t>4-Acid Digestion</t>
        </is>
      </c>
      <c r="DQ79" t="n">
        <v>43.5</v>
      </c>
      <c r="DR79" t="n">
        <v>0.00435</v>
      </c>
      <c r="DS79" t="inlineStr">
        <is>
          <t>4-Acid Digestion</t>
        </is>
      </c>
      <c r="DT79" t="n">
        <v>145</v>
      </c>
      <c r="DU79" t="n">
        <v>0.0145</v>
      </c>
      <c r="DV79" t="inlineStr">
        <is>
          <t>4-Acid Digestion</t>
        </is>
      </c>
      <c r="DW79" t="n">
        <v>440</v>
      </c>
      <c r="DX79" t="n">
        <v>0.044</v>
      </c>
      <c r="DY79" t="inlineStr">
        <is>
          <t>4-Acid Digestion</t>
        </is>
      </c>
      <c r="DZ79" t="n">
        <v>285</v>
      </c>
      <c r="EA79" t="n">
        <v>0.0285</v>
      </c>
      <c r="EB79" t="inlineStr">
        <is>
          <t>4-Acid Digestion</t>
        </is>
      </c>
      <c r="EC79" t="inlineStr"/>
      <c r="ED79" t="inlineStr"/>
      <c r="EE79" t="inlineStr"/>
      <c r="EF79" t="n">
        <v>9.83</v>
      </c>
      <c r="EG79" t="n">
        <v>0.0009829999999999999</v>
      </c>
      <c r="EH79" t="inlineStr">
        <is>
          <t>4-Acid Digestion</t>
        </is>
      </c>
      <c r="EI79" t="inlineStr"/>
      <c r="EJ79" t="inlineStr"/>
      <c r="EK79" t="inlineStr"/>
      <c r="EL79" t="n">
        <v>8.369999999999999</v>
      </c>
      <c r="EM79" t="n">
        <v>0.000837</v>
      </c>
      <c r="EN79" t="inlineStr">
        <is>
          <t>4-Acid Digestion</t>
        </is>
      </c>
      <c r="EO79" s="2" t="n">
        <v>0.002</v>
      </c>
      <c r="EP79" s="2" t="n">
        <v>2e-07</v>
      </c>
      <c r="EQ79" t="inlineStr">
        <is>
          <t>4-Acid Digestion</t>
        </is>
      </c>
      <c r="ER79" t="inlineStr"/>
      <c r="ES79" t="inlineStr"/>
      <c r="ET79" t="inlineStr"/>
      <c r="EU79" t="inlineStr"/>
      <c r="EV79" t="inlineStr"/>
      <c r="EW79" t="inlineStr"/>
      <c r="EX79" t="n">
        <v>156.193</v>
      </c>
      <c r="EY79" t="n">
        <v>0.0156193</v>
      </c>
      <c r="EZ79" t="inlineStr">
        <is>
          <t>Borate Fusion XRF</t>
        </is>
      </c>
      <c r="FA79" t="n">
        <v>1.8</v>
      </c>
      <c r="FB79" t="n">
        <v>0.00018</v>
      </c>
      <c r="FC79" t="inlineStr">
        <is>
          <t>4-Acid Digestion</t>
        </is>
      </c>
      <c r="FD79" t="n">
        <v>16.8</v>
      </c>
      <c r="FE79" t="n">
        <v>0.00168</v>
      </c>
      <c r="FF79" t="inlineStr">
        <is>
          <t>4-Acid Digestion</t>
        </is>
      </c>
      <c r="FG79" s="2" t="n">
        <v>1</v>
      </c>
      <c r="FH79" s="2" t="n">
        <v>0.0001</v>
      </c>
      <c r="FI79" t="inlineStr">
        <is>
          <t>4-Acid Digestion</t>
        </is>
      </c>
      <c r="FJ79" t="n">
        <v>28326.556</v>
      </c>
      <c r="FK79" t="n">
        <v>2.8326556</v>
      </c>
      <c r="FL79" t="inlineStr">
        <is>
          <t>Borate Fusion XRF</t>
        </is>
      </c>
      <c r="FM79" t="n">
        <v>9.73</v>
      </c>
      <c r="FN79" t="n">
        <v>0.000973</v>
      </c>
      <c r="FO79" t="inlineStr">
        <is>
          <t>4-Acid Digestion</t>
        </is>
      </c>
      <c r="FP79" t="n">
        <v>1.84</v>
      </c>
      <c r="FQ79" t="n">
        <v>0.000184</v>
      </c>
      <c r="FR79" t="inlineStr">
        <is>
          <t>4-Acid Digestion</t>
        </is>
      </c>
      <c r="FS79" t="n">
        <v>528</v>
      </c>
      <c r="FT79" t="n">
        <v>0.0528</v>
      </c>
      <c r="FU79" t="inlineStr">
        <is>
          <t>4-Acid Digestion</t>
        </is>
      </c>
      <c r="FV79" t="n">
        <v>0.4</v>
      </c>
      <c r="FW79" t="n">
        <v>4e-05</v>
      </c>
      <c r="FX79" t="inlineStr">
        <is>
          <t>4-Acid Digestion</t>
        </is>
      </c>
      <c r="FY79" t="n">
        <v>1.6</v>
      </c>
      <c r="FZ79" t="n">
        <v>0.00016</v>
      </c>
      <c r="GA79" t="inlineStr">
        <is>
          <t>4-Acid Digestion</t>
        </is>
      </c>
      <c r="GB79" t="inlineStr"/>
      <c r="GC79" t="inlineStr"/>
      <c r="GD79" t="inlineStr"/>
      <c r="GE79" t="n">
        <v>4.37</v>
      </c>
      <c r="GF79" t="n">
        <v>0.000437</v>
      </c>
      <c r="GG79" t="inlineStr">
        <is>
          <t>4-Acid Digestion</t>
        </is>
      </c>
      <c r="GH79" t="n">
        <v>2230</v>
      </c>
      <c r="GI79" t="n">
        <v>0.223</v>
      </c>
      <c r="GJ79" t="inlineStr">
        <is>
          <t>4-Acid Digestion</t>
        </is>
      </c>
      <c r="GK79" t="n">
        <v>0.29</v>
      </c>
      <c r="GL79" t="n">
        <v>2.9e-05</v>
      </c>
      <c r="GM79" t="inlineStr">
        <is>
          <t>4-Acid Digestion</t>
        </is>
      </c>
      <c r="GN79" t="n">
        <v>0.79</v>
      </c>
      <c r="GO79" t="n">
        <v>7.9e-05</v>
      </c>
      <c r="GP79" t="inlineStr">
        <is>
          <t>4-Acid Digestion</t>
        </is>
      </c>
      <c r="GQ79" t="n">
        <v>1.36</v>
      </c>
      <c r="GR79" t="n">
        <v>0.000136</v>
      </c>
      <c r="GS79" t="inlineStr">
        <is>
          <t>4-Acid Digestion</t>
        </is>
      </c>
      <c r="GT79" t="n">
        <v>133.32</v>
      </c>
      <c r="GU79" t="n">
        <v>0.013332</v>
      </c>
      <c r="GV79" t="inlineStr">
        <is>
          <t>Borate Fusion XRF</t>
        </is>
      </c>
      <c r="GW79" t="n">
        <v>3.96</v>
      </c>
      <c r="GX79" t="n">
        <v>0.000396</v>
      </c>
      <c r="GY79" t="inlineStr">
        <is>
          <t>4-Acid Digestion</t>
        </is>
      </c>
      <c r="GZ79" t="n">
        <v>69</v>
      </c>
      <c r="HA79" t="n">
        <v>0.0069</v>
      </c>
      <c r="HB79" t="inlineStr">
        <is>
          <t>4-Acid Digestion</t>
        </is>
      </c>
      <c r="HC79" t="n">
        <v>5.14</v>
      </c>
      <c r="HD79" t="n">
        <v>0.000514</v>
      </c>
      <c r="HE79" t="inlineStr">
        <is>
          <t>4-Acid Digestion</t>
        </is>
      </c>
      <c r="HF79" t="n">
        <v>89</v>
      </c>
      <c r="HG79" t="n">
        <v>0.0089</v>
      </c>
      <c r="HH79" t="inlineStr">
        <is>
          <t>4-Acid Digestion</t>
        </is>
      </c>
      <c r="HI79" t="n">
        <v>71</v>
      </c>
      <c r="HJ79" t="n">
        <v>0.0071</v>
      </c>
      <c r="HK79" t="inlineStr">
        <is>
          <t>4-Acid Digestion</t>
        </is>
      </c>
    </row>
    <row r="80">
      <c r="A80" t="inlineStr">
        <is>
          <t>OREAS0175</t>
        </is>
      </c>
      <c r="B80" t="inlineStr">
        <is>
          <t>Mn ore</t>
        </is>
      </c>
      <c r="C80" t="inlineStr">
        <is>
          <t>oxide</t>
        </is>
      </c>
      <c r="D80" t="inlineStr">
        <is>
          <t>manganiferous sedimentary</t>
        </is>
      </c>
      <c r="E80" t="inlineStr">
        <is>
          <t>secondary enrichment</t>
        </is>
      </c>
      <c r="F80" t="inlineStr">
        <is>
          <t>yes</t>
        </is>
      </c>
      <c r="G80" t="inlineStr">
        <is>
          <t>Current</t>
        </is>
      </c>
      <c r="H80" t="inlineStr">
        <is>
          <t>C:/Users/Zeb/Documents/GitHub/OREAS-Catalogue-Info/oreas-catalogue-2024-05-24.csv</t>
        </is>
      </c>
      <c r="I80">
        <f>Hyperlink("https://www.oreas.com/crm/OREAS-175/")</f>
        <v/>
      </c>
      <c r="J80" t="inlineStr"/>
      <c r="K80" t="inlineStr"/>
      <c r="L80" t="inlineStr"/>
      <c r="M80" t="n">
        <v>28700</v>
      </c>
      <c r="N80" t="n">
        <v>2.87</v>
      </c>
      <c r="O80" t="inlineStr">
        <is>
          <t>4-Acid Digestion</t>
        </is>
      </c>
      <c r="P80" t="n">
        <v>29.6</v>
      </c>
      <c r="Q80" t="n">
        <v>0.00296</v>
      </c>
      <c r="R80" t="inlineStr">
        <is>
          <t>4-Acid Digestion</t>
        </is>
      </c>
      <c r="S80" t="inlineStr"/>
      <c r="T80" t="inlineStr"/>
      <c r="U80" t="inlineStr"/>
      <c r="V80" t="inlineStr"/>
      <c r="W80" t="inlineStr"/>
      <c r="X80" t="inlineStr"/>
      <c r="Y80" t="n">
        <v>9600</v>
      </c>
      <c r="Z80" t="n">
        <v>0.96</v>
      </c>
      <c r="AA80" t="inlineStr">
        <is>
          <t>4-Acid Digestion</t>
        </is>
      </c>
      <c r="AB80" t="n">
        <v>3.47</v>
      </c>
      <c r="AC80" t="n">
        <v>0.000347</v>
      </c>
      <c r="AD80" t="inlineStr">
        <is>
          <t>4-Acid Digestion</t>
        </is>
      </c>
      <c r="AE80" t="n">
        <v>0.25</v>
      </c>
      <c r="AF80" t="n">
        <v>2.5e-05</v>
      </c>
      <c r="AG80" t="inlineStr">
        <is>
          <t>4-Acid Digestion</t>
        </is>
      </c>
      <c r="AH80" t="n">
        <v>2400</v>
      </c>
      <c r="AI80" t="n">
        <v>0.24</v>
      </c>
      <c r="AJ80" t="inlineStr">
        <is>
          <t>4-Acid Digestion</t>
        </is>
      </c>
      <c r="AK80" t="n">
        <v>0.25</v>
      </c>
      <c r="AL80" t="n">
        <v>2.5e-05</v>
      </c>
      <c r="AM80" t="inlineStr">
        <is>
          <t>4-Acid Digestion</t>
        </is>
      </c>
      <c r="AN80" t="n">
        <v>46</v>
      </c>
      <c r="AO80" t="n">
        <v>0.0046</v>
      </c>
      <c r="AP80" t="inlineStr">
        <is>
          <t>4-Acid Digestion</t>
        </is>
      </c>
      <c r="AQ80" t="inlineStr"/>
      <c r="AR80" t="inlineStr"/>
      <c r="AS80" t="inlineStr"/>
      <c r="AT80" t="n">
        <v>49.8</v>
      </c>
      <c r="AU80" t="n">
        <v>0.00498</v>
      </c>
      <c r="AV80" t="inlineStr">
        <is>
          <t>4-Acid Digestion</t>
        </is>
      </c>
      <c r="AW80" t="n">
        <v>91</v>
      </c>
      <c r="AX80" t="n">
        <v>0.0091</v>
      </c>
      <c r="AY80" t="inlineStr">
        <is>
          <t>4-Acid Digestion</t>
        </is>
      </c>
      <c r="AZ80" t="n">
        <v>0.51</v>
      </c>
      <c r="BA80" t="n">
        <v>5.1e-05</v>
      </c>
      <c r="BB80" t="inlineStr">
        <is>
          <t>4-Acid Digestion</t>
        </is>
      </c>
      <c r="BC80" t="n">
        <v>96</v>
      </c>
      <c r="BD80" t="n">
        <v>0.009599999999999999</v>
      </c>
      <c r="BE80" t="inlineStr">
        <is>
          <t>4-Acid Digestion</t>
        </is>
      </c>
      <c r="BF80" t="n">
        <v>9.23</v>
      </c>
      <c r="BG80" t="n">
        <v>0.000923</v>
      </c>
      <c r="BH80" t="inlineStr">
        <is>
          <t>4-Acid Digestion</t>
        </is>
      </c>
      <c r="BI80" t="n">
        <v>5.58</v>
      </c>
      <c r="BJ80" t="n">
        <v>0.000558</v>
      </c>
      <c r="BK80" t="inlineStr">
        <is>
          <t>4-Acid Digestion</t>
        </is>
      </c>
      <c r="BL80" t="inlineStr"/>
      <c r="BM80" t="inlineStr"/>
      <c r="BN80" t="inlineStr"/>
      <c r="BO80" t="n">
        <v>153600</v>
      </c>
      <c r="BP80" t="n">
        <v>15.36</v>
      </c>
      <c r="BQ80" t="inlineStr">
        <is>
          <t>4-Acid Digestion</t>
        </is>
      </c>
      <c r="BR80" t="n">
        <v>19.4</v>
      </c>
      <c r="BS80" t="n">
        <v>0.00194</v>
      </c>
      <c r="BT80" t="inlineStr">
        <is>
          <t>4-Acid Digestion</t>
        </is>
      </c>
      <c r="BU80" t="n">
        <v>9.949999999999999</v>
      </c>
      <c r="BV80" t="n">
        <v>0.000995</v>
      </c>
      <c r="BW80" t="inlineStr">
        <is>
          <t>4-Acid Digestion</t>
        </is>
      </c>
      <c r="BX80" t="inlineStr"/>
      <c r="BY80" t="inlineStr"/>
      <c r="BZ80" t="inlineStr"/>
      <c r="CA80" t="n">
        <v>1.66</v>
      </c>
      <c r="CB80" t="n">
        <v>0.000166</v>
      </c>
      <c r="CC80" t="inlineStr">
        <is>
          <t>4-Acid Digestion</t>
        </is>
      </c>
      <c r="CD80" t="inlineStr"/>
      <c r="CE80" t="inlineStr"/>
      <c r="CF80" t="inlineStr"/>
      <c r="CG80" t="n">
        <v>1.95</v>
      </c>
      <c r="CH80" t="n">
        <v>0.000195</v>
      </c>
      <c r="CI80" t="inlineStr">
        <is>
          <t>4-Acid Digestion</t>
        </is>
      </c>
      <c r="CJ80" t="n">
        <v>0.07199999999999999</v>
      </c>
      <c r="CK80" t="n">
        <v>7.2e-06</v>
      </c>
      <c r="CL80" t="inlineStr">
        <is>
          <t>4-Acid Digestion</t>
        </is>
      </c>
      <c r="CM80" t="inlineStr"/>
      <c r="CN80" t="inlineStr"/>
      <c r="CO80" t="inlineStr"/>
      <c r="CP80" t="n">
        <v>5580</v>
      </c>
      <c r="CQ80" t="n">
        <v>0.5580000000000001</v>
      </c>
      <c r="CR80" t="inlineStr">
        <is>
          <t>4-Acid Digestion</t>
        </is>
      </c>
      <c r="CS80" t="n">
        <v>29.2</v>
      </c>
      <c r="CT80" t="n">
        <v>0.00292</v>
      </c>
      <c r="CU80" t="inlineStr">
        <is>
          <t>4-Acid Digestion</t>
        </is>
      </c>
      <c r="CV80" t="n">
        <v>581</v>
      </c>
      <c r="CW80" t="n">
        <v>0.0581</v>
      </c>
      <c r="CX80" t="inlineStr">
        <is>
          <t>4-Acid Digestion</t>
        </is>
      </c>
      <c r="CY80" t="n">
        <v>0.76</v>
      </c>
      <c r="CZ80" t="n">
        <v>7.6e-05</v>
      </c>
      <c r="DA80" t="inlineStr">
        <is>
          <t>4-Acid Digestion</t>
        </is>
      </c>
      <c r="DB80" t="n">
        <v>1960</v>
      </c>
      <c r="DC80" t="n">
        <v>0.196</v>
      </c>
      <c r="DD80" t="inlineStr">
        <is>
          <t>4-Acid Digestion</t>
        </is>
      </c>
      <c r="DE80" t="n">
        <v>411900</v>
      </c>
      <c r="DF80" t="n">
        <v>41.19</v>
      </c>
      <c r="DG80" t="inlineStr">
        <is>
          <t>4-Acid Digestion</t>
        </is>
      </c>
      <c r="DH80" t="n">
        <v>2.57</v>
      </c>
      <c r="DI80" t="n">
        <v>0.000257</v>
      </c>
      <c r="DJ80" t="inlineStr">
        <is>
          <t>4-Acid Digestion</t>
        </is>
      </c>
      <c r="DK80" t="n">
        <v>2480</v>
      </c>
      <c r="DL80" t="n">
        <v>0.248</v>
      </c>
      <c r="DM80" t="inlineStr">
        <is>
          <t>4-Acid Digestion</t>
        </is>
      </c>
      <c r="DN80" t="n">
        <v>4</v>
      </c>
      <c r="DO80" t="n">
        <v>0.0004</v>
      </c>
      <c r="DP80" t="inlineStr">
        <is>
          <t>4-Acid Digestion</t>
        </is>
      </c>
      <c r="DQ80" t="n">
        <v>37.3</v>
      </c>
      <c r="DR80" t="n">
        <v>0.00373</v>
      </c>
      <c r="DS80" t="inlineStr">
        <is>
          <t>4-Acid Digestion</t>
        </is>
      </c>
      <c r="DT80" t="n">
        <v>109</v>
      </c>
      <c r="DU80" t="n">
        <v>0.0109</v>
      </c>
      <c r="DV80" t="inlineStr">
        <is>
          <t>4-Acid Digestion</t>
        </is>
      </c>
      <c r="DW80" t="n">
        <v>420</v>
      </c>
      <c r="DX80" t="n">
        <v>0.042</v>
      </c>
      <c r="DY80" t="inlineStr">
        <is>
          <t>4-Acid Digestion</t>
        </is>
      </c>
      <c r="DZ80" t="n">
        <v>227</v>
      </c>
      <c r="EA80" t="n">
        <v>0.0227</v>
      </c>
      <c r="EB80" t="inlineStr">
        <is>
          <t>4-Acid Digestion</t>
        </is>
      </c>
      <c r="EC80" t="inlineStr"/>
      <c r="ED80" t="inlineStr"/>
      <c r="EE80" t="inlineStr"/>
      <c r="EF80" t="n">
        <v>8.48</v>
      </c>
      <c r="EG80" t="n">
        <v>0.000848</v>
      </c>
      <c r="EH80" t="inlineStr">
        <is>
          <t>4-Acid Digestion</t>
        </is>
      </c>
      <c r="EI80" t="inlineStr"/>
      <c r="EJ80" t="inlineStr"/>
      <c r="EK80" t="inlineStr"/>
      <c r="EL80" t="n">
        <v>6.07</v>
      </c>
      <c r="EM80" t="n">
        <v>0.000607</v>
      </c>
      <c r="EN80" t="inlineStr">
        <is>
          <t>4-Acid Digestion</t>
        </is>
      </c>
      <c r="EO80" s="2" t="n">
        <v>0.002</v>
      </c>
      <c r="EP80" s="2" t="n">
        <v>2e-07</v>
      </c>
      <c r="EQ80" t="inlineStr">
        <is>
          <t>4-Acid Digestion</t>
        </is>
      </c>
      <c r="ER80" t="inlineStr"/>
      <c r="ES80" t="inlineStr"/>
      <c r="ET80" t="inlineStr"/>
      <c r="EU80" t="inlineStr"/>
      <c r="EV80" t="inlineStr"/>
      <c r="EW80" t="inlineStr"/>
      <c r="EX80" t="n">
        <v>990</v>
      </c>
      <c r="EY80" t="n">
        <v>0.099</v>
      </c>
      <c r="EZ80" t="inlineStr">
        <is>
          <t>4-Acid Digestion</t>
        </is>
      </c>
      <c r="FA80" t="n">
        <v>1.65</v>
      </c>
      <c r="FB80" t="n">
        <v>0.000165</v>
      </c>
      <c r="FC80" t="inlineStr">
        <is>
          <t>4-Acid Digestion</t>
        </is>
      </c>
      <c r="FD80" t="n">
        <v>14.4</v>
      </c>
      <c r="FE80" t="n">
        <v>0.00144</v>
      </c>
      <c r="FF80" t="inlineStr">
        <is>
          <t>4-Acid Digestion</t>
        </is>
      </c>
      <c r="FG80" s="2" t="n">
        <v>1</v>
      </c>
      <c r="FH80" s="2" t="n">
        <v>0.0001</v>
      </c>
      <c r="FI80" t="inlineStr">
        <is>
          <t>4-Acid Digestion</t>
        </is>
      </c>
      <c r="FJ80" t="n">
        <v>20380.163</v>
      </c>
      <c r="FK80" t="n">
        <v>2.0380163</v>
      </c>
      <c r="FL80" t="inlineStr">
        <is>
          <t>Borate Fusion XRF</t>
        </is>
      </c>
      <c r="FM80" t="n">
        <v>9.33</v>
      </c>
      <c r="FN80" t="n">
        <v>0.000933</v>
      </c>
      <c r="FO80" t="inlineStr">
        <is>
          <t>4-Acid Digestion</t>
        </is>
      </c>
      <c r="FP80" t="n">
        <v>1.76</v>
      </c>
      <c r="FQ80" t="n">
        <v>0.000176</v>
      </c>
      <c r="FR80" t="inlineStr">
        <is>
          <t>4-Acid Digestion</t>
        </is>
      </c>
      <c r="FS80" t="n">
        <v>431</v>
      </c>
      <c r="FT80" t="n">
        <v>0.0431</v>
      </c>
      <c r="FU80" t="inlineStr">
        <is>
          <t>4-Acid Digestion</t>
        </is>
      </c>
      <c r="FV80" t="n">
        <v>0.29</v>
      </c>
      <c r="FW80" t="n">
        <v>2.9e-05</v>
      </c>
      <c r="FX80" t="inlineStr">
        <is>
          <t>4-Acid Digestion</t>
        </is>
      </c>
      <c r="FY80" t="n">
        <v>1.53</v>
      </c>
      <c r="FZ80" t="n">
        <v>0.000153</v>
      </c>
      <c r="GA80" t="inlineStr">
        <is>
          <t>4-Acid Digestion</t>
        </is>
      </c>
      <c r="GB80" t="inlineStr"/>
      <c r="GC80" t="inlineStr"/>
      <c r="GD80" t="inlineStr"/>
      <c r="GE80" t="n">
        <v>3.1</v>
      </c>
      <c r="GF80" t="n">
        <v>0.00031</v>
      </c>
      <c r="GG80" t="inlineStr">
        <is>
          <t>4-Acid Digestion</t>
        </is>
      </c>
      <c r="GH80" t="n">
        <v>1780</v>
      </c>
      <c r="GI80" t="n">
        <v>0.178</v>
      </c>
      <c r="GJ80" t="inlineStr">
        <is>
          <t>4-Acid Digestion</t>
        </is>
      </c>
      <c r="GK80" t="n">
        <v>0.23</v>
      </c>
      <c r="GL80" t="n">
        <v>2.3e-05</v>
      </c>
      <c r="GM80" t="inlineStr">
        <is>
          <t>4-Acid Digestion</t>
        </is>
      </c>
      <c r="GN80" t="n">
        <v>0.75</v>
      </c>
      <c r="GO80" t="n">
        <v>7.499999999999999e-05</v>
      </c>
      <c r="GP80" t="inlineStr">
        <is>
          <t>4-Acid Digestion</t>
        </is>
      </c>
      <c r="GQ80" t="n">
        <v>1.17</v>
      </c>
      <c r="GR80" t="n">
        <v>0.000117</v>
      </c>
      <c r="GS80" t="inlineStr">
        <is>
          <t>4-Acid Digestion</t>
        </is>
      </c>
      <c r="GT80" t="n">
        <v>151.245</v>
      </c>
      <c r="GU80" t="n">
        <v>0.0151245</v>
      </c>
      <c r="GV80" t="inlineStr">
        <is>
          <t>Borate Fusion XRF</t>
        </is>
      </c>
      <c r="GW80" t="n">
        <v>4.28</v>
      </c>
      <c r="GX80" t="n">
        <v>0.000428</v>
      </c>
      <c r="GY80" t="inlineStr">
        <is>
          <t>4-Acid Digestion</t>
        </is>
      </c>
      <c r="GZ80" t="n">
        <v>66</v>
      </c>
      <c r="HA80" t="n">
        <v>0.0066</v>
      </c>
      <c r="HB80" t="inlineStr">
        <is>
          <t>4-Acid Digestion</t>
        </is>
      </c>
      <c r="HC80" t="n">
        <v>4.79</v>
      </c>
      <c r="HD80" t="n">
        <v>0.000479</v>
      </c>
      <c r="HE80" t="inlineStr">
        <is>
          <t>4-Acid Digestion</t>
        </is>
      </c>
      <c r="HF80" t="n">
        <v>83</v>
      </c>
      <c r="HG80" t="n">
        <v>0.0083</v>
      </c>
      <c r="HH80" t="inlineStr">
        <is>
          <t>4-Acid Digestion</t>
        </is>
      </c>
      <c r="HI80" t="n">
        <v>53</v>
      </c>
      <c r="HJ80" t="n">
        <v>0.0053</v>
      </c>
      <c r="HK80" t="inlineStr">
        <is>
          <t>4-Acid Digestion</t>
        </is>
      </c>
    </row>
    <row r="81">
      <c r="A81" t="inlineStr">
        <is>
          <t>OREAS0017c</t>
        </is>
      </c>
      <c r="B81" t="inlineStr">
        <is>
          <t>Au &gt;1 ppm, Au only</t>
        </is>
      </c>
      <c r="C81" t="inlineStr">
        <is>
          <t>primary</t>
        </is>
      </c>
      <c r="D81" t="inlineStr">
        <is>
          <t>metasediment/basalt</t>
        </is>
      </c>
      <c r="E81" t="inlineStr">
        <is>
          <t>orogenic lode gold</t>
        </is>
      </c>
      <c r="F81" t="inlineStr">
        <is>
          <t>no</t>
        </is>
      </c>
      <c r="G81" t="inlineStr">
        <is>
          <t>Archived</t>
        </is>
      </c>
      <c r="H81" t="inlineStr">
        <is>
          <t>C:/Users/Zeb/Documents/GitHub/OREAS-Catalogue-Info/oreas-catalogue-2024-05-24.csv</t>
        </is>
      </c>
      <c r="I81">
        <f>Hyperlink("https://www.oreas.com/crm/OREAS-17c/")</f>
        <v/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3.04</v>
      </c>
      <c r="T81" t="n">
        <v>0.000304</v>
      </c>
      <c r="U81" t="inlineStr">
        <is>
          <t>Pb Fire Assay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</row>
    <row r="82">
      <c r="A82" t="inlineStr">
        <is>
          <t>OREAS0017Pb</t>
        </is>
      </c>
      <c r="B82" t="inlineStr">
        <is>
          <t>Au &gt;1 ppm</t>
        </is>
      </c>
      <c r="C82" t="inlineStr">
        <is>
          <t>primary</t>
        </is>
      </c>
      <c r="D82" t="inlineStr">
        <is>
          <t>metasediment/basalt</t>
        </is>
      </c>
      <c r="E82" t="inlineStr">
        <is>
          <t>orogenic lode gold</t>
        </is>
      </c>
      <c r="F82" t="inlineStr">
        <is>
          <t>no</t>
        </is>
      </c>
      <c r="G82" t="inlineStr">
        <is>
          <t>Archived</t>
        </is>
      </c>
      <c r="H82" t="inlineStr">
        <is>
          <t>C:/Users/Zeb/Documents/GitHub/OREAS-Catalogue-Info/oreas-catalogue-2024-05-24.csv</t>
        </is>
      </c>
      <c r="I82">
        <f>Hyperlink("https://www.oreas.com/crm/OREAS-17Pb/")</f>
        <v/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2.56</v>
      </c>
      <c r="T82" t="n">
        <v>0.000256</v>
      </c>
      <c r="U82" t="inlineStr">
        <is>
          <t>Pb Fire Assay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</row>
    <row r="83">
      <c r="A83" t="inlineStr">
        <is>
          <t>OREAS0180</t>
        </is>
      </c>
      <c r="B83" t="inlineStr">
        <is>
          <t>Ni laterite ore</t>
        </is>
      </c>
      <c r="C83" t="inlineStr">
        <is>
          <t>oxide</t>
        </is>
      </c>
      <c r="D83" t="inlineStr">
        <is>
          <t>transitional (saprolite/ limonite)</t>
        </is>
      </c>
      <c r="E83" t="inlineStr">
        <is>
          <t>lateritic nickel</t>
        </is>
      </c>
      <c r="F83" t="inlineStr">
        <is>
          <t>no</t>
        </is>
      </c>
      <c r="G83" t="inlineStr">
        <is>
          <t>Current</t>
        </is>
      </c>
      <c r="H83" t="inlineStr">
        <is>
          <t>C:/Users/Zeb/Documents/GitHub/OREAS-Catalogue-Info/oreas-catalogue-2024-05-24.csv</t>
        </is>
      </c>
      <c r="I83">
        <f>Hyperlink("https://www.oreas.com/crm/OREAS-180/")</f>
        <v/>
      </c>
      <c r="J83" t="inlineStr"/>
      <c r="K83" t="inlineStr"/>
      <c r="L83" t="inlineStr"/>
      <c r="M83" t="n">
        <v>69225.99099999999</v>
      </c>
      <c r="N83" t="n">
        <v>6.9225991</v>
      </c>
      <c r="O83" t="inlineStr">
        <is>
          <t>Borate Fusion XRF</t>
        </is>
      </c>
      <c r="P83" t="n">
        <v>25.1</v>
      </c>
      <c r="Q83" t="n">
        <v>0.00251</v>
      </c>
      <c r="R83" t="inlineStr">
        <is>
          <t>Borate / Peroxide Fusion ICP</t>
        </is>
      </c>
      <c r="S83" t="inlineStr"/>
      <c r="T83" t="inlineStr"/>
      <c r="U83" t="inlineStr"/>
      <c r="V83" t="inlineStr"/>
      <c r="W83" t="inlineStr"/>
      <c r="X83" t="inlineStr"/>
      <c r="Y83" t="n">
        <v>140</v>
      </c>
      <c r="Z83" t="n">
        <v>0.014</v>
      </c>
      <c r="AA83" t="inlineStr">
        <is>
          <t>Borate / Peroxide Fusion ICP</t>
        </is>
      </c>
      <c r="AB83" t="inlineStr"/>
      <c r="AC83" t="inlineStr"/>
      <c r="AD83" t="inlineStr"/>
      <c r="AE83" t="inlineStr"/>
      <c r="AF83" t="inlineStr"/>
      <c r="AG83" t="inlineStr"/>
      <c r="AH83" t="n">
        <v>22226.883</v>
      </c>
      <c r="AI83" t="n">
        <v>2.2226883</v>
      </c>
      <c r="AJ83" t="inlineStr">
        <is>
          <t>Borate Fusion XRF</t>
        </is>
      </c>
      <c r="AK83" s="2" t="n">
        <v>10</v>
      </c>
      <c r="AL83" s="2" t="n">
        <v>0.001</v>
      </c>
      <c r="AM83" t="inlineStr">
        <is>
          <t>Borate / Peroxide Fusion ICP</t>
        </is>
      </c>
      <c r="AN83" t="n">
        <v>11.7</v>
      </c>
      <c r="AO83" t="n">
        <v>0.00117</v>
      </c>
      <c r="AP83" t="inlineStr">
        <is>
          <t>Borate / Peroxide Fusion ICP</t>
        </is>
      </c>
      <c r="AQ83" t="inlineStr"/>
      <c r="AR83" t="inlineStr"/>
      <c r="AS83" t="inlineStr"/>
      <c r="AT83" t="n">
        <v>244</v>
      </c>
      <c r="AU83" t="n">
        <v>0.0244</v>
      </c>
      <c r="AV83" t="inlineStr">
        <is>
          <t>Borate Fusion XRF</t>
        </is>
      </c>
      <c r="AW83" t="n">
        <v>8894.632</v>
      </c>
      <c r="AX83" t="n">
        <v>0.8894632</v>
      </c>
      <c r="AY83" t="inlineStr">
        <is>
          <t>Borate Fusion XRF</t>
        </is>
      </c>
      <c r="AZ83" t="n">
        <v>0.62</v>
      </c>
      <c r="BA83" t="n">
        <v>6.2e-05</v>
      </c>
      <c r="BB83" t="inlineStr">
        <is>
          <t>Borate / Peroxide Fusion ICP</t>
        </is>
      </c>
      <c r="BC83" t="n">
        <v>91</v>
      </c>
      <c r="BD83" t="n">
        <v>0.0091</v>
      </c>
      <c r="BE83" t="inlineStr">
        <is>
          <t>Borate Fusion XRF</t>
        </is>
      </c>
      <c r="BF83" t="inlineStr"/>
      <c r="BG83" t="inlineStr"/>
      <c r="BH83" t="inlineStr"/>
      <c r="BI83" t="inlineStr"/>
      <c r="BJ83" t="inlineStr"/>
      <c r="BK83" t="inlineStr"/>
      <c r="BL83" t="n">
        <v>0.43</v>
      </c>
      <c r="BM83" t="n">
        <v>4.3e-05</v>
      </c>
      <c r="BN83" t="inlineStr">
        <is>
          <t>Borate / Peroxide Fusion ICP</t>
        </is>
      </c>
      <c r="BO83" t="n">
        <v>247876.399</v>
      </c>
      <c r="BP83" t="n">
        <v>24.7876399</v>
      </c>
      <c r="BQ83" t="inlineStr">
        <is>
          <t>Borate Fusion XRF</t>
        </is>
      </c>
      <c r="BR83" t="n">
        <v>11.6</v>
      </c>
      <c r="BS83" t="n">
        <v>0.00116</v>
      </c>
      <c r="BT83" t="inlineStr">
        <is>
          <t>Borate / Peroxide Fusion ICP</t>
        </is>
      </c>
      <c r="BU83" t="n">
        <v>1.46</v>
      </c>
      <c r="BV83" t="n">
        <v>0.000146</v>
      </c>
      <c r="BW83" t="inlineStr">
        <is>
          <t>Borate / Peroxide Fusion ICP</t>
        </is>
      </c>
      <c r="BX83" t="inlineStr"/>
      <c r="BY83" t="inlineStr"/>
      <c r="BZ83" t="inlineStr"/>
      <c r="CA83" t="n">
        <v>2.03</v>
      </c>
      <c r="CB83" t="n">
        <v>0.000203</v>
      </c>
      <c r="CC83" t="inlineStr">
        <is>
          <t>Borate / Peroxide Fusion ICP</t>
        </is>
      </c>
      <c r="CD83" t="inlineStr"/>
      <c r="CE83" t="inlineStr"/>
      <c r="CF83" t="inlineStr"/>
      <c r="CG83" t="n">
        <v>0.29</v>
      </c>
      <c r="CH83" t="n">
        <v>2.9e-05</v>
      </c>
      <c r="CI83" t="inlineStr">
        <is>
          <t>Borate / Peroxide Fusion ICP</t>
        </is>
      </c>
      <c r="CJ83" t="inlineStr"/>
      <c r="CK83" t="inlineStr"/>
      <c r="CL83" t="inlineStr"/>
      <c r="CM83" t="inlineStr"/>
      <c r="CN83" t="inlineStr"/>
      <c r="CO83" t="inlineStr"/>
      <c r="CP83" t="n">
        <v>1021.082</v>
      </c>
      <c r="CQ83" t="n">
        <v>0.1021082</v>
      </c>
      <c r="CR83" t="inlineStr">
        <is>
          <t>Borate / Peroxide Fusion ICP</t>
        </is>
      </c>
      <c r="CS83" t="n">
        <v>4.76</v>
      </c>
      <c r="CT83" t="n">
        <v>0.000476</v>
      </c>
      <c r="CU83" t="inlineStr">
        <is>
          <t>Borate / Peroxide Fusion ICP</t>
        </is>
      </c>
      <c r="CV83" t="n">
        <v>14.7</v>
      </c>
      <c r="CW83" t="n">
        <v>0.00147</v>
      </c>
      <c r="CX83" t="inlineStr">
        <is>
          <t>Borate / Peroxide Fusion ICP</t>
        </is>
      </c>
      <c r="CY83" t="inlineStr"/>
      <c r="CZ83" t="inlineStr"/>
      <c r="DA83" t="inlineStr"/>
      <c r="DB83" t="n">
        <v>10191.307</v>
      </c>
      <c r="DC83" t="n">
        <v>1.0191307</v>
      </c>
      <c r="DD83" t="inlineStr">
        <is>
          <t>Borate / Peroxide Fusion ICP</t>
        </is>
      </c>
      <c r="DE83" t="n">
        <v>836.414</v>
      </c>
      <c r="DF83" t="n">
        <v>0.0836414</v>
      </c>
      <c r="DG83" t="inlineStr">
        <is>
          <t>Borate / Peroxide Fusion ICP</t>
        </is>
      </c>
      <c r="DH83" s="2" t="n">
        <v>5</v>
      </c>
      <c r="DI83" s="2" t="n">
        <v>0.0005</v>
      </c>
      <c r="DJ83" t="inlineStr">
        <is>
          <t>Borate / Peroxide Fusion ICP</t>
        </is>
      </c>
      <c r="DK83" t="n">
        <v>2195.898</v>
      </c>
      <c r="DL83" t="n">
        <v>0.2195898</v>
      </c>
      <c r="DM83" t="inlineStr">
        <is>
          <t>Borate Fusion XRF</t>
        </is>
      </c>
      <c r="DN83" t="n">
        <v>2.16</v>
      </c>
      <c r="DO83" t="n">
        <v>0.000216</v>
      </c>
      <c r="DP83" t="inlineStr">
        <is>
          <t>Borate / Peroxide Fusion ICP</t>
        </is>
      </c>
      <c r="DQ83" t="n">
        <v>5.65</v>
      </c>
      <c r="DR83" t="n">
        <v>0.000565</v>
      </c>
      <c r="DS83" t="inlineStr">
        <is>
          <t>Borate / Peroxide Fusion ICP</t>
        </is>
      </c>
      <c r="DT83" t="n">
        <v>3093</v>
      </c>
      <c r="DU83" t="n">
        <v>0.3093</v>
      </c>
      <c r="DV83" t="inlineStr">
        <is>
          <t>Borate Fusion XRF</t>
        </is>
      </c>
      <c r="DW83" t="n">
        <v>82.92</v>
      </c>
      <c r="DX83" t="n">
        <v>0.008292000000000001</v>
      </c>
      <c r="DY83" t="inlineStr">
        <is>
          <t>Borate Fusion XRF</t>
        </is>
      </c>
      <c r="DZ83" t="inlineStr"/>
      <c r="EA83" t="inlineStr"/>
      <c r="EB83" t="inlineStr"/>
      <c r="EC83" t="inlineStr"/>
      <c r="ED83" t="inlineStr"/>
      <c r="EE83" t="inlineStr"/>
      <c r="EF83" t="n">
        <v>1.45</v>
      </c>
      <c r="EG83" t="n">
        <v>0.000145</v>
      </c>
      <c r="EH83" t="inlineStr">
        <is>
          <t>Borate / Peroxide Fusion ICP</t>
        </is>
      </c>
      <c r="EI83" t="inlineStr"/>
      <c r="EJ83" t="inlineStr"/>
      <c r="EK83" t="inlineStr"/>
      <c r="EL83" t="n">
        <v>6.35</v>
      </c>
      <c r="EM83" t="n">
        <v>0.000635</v>
      </c>
      <c r="EN83" t="inlineStr">
        <is>
          <t>Borate / Peroxide Fusion ICP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720</v>
      </c>
      <c r="EY83" t="n">
        <v>0.07199999999999999</v>
      </c>
      <c r="EZ83" t="inlineStr">
        <is>
          <t>Borate / Peroxide Fusion ICP</t>
        </is>
      </c>
      <c r="FA83" t="n">
        <v>1.48</v>
      </c>
      <c r="FB83" t="n">
        <v>0.000148</v>
      </c>
      <c r="FC83" t="inlineStr">
        <is>
          <t>Borate / Peroxide Fusion ICP</t>
        </is>
      </c>
      <c r="FD83" t="n">
        <v>41.5</v>
      </c>
      <c r="FE83" t="n">
        <v>0.00415</v>
      </c>
      <c r="FF83" t="inlineStr">
        <is>
          <t>Borate / Peroxide Fusion ICP</t>
        </is>
      </c>
      <c r="FG83" t="inlineStr"/>
      <c r="FH83" t="inlineStr"/>
      <c r="FI83" t="inlineStr"/>
      <c r="FJ83" t="n">
        <v>149438.944</v>
      </c>
      <c r="FK83" t="n">
        <v>14.9438944</v>
      </c>
      <c r="FL83" t="inlineStr">
        <is>
          <t>Borate Fusion XRF</t>
        </is>
      </c>
      <c r="FM83" t="n">
        <v>1.48</v>
      </c>
      <c r="FN83" t="n">
        <v>0.000148</v>
      </c>
      <c r="FO83" t="inlineStr">
        <is>
          <t>Borate / Peroxide Fusion ICP</t>
        </is>
      </c>
      <c r="FP83" s="2" t="n">
        <v>10</v>
      </c>
      <c r="FQ83" s="2" t="n">
        <v>0.001</v>
      </c>
      <c r="FR83" t="inlineStr">
        <is>
          <t>Borate / Peroxide Fusion ICP</t>
        </is>
      </c>
      <c r="FS83" t="n">
        <v>113</v>
      </c>
      <c r="FT83" t="n">
        <v>0.0113</v>
      </c>
      <c r="FU83" t="inlineStr">
        <is>
          <t>Borate / Peroxide Fusion ICP</t>
        </is>
      </c>
      <c r="FV83" t="inlineStr"/>
      <c r="FW83" t="inlineStr"/>
      <c r="FX83" t="inlineStr"/>
      <c r="FY83" t="n">
        <v>0.24</v>
      </c>
      <c r="FZ83" t="n">
        <v>2.4e-05</v>
      </c>
      <c r="GA83" t="inlineStr">
        <is>
          <t>Borate / Peroxide Fusion ICP</t>
        </is>
      </c>
      <c r="GB83" t="inlineStr"/>
      <c r="GC83" t="inlineStr"/>
      <c r="GD83" t="inlineStr"/>
      <c r="GE83" t="n">
        <v>3.5</v>
      </c>
      <c r="GF83" t="n">
        <v>0.00035</v>
      </c>
      <c r="GG83" t="inlineStr">
        <is>
          <t>Borate / Peroxide Fusion ICP</t>
        </is>
      </c>
      <c r="GH83" t="n">
        <v>2181.608</v>
      </c>
      <c r="GI83" t="n">
        <v>0.2181608</v>
      </c>
      <c r="GJ83" t="inlineStr">
        <is>
          <t>Borate Fusion XRF</t>
        </is>
      </c>
      <c r="GK83" t="inlineStr"/>
      <c r="GL83" t="inlineStr"/>
      <c r="GM83" t="inlineStr"/>
      <c r="GN83" t="inlineStr"/>
      <c r="GO83" t="inlineStr"/>
      <c r="GP83" t="inlineStr"/>
      <c r="GQ83" t="n">
        <v>1.18</v>
      </c>
      <c r="GR83" t="n">
        <v>0.000118</v>
      </c>
      <c r="GS83" t="inlineStr">
        <is>
          <t>Borate / Peroxide Fusion ICP</t>
        </is>
      </c>
      <c r="GT83" t="n">
        <v>166</v>
      </c>
      <c r="GU83" t="n">
        <v>0.0166</v>
      </c>
      <c r="GV83" t="inlineStr">
        <is>
          <t>Borate / Peroxide Fusion ICP</t>
        </is>
      </c>
      <c r="GW83" t="n">
        <v>3.72</v>
      </c>
      <c r="GX83" t="n">
        <v>0.000372</v>
      </c>
      <c r="GY83" t="inlineStr">
        <is>
          <t>Borate / Peroxide Fusion ICP</t>
        </is>
      </c>
      <c r="GZ83" t="n">
        <v>6.41</v>
      </c>
      <c r="HA83" t="n">
        <v>0.000641</v>
      </c>
      <c r="HB83" t="inlineStr">
        <is>
          <t>Borate / Peroxide Fusion ICP</t>
        </is>
      </c>
      <c r="HC83" t="n">
        <v>0.95</v>
      </c>
      <c r="HD83" t="n">
        <v>9.500000000000001e-05</v>
      </c>
      <c r="HE83" t="inlineStr">
        <is>
          <t>Borate / Peroxide Fusion ICP</t>
        </is>
      </c>
      <c r="HF83" t="n">
        <v>73</v>
      </c>
      <c r="HG83" t="n">
        <v>0.0073</v>
      </c>
      <c r="HH83" t="inlineStr">
        <is>
          <t>Borate Fusion XRF</t>
        </is>
      </c>
      <c r="HI83" t="n">
        <v>72</v>
      </c>
      <c r="HJ83" t="n">
        <v>0.0072</v>
      </c>
      <c r="HK83" t="inlineStr">
        <is>
          <t>Borate / Peroxide Fusion ICP</t>
        </is>
      </c>
    </row>
    <row r="84">
      <c r="A84" t="inlineStr">
        <is>
          <t>OREAS0181</t>
        </is>
      </c>
      <c r="B84" t="inlineStr">
        <is>
          <t>Ni laterite ore</t>
        </is>
      </c>
      <c r="C84" t="inlineStr">
        <is>
          <t>oxide</t>
        </is>
      </c>
      <c r="D84" t="inlineStr">
        <is>
          <t>transitional (saprolite/ limonite)</t>
        </is>
      </c>
      <c r="E84" t="inlineStr">
        <is>
          <t>lateritic nickel</t>
        </is>
      </c>
      <c r="F84" t="inlineStr">
        <is>
          <t>no</t>
        </is>
      </c>
      <c r="G84" t="inlineStr">
        <is>
          <t>Current</t>
        </is>
      </c>
      <c r="H84" t="inlineStr">
        <is>
          <t>C:/Users/Zeb/Documents/GitHub/OREAS-Catalogue-Info/oreas-catalogue-2024-05-24.csv</t>
        </is>
      </c>
      <c r="I84">
        <f>Hyperlink("https://www.oreas.com/crm/OREAS-181/")</f>
        <v/>
      </c>
      <c r="J84" t="inlineStr"/>
      <c r="K84" t="inlineStr"/>
      <c r="L84" t="inlineStr"/>
      <c r="M84" t="n">
        <v>61181.381</v>
      </c>
      <c r="N84" t="n">
        <v>6.1181381</v>
      </c>
      <c r="O84" t="inlineStr">
        <is>
          <t>Borate Fusion XRF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135</v>
      </c>
      <c r="Z84" t="n">
        <v>0.0135</v>
      </c>
      <c r="AA84" t="inlineStr">
        <is>
          <t>Borate / Peroxide Fusion ICP</t>
        </is>
      </c>
      <c r="AB84" t="inlineStr"/>
      <c r="AC84" t="inlineStr"/>
      <c r="AD84" t="inlineStr"/>
      <c r="AE84" t="inlineStr"/>
      <c r="AF84" t="inlineStr"/>
      <c r="AG84" t="inlineStr"/>
      <c r="AH84" t="n">
        <v>16938.171</v>
      </c>
      <c r="AI84" t="n">
        <v>1.6938171</v>
      </c>
      <c r="AJ84" t="inlineStr">
        <is>
          <t>Borate Fusion XRF</t>
        </is>
      </c>
      <c r="AK84" s="2" t="n">
        <v>10</v>
      </c>
      <c r="AL84" s="2" t="n">
        <v>0.001</v>
      </c>
      <c r="AM84" t="inlineStr">
        <is>
          <t>Borate / Peroxide Fusion ICP</t>
        </is>
      </c>
      <c r="AN84" t="n">
        <v>12.3</v>
      </c>
      <c r="AO84" t="n">
        <v>0.00123</v>
      </c>
      <c r="AP84" t="inlineStr">
        <is>
          <t>Borate / Peroxide Fusion ICP</t>
        </is>
      </c>
      <c r="AQ84" t="inlineStr"/>
      <c r="AR84" t="inlineStr"/>
      <c r="AS84" t="inlineStr"/>
      <c r="AT84" t="n">
        <v>451</v>
      </c>
      <c r="AU84" t="n">
        <v>0.0451</v>
      </c>
      <c r="AV84" t="inlineStr">
        <is>
          <t>Borate Fusion XRF</t>
        </is>
      </c>
      <c r="AW84" t="n">
        <v>8484.110000000001</v>
      </c>
      <c r="AX84" t="n">
        <v>0.848411</v>
      </c>
      <c r="AY84" t="inlineStr">
        <is>
          <t>Borate Fusion XRF</t>
        </is>
      </c>
      <c r="AZ84" t="n">
        <v>0.57</v>
      </c>
      <c r="BA84" t="n">
        <v>5.7e-05</v>
      </c>
      <c r="BB84" t="inlineStr">
        <is>
          <t>Borate / Peroxide Fusion ICP</t>
        </is>
      </c>
      <c r="BC84" t="n">
        <v>74</v>
      </c>
      <c r="BD84" t="n">
        <v>0.0074</v>
      </c>
      <c r="BE84" t="inlineStr">
        <is>
          <t>Borate Fusion XRF</t>
        </is>
      </c>
      <c r="BF84" t="inlineStr"/>
      <c r="BG84" t="inlineStr"/>
      <c r="BH84" t="inlineStr"/>
      <c r="BI84" t="inlineStr"/>
      <c r="BJ84" t="inlineStr"/>
      <c r="BK84" t="inlineStr"/>
      <c r="BL84" t="n">
        <v>0.43</v>
      </c>
      <c r="BM84" t="n">
        <v>4.3e-05</v>
      </c>
      <c r="BN84" t="inlineStr">
        <is>
          <t>Borate / Peroxide Fusion ICP</t>
        </is>
      </c>
      <c r="BO84" t="n">
        <v>251373.527</v>
      </c>
      <c r="BP84" t="n">
        <v>25.1373527</v>
      </c>
      <c r="BQ84" t="inlineStr">
        <is>
          <t>Borate Fusion XRF</t>
        </is>
      </c>
      <c r="BR84" t="n">
        <v>10.5</v>
      </c>
      <c r="BS84" t="n">
        <v>0.00105</v>
      </c>
      <c r="BT84" t="inlineStr">
        <is>
          <t>Borate / Peroxide Fusion ICP</t>
        </is>
      </c>
      <c r="BU84" t="n">
        <v>1.35</v>
      </c>
      <c r="BV84" t="n">
        <v>0.000135</v>
      </c>
      <c r="BW84" t="inlineStr">
        <is>
          <t>Borate / Peroxide Fusion ICP</t>
        </is>
      </c>
      <c r="BX84" t="inlineStr"/>
      <c r="BY84" t="inlineStr"/>
      <c r="BZ84" t="inlineStr"/>
      <c r="CA84" t="n">
        <v>1.74</v>
      </c>
      <c r="CB84" t="n">
        <v>0.000174</v>
      </c>
      <c r="CC84" t="inlineStr">
        <is>
          <t>Borate / Peroxide Fusion ICP</t>
        </is>
      </c>
      <c r="CD84" t="inlineStr"/>
      <c r="CE84" t="inlineStr"/>
      <c r="CF84" t="inlineStr"/>
      <c r="CG84" t="n">
        <v>0.27</v>
      </c>
      <c r="CH84" t="n">
        <v>2.7e-05</v>
      </c>
      <c r="CI84" t="inlineStr">
        <is>
          <t>Borate / Peroxide Fusion ICP</t>
        </is>
      </c>
      <c r="CJ84" t="inlineStr"/>
      <c r="CK84" t="inlineStr"/>
      <c r="CL84" t="inlineStr"/>
      <c r="CM84" t="inlineStr"/>
      <c r="CN84" t="inlineStr"/>
      <c r="CO84" t="inlineStr"/>
      <c r="CP84" t="n">
        <v>1037.685</v>
      </c>
      <c r="CQ84" t="n">
        <v>0.1037685</v>
      </c>
      <c r="CR84" t="inlineStr">
        <is>
          <t>Borate / Peroxide Fusion ICP</t>
        </is>
      </c>
      <c r="CS84" t="n">
        <v>4.04</v>
      </c>
      <c r="CT84" t="n">
        <v>0.000404</v>
      </c>
      <c r="CU84" t="inlineStr">
        <is>
          <t>Borate / Peroxide Fusion ICP</t>
        </is>
      </c>
      <c r="CV84" t="n">
        <v>12.3</v>
      </c>
      <c r="CW84" t="n">
        <v>0.00123</v>
      </c>
      <c r="CX84" t="inlineStr">
        <is>
          <t>Borate / Peroxide Fusion ICP</t>
        </is>
      </c>
      <c r="CY84" t="inlineStr"/>
      <c r="CZ84" t="inlineStr"/>
      <c r="DA84" t="inlineStr"/>
      <c r="DB84" t="n">
        <v>12121.022</v>
      </c>
      <c r="DC84" t="n">
        <v>1.2121022</v>
      </c>
      <c r="DD84" t="inlineStr">
        <is>
          <t>Borate / Peroxide Fusion ICP</t>
        </is>
      </c>
      <c r="DE84" t="n">
        <v>1285.6</v>
      </c>
      <c r="DF84" t="n">
        <v>0.12856</v>
      </c>
      <c r="DG84" t="inlineStr">
        <is>
          <t>Borate / Peroxide Fusion ICP</t>
        </is>
      </c>
      <c r="DH84" s="2" t="n">
        <v>5</v>
      </c>
      <c r="DI84" s="2" t="n">
        <v>0.0005</v>
      </c>
      <c r="DJ84" t="inlineStr">
        <is>
          <t>Borate / Peroxide Fusion ICP</t>
        </is>
      </c>
      <c r="DK84" t="n">
        <v>3323.521</v>
      </c>
      <c r="DL84" t="n">
        <v>0.3323521</v>
      </c>
      <c r="DM84" t="inlineStr">
        <is>
          <t>Borate Fusion XRF</t>
        </is>
      </c>
      <c r="DN84" t="n">
        <v>1.96</v>
      </c>
      <c r="DO84" t="n">
        <v>0.000196</v>
      </c>
      <c r="DP84" t="inlineStr">
        <is>
          <t>Borate / Peroxide Fusion ICP</t>
        </is>
      </c>
      <c r="DQ84" t="n">
        <v>5.3</v>
      </c>
      <c r="DR84" t="n">
        <v>0.00053</v>
      </c>
      <c r="DS84" t="inlineStr">
        <is>
          <t>Borate / Peroxide Fusion ICP</t>
        </is>
      </c>
      <c r="DT84" t="n">
        <v>5123</v>
      </c>
      <c r="DU84" t="n">
        <v>0.5123</v>
      </c>
      <c r="DV84" t="inlineStr">
        <is>
          <t>Borate Fusion XRF</t>
        </is>
      </c>
      <c r="DW84" t="n">
        <v>74.19199999999999</v>
      </c>
      <c r="DX84" t="n">
        <v>0.0074192</v>
      </c>
      <c r="DY84" t="inlineStr">
        <is>
          <t>Borate Fusion XRF</t>
        </is>
      </c>
      <c r="DZ84" t="inlineStr"/>
      <c r="EA84" t="inlineStr"/>
      <c r="EB84" t="inlineStr"/>
      <c r="EC84" t="inlineStr"/>
      <c r="ED84" t="inlineStr"/>
      <c r="EE84" t="inlineStr"/>
      <c r="EF84" t="n">
        <v>1.29</v>
      </c>
      <c r="EG84" t="n">
        <v>0.000129</v>
      </c>
      <c r="EH84" t="inlineStr">
        <is>
          <t>Borate / Peroxide Fusion ICP</t>
        </is>
      </c>
      <c r="EI84" t="inlineStr"/>
      <c r="EJ84" t="inlineStr"/>
      <c r="EK84" t="inlineStr"/>
      <c r="EL84" t="n">
        <v>5.61</v>
      </c>
      <c r="EM84" t="n">
        <v>0.000561</v>
      </c>
      <c r="EN84" t="inlineStr">
        <is>
          <t>Borate / Peroxide Fusion ICP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756.938</v>
      </c>
      <c r="EY84" t="n">
        <v>0.07569380000000001</v>
      </c>
      <c r="EZ84" t="inlineStr">
        <is>
          <t>Borate Fusion XRF</t>
        </is>
      </c>
      <c r="FA84" t="n">
        <v>1.19</v>
      </c>
      <c r="FB84" t="n">
        <v>0.000119</v>
      </c>
      <c r="FC84" t="inlineStr">
        <is>
          <t>Borate / Peroxide Fusion ICP</t>
        </is>
      </c>
      <c r="FD84" t="n">
        <v>38.2</v>
      </c>
      <c r="FE84" t="n">
        <v>0.00382</v>
      </c>
      <c r="FF84" t="inlineStr">
        <is>
          <t>Borate / Peroxide Fusion ICP</t>
        </is>
      </c>
      <c r="FG84" t="inlineStr"/>
      <c r="FH84" t="inlineStr"/>
      <c r="FI84" t="inlineStr"/>
      <c r="FJ84" t="n">
        <v>157946.26</v>
      </c>
      <c r="FK84" t="n">
        <v>15.794626</v>
      </c>
      <c r="FL84" t="inlineStr">
        <is>
          <t>Borate Fusion XRF</t>
        </is>
      </c>
      <c r="FM84" t="n">
        <v>1.36</v>
      </c>
      <c r="FN84" t="n">
        <v>0.000136</v>
      </c>
      <c r="FO84" t="inlineStr">
        <is>
          <t>Borate / Peroxide Fusion ICP</t>
        </is>
      </c>
      <c r="FP84" t="inlineStr"/>
      <c r="FQ84" t="inlineStr"/>
      <c r="FR84" t="inlineStr"/>
      <c r="FS84" t="n">
        <v>87</v>
      </c>
      <c r="FT84" t="n">
        <v>0.008699999999999999</v>
      </c>
      <c r="FU84" t="inlineStr">
        <is>
          <t>Borate / Peroxide Fusion ICP</t>
        </is>
      </c>
      <c r="FV84" t="inlineStr"/>
      <c r="FW84" t="inlineStr"/>
      <c r="FX84" t="inlineStr"/>
      <c r="FY84" t="n">
        <v>0.22</v>
      </c>
      <c r="FZ84" t="n">
        <v>2.2e-05</v>
      </c>
      <c r="GA84" t="inlineStr">
        <is>
          <t>Borate / Peroxide Fusion ICP</t>
        </is>
      </c>
      <c r="GB84" t="inlineStr"/>
      <c r="GC84" t="inlineStr"/>
      <c r="GD84" t="inlineStr"/>
      <c r="GE84" t="n">
        <v>2.72</v>
      </c>
      <c r="GF84" t="n">
        <v>0.000272</v>
      </c>
      <c r="GG84" t="inlineStr">
        <is>
          <t>Borate / Peroxide Fusion ICP</t>
        </is>
      </c>
      <c r="GH84" t="n">
        <v>2031.772</v>
      </c>
      <c r="GI84" t="n">
        <v>0.2031772</v>
      </c>
      <c r="GJ84" t="inlineStr">
        <is>
          <t>Borate Fusion XRF</t>
        </is>
      </c>
      <c r="GK84" t="inlineStr"/>
      <c r="GL84" t="inlineStr"/>
      <c r="GM84" t="inlineStr"/>
      <c r="GN84" t="inlineStr"/>
      <c r="GO84" t="inlineStr"/>
      <c r="GP84" t="inlineStr"/>
      <c r="GQ84" t="n">
        <v>0.98</v>
      </c>
      <c r="GR84" t="n">
        <v>9.8e-05</v>
      </c>
      <c r="GS84" t="inlineStr">
        <is>
          <t>Borate / Peroxide Fusion ICP</t>
        </is>
      </c>
      <c r="GT84" t="n">
        <v>146</v>
      </c>
      <c r="GU84" t="n">
        <v>0.0146</v>
      </c>
      <c r="GV84" t="inlineStr">
        <is>
          <t>Borate / Peroxide Fusion ICP</t>
        </is>
      </c>
      <c r="GW84" t="n">
        <v>3.22</v>
      </c>
      <c r="GX84" t="n">
        <v>0.000322</v>
      </c>
      <c r="GY84" t="inlineStr">
        <is>
          <t>Borate / Peroxide Fusion ICP</t>
        </is>
      </c>
      <c r="GZ84" t="n">
        <v>5.73</v>
      </c>
      <c r="HA84" t="n">
        <v>0.0005730000000000001</v>
      </c>
      <c r="HB84" t="inlineStr">
        <is>
          <t>Borate / Peroxide Fusion ICP</t>
        </is>
      </c>
      <c r="HC84" t="n">
        <v>0.89</v>
      </c>
      <c r="HD84" t="n">
        <v>8.899999999999999e-05</v>
      </c>
      <c r="HE84" t="inlineStr">
        <is>
          <t>Borate / Peroxide Fusion ICP</t>
        </is>
      </c>
      <c r="HF84" t="n">
        <v>96</v>
      </c>
      <c r="HG84" t="n">
        <v>0.009599999999999999</v>
      </c>
      <c r="HH84" t="inlineStr">
        <is>
          <t>Borate Fusion XRF</t>
        </is>
      </c>
      <c r="HI84" t="n">
        <v>61</v>
      </c>
      <c r="HJ84" t="n">
        <v>0.0061</v>
      </c>
      <c r="HK84" t="inlineStr">
        <is>
          <t>Borate / Peroxide Fusion ICP</t>
        </is>
      </c>
    </row>
    <row r="85">
      <c r="A85" t="inlineStr">
        <is>
          <t>OREAS0182</t>
        </is>
      </c>
      <c r="B85" t="inlineStr">
        <is>
          <t>Ni laterite ore</t>
        </is>
      </c>
      <c r="C85" t="inlineStr">
        <is>
          <t>oxide</t>
        </is>
      </c>
      <c r="D85" t="inlineStr">
        <is>
          <t>transitional (saprolite/ limonite)</t>
        </is>
      </c>
      <c r="E85" t="inlineStr">
        <is>
          <t>lateritic nickel</t>
        </is>
      </c>
      <c r="F85" t="inlineStr">
        <is>
          <t>no</t>
        </is>
      </c>
      <c r="G85" t="inlineStr">
        <is>
          <t>Archived</t>
        </is>
      </c>
      <c r="H85" t="inlineStr">
        <is>
          <t>C:/Users/Zeb/Documents/GitHub/OREAS-Catalogue-Info/oreas-catalogue-2024-05-24.csv</t>
        </is>
      </c>
      <c r="I85">
        <f>Hyperlink("https://www.oreas.com/crm/OREAS-182/")</f>
        <v/>
      </c>
      <c r="J85" t="inlineStr"/>
      <c r="K85" t="inlineStr"/>
      <c r="L85" t="inlineStr"/>
      <c r="M85" t="n">
        <v>21540.503</v>
      </c>
      <c r="N85" t="n">
        <v>2.1540503</v>
      </c>
      <c r="O85" t="inlineStr">
        <is>
          <t>Borate Fusion XRF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1793.874</v>
      </c>
      <c r="AI85" t="n">
        <v>0.1793874</v>
      </c>
      <c r="AJ85" t="inlineStr">
        <is>
          <t>Borate Fusion XRF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728</v>
      </c>
      <c r="AU85" t="n">
        <v>0.0728</v>
      </c>
      <c r="AV85" t="inlineStr">
        <is>
          <t>Borate Fusion XRF</t>
        </is>
      </c>
      <c r="AW85" t="n">
        <v>8794.737999999999</v>
      </c>
      <c r="AX85" t="n">
        <v>0.8794738</v>
      </c>
      <c r="AY85" t="inlineStr">
        <is>
          <t>Borate Fusion XRF</t>
        </is>
      </c>
      <c r="AZ85" t="inlineStr"/>
      <c r="BA85" t="inlineStr"/>
      <c r="BB85" t="inlineStr"/>
      <c r="BC85" t="n">
        <v>49.4</v>
      </c>
      <c r="BD85" t="n">
        <v>0.00494</v>
      </c>
      <c r="BE85" t="inlineStr">
        <is>
          <t>Borate / Peroxide Fusion ICP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205631.099</v>
      </c>
      <c r="BP85" t="n">
        <v>20.5631099</v>
      </c>
      <c r="BQ85" t="inlineStr">
        <is>
          <t>Borate Fusion XRF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54996.874</v>
      </c>
      <c r="DC85" t="n">
        <v>5.4996874</v>
      </c>
      <c r="DD85" t="inlineStr">
        <is>
          <t>Borate / Peroxide Fusion ICP</t>
        </is>
      </c>
      <c r="DE85" t="n">
        <v>4546.066</v>
      </c>
      <c r="DF85" t="n">
        <v>0.4546066</v>
      </c>
      <c r="DG85" t="inlineStr">
        <is>
          <t>Borate / Peroxide Fusion ICP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7070</v>
      </c>
      <c r="DU85" t="n">
        <v>0.707</v>
      </c>
      <c r="DV85" t="inlineStr">
        <is>
          <t>Borate Fusion XRF</t>
        </is>
      </c>
      <c r="DW85" t="n">
        <v>43.642</v>
      </c>
      <c r="DX85" t="n">
        <v>0.0043642</v>
      </c>
      <c r="DY85" t="inlineStr">
        <is>
          <t>Borate Fusion XRF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n">
        <v>218619.312</v>
      </c>
      <c r="FK85" t="n">
        <v>21.8619312</v>
      </c>
      <c r="FL85" t="inlineStr">
        <is>
          <t>Borate Fusion XRF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n">
        <v>317.652</v>
      </c>
      <c r="GI85" t="n">
        <v>0.0317652</v>
      </c>
      <c r="GJ85" t="inlineStr">
        <is>
          <t>Borate Fusion XRF</t>
        </is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n">
        <v>181</v>
      </c>
      <c r="HG85" t="n">
        <v>0.0181</v>
      </c>
      <c r="HH85" t="inlineStr">
        <is>
          <t>Borate Fusion XRF</t>
        </is>
      </c>
      <c r="HI85" t="inlineStr"/>
      <c r="HJ85" t="inlineStr"/>
      <c r="HK85" t="inlineStr"/>
    </row>
    <row r="86">
      <c r="A86" t="inlineStr">
        <is>
          <t>OREAS0183</t>
        </is>
      </c>
      <c r="B86" t="inlineStr">
        <is>
          <t>Ni laterite ore</t>
        </is>
      </c>
      <c r="C86" t="inlineStr">
        <is>
          <t>oxide</t>
        </is>
      </c>
      <c r="D86" t="inlineStr">
        <is>
          <t>saprolite</t>
        </is>
      </c>
      <c r="E86" t="inlineStr">
        <is>
          <t>lateritic nickel</t>
        </is>
      </c>
      <c r="F86" t="inlineStr">
        <is>
          <t>no</t>
        </is>
      </c>
      <c r="G86" t="inlineStr">
        <is>
          <t>Current</t>
        </is>
      </c>
      <c r="H86" t="inlineStr">
        <is>
          <t>C:/Users/Zeb/Documents/GitHub/OREAS-Catalogue-Info/oreas-catalogue-2024-05-24.csv</t>
        </is>
      </c>
      <c r="I86">
        <f>Hyperlink("https://www.oreas.com/crm/OREAS-183/")</f>
        <v/>
      </c>
      <c r="J86" t="inlineStr"/>
      <c r="K86" t="inlineStr"/>
      <c r="L86" t="inlineStr"/>
      <c r="M86" t="n">
        <v>8468.011</v>
      </c>
      <c r="N86" t="n">
        <v>0.8468011</v>
      </c>
      <c r="O86" t="inlineStr">
        <is>
          <t>Borate Fusion XRF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5074.304</v>
      </c>
      <c r="AI86" t="n">
        <v>0.5074303999999999</v>
      </c>
      <c r="AJ86" t="inlineStr">
        <is>
          <t>Borate Fusion XRF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225</v>
      </c>
      <c r="AU86" t="n">
        <v>0.0225</v>
      </c>
      <c r="AV86" t="inlineStr">
        <is>
          <t>Borate Fusion XRF</t>
        </is>
      </c>
      <c r="AW86" t="n">
        <v>4467.158</v>
      </c>
      <c r="AX86" t="n">
        <v>0.4467158</v>
      </c>
      <c r="AY86" t="inlineStr">
        <is>
          <t>Borate Fusion XRF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89036.867</v>
      </c>
      <c r="BP86" t="n">
        <v>8.9036867</v>
      </c>
      <c r="BQ86" t="inlineStr">
        <is>
          <t>Borate Fusion XRF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165412.746</v>
      </c>
      <c r="DC86" t="n">
        <v>16.5412746</v>
      </c>
      <c r="DD86" t="inlineStr">
        <is>
          <t>Borate / Peroxide Fusion ICP</t>
        </is>
      </c>
      <c r="DE86" t="n">
        <v>1401.768</v>
      </c>
      <c r="DF86" t="n">
        <v>0.1401768</v>
      </c>
      <c r="DG86" t="inlineStr">
        <is>
          <t>Borate / Peroxide Fusion ICP</t>
        </is>
      </c>
      <c r="DH86" t="inlineStr"/>
      <c r="DI86" t="inlineStr"/>
      <c r="DJ86" t="inlineStr"/>
      <c r="DK86" t="n">
        <v>222.557</v>
      </c>
      <c r="DL86" t="n">
        <v>0.0222557</v>
      </c>
      <c r="DM86" t="inlineStr">
        <is>
          <t>Borate / Peroxide Fusion ICP</t>
        </is>
      </c>
      <c r="DN86" t="inlineStr"/>
      <c r="DO86" t="inlineStr"/>
      <c r="DP86" t="inlineStr"/>
      <c r="DQ86" t="inlineStr"/>
      <c r="DR86" t="inlineStr"/>
      <c r="DS86" t="inlineStr"/>
      <c r="DT86" t="n">
        <v>9950</v>
      </c>
      <c r="DU86" t="n">
        <v>0.995</v>
      </c>
      <c r="DV86" t="inlineStr">
        <is>
          <t>Borate Fusion XRF</t>
        </is>
      </c>
      <c r="DW86" t="n">
        <v>21.821</v>
      </c>
      <c r="DX86" t="n">
        <v>0.0021821</v>
      </c>
      <c r="DY86" t="inlineStr">
        <is>
          <t>Borate Fusion XRF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207961.796</v>
      </c>
      <c r="FK86" t="n">
        <v>20.7961796</v>
      </c>
      <c r="FL86" t="inlineStr">
        <is>
          <t>Borate Fusion XRF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137.849</v>
      </c>
      <c r="GI86" t="n">
        <v>0.0137849</v>
      </c>
      <c r="GJ86" t="inlineStr">
        <is>
          <t>Borate Fusion XRF</t>
        </is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n">
        <v>78</v>
      </c>
      <c r="HG86" t="n">
        <v>0.0078</v>
      </c>
      <c r="HH86" t="inlineStr">
        <is>
          <t>Borate Fusion XRF</t>
        </is>
      </c>
      <c r="HI86" t="inlineStr"/>
      <c r="HJ86" t="inlineStr"/>
      <c r="HK86" t="inlineStr"/>
    </row>
    <row r="87">
      <c r="A87" t="inlineStr">
        <is>
          <t>OREAS0184</t>
        </is>
      </c>
      <c r="B87" t="inlineStr">
        <is>
          <t>Ni laterite ore</t>
        </is>
      </c>
      <c r="C87" t="inlineStr">
        <is>
          <t>oxide</t>
        </is>
      </c>
      <c r="D87" t="inlineStr">
        <is>
          <t>transitional (saprolite/ limonite)</t>
        </is>
      </c>
      <c r="E87" t="inlineStr">
        <is>
          <t>lateritic nickel</t>
        </is>
      </c>
      <c r="F87" t="inlineStr">
        <is>
          <t>no</t>
        </is>
      </c>
      <c r="G87" t="inlineStr">
        <is>
          <t>Current</t>
        </is>
      </c>
      <c r="H87" t="inlineStr">
        <is>
          <t>C:/Users/Zeb/Documents/GitHub/OREAS-Catalogue-Info/oreas-catalogue-2024-05-24.csv</t>
        </is>
      </c>
      <c r="I87">
        <f>Hyperlink("https://www.oreas.com/crm/OREAS-184/")</f>
        <v/>
      </c>
      <c r="J87" t="inlineStr"/>
      <c r="K87" t="inlineStr"/>
      <c r="L87" t="inlineStr"/>
      <c r="M87" t="n">
        <v>24451.382</v>
      </c>
      <c r="N87" t="n">
        <v>2.4451382</v>
      </c>
      <c r="O87" t="inlineStr">
        <is>
          <t>Borate Fusion XRF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1543.732</v>
      </c>
      <c r="AI87" t="n">
        <v>0.1543732</v>
      </c>
      <c r="AJ87" t="inlineStr">
        <is>
          <t>Borate Fusion XRF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903</v>
      </c>
      <c r="AU87" t="n">
        <v>0.09030000000000001</v>
      </c>
      <c r="AV87" t="inlineStr">
        <is>
          <t>Borate Fusion XRF</t>
        </is>
      </c>
      <c r="AW87" t="n">
        <v>11973.542</v>
      </c>
      <c r="AX87" t="n">
        <v>1.1973542</v>
      </c>
      <c r="AY87" t="inlineStr">
        <is>
          <t>Borate Fusion XRF</t>
        </is>
      </c>
      <c r="AZ87" t="inlineStr"/>
      <c r="BA87" t="inlineStr"/>
      <c r="BB87" t="inlineStr"/>
      <c r="BC87" t="n">
        <v>60</v>
      </c>
      <c r="BD87" t="n">
        <v>0.006</v>
      </c>
      <c r="BE87" t="inlineStr">
        <is>
          <t>Borate / Peroxide Fusion ICP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274874.224</v>
      </c>
      <c r="BP87" t="n">
        <v>27.4874224</v>
      </c>
      <c r="BQ87" t="inlineStr">
        <is>
          <t>Borate Fusion XRF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18091.077</v>
      </c>
      <c r="DC87" t="n">
        <v>1.8091077</v>
      </c>
      <c r="DD87" t="inlineStr">
        <is>
          <t>Borate / Peroxide Fusion ICP</t>
        </is>
      </c>
      <c r="DE87" t="n">
        <v>5250.823</v>
      </c>
      <c r="DF87" t="n">
        <v>0.5250823</v>
      </c>
      <c r="DG87" t="inlineStr">
        <is>
          <t>Borate / Peroxide Fusion ICP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10200</v>
      </c>
      <c r="DU87" t="n">
        <v>1.02</v>
      </c>
      <c r="DV87" t="inlineStr">
        <is>
          <t>Borate Fusion XRF</t>
        </is>
      </c>
      <c r="DW87" t="n">
        <v>74.19199999999999</v>
      </c>
      <c r="DX87" t="n">
        <v>0.0074192</v>
      </c>
      <c r="DY87" t="inlineStr">
        <is>
          <t>Borate Fusion XRF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n">
        <v>197491.254</v>
      </c>
      <c r="FK87" t="n">
        <v>19.7491254</v>
      </c>
      <c r="FL87" t="inlineStr">
        <is>
          <t>Borate Fusion XRF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n">
        <v>359.606</v>
      </c>
      <c r="GI87" t="n">
        <v>0.0359606</v>
      </c>
      <c r="GJ87" t="inlineStr">
        <is>
          <t>Borate Fusion XRF</t>
        </is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n">
        <v>278</v>
      </c>
      <c r="HG87" t="n">
        <v>0.0278</v>
      </c>
      <c r="HH87" t="inlineStr">
        <is>
          <t>Borate Fusion XRF</t>
        </is>
      </c>
      <c r="HI87" t="inlineStr"/>
      <c r="HJ87" t="inlineStr"/>
      <c r="HK87" t="inlineStr"/>
    </row>
    <row r="88">
      <c r="A88" t="inlineStr">
        <is>
          <t>OREAS0185</t>
        </is>
      </c>
      <c r="B88" t="inlineStr">
        <is>
          <t>Ni laterite ore</t>
        </is>
      </c>
      <c r="C88" t="inlineStr">
        <is>
          <t>oxide</t>
        </is>
      </c>
      <c r="D88" t="inlineStr">
        <is>
          <t>saprolite</t>
        </is>
      </c>
      <c r="E88" t="inlineStr">
        <is>
          <t>lateritic nickel</t>
        </is>
      </c>
      <c r="F88" t="inlineStr">
        <is>
          <t>no</t>
        </is>
      </c>
      <c r="G88" t="inlineStr">
        <is>
          <t>Current</t>
        </is>
      </c>
      <c r="H88" t="inlineStr">
        <is>
          <t>C:/Users/Zeb/Documents/GitHub/OREAS-Catalogue-Info/oreas-catalogue-2024-05-24.csv</t>
        </is>
      </c>
      <c r="I88">
        <f>Hyperlink("https://www.oreas.com/crm/OREAS-185/")</f>
        <v/>
      </c>
      <c r="J88" t="inlineStr"/>
      <c r="K88" t="inlineStr"/>
      <c r="L88" t="inlineStr"/>
      <c r="M88" t="n">
        <v>13125.417</v>
      </c>
      <c r="N88" t="n">
        <v>1.3125417</v>
      </c>
      <c r="O88" t="inlineStr">
        <is>
          <t>Borate Fusion XRF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2751.559</v>
      </c>
      <c r="AI88" t="n">
        <v>0.2751559</v>
      </c>
      <c r="AJ88" t="inlineStr">
        <is>
          <t>Borate Fusion XRF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388</v>
      </c>
      <c r="AU88" t="n">
        <v>0.0388</v>
      </c>
      <c r="AV88" t="inlineStr">
        <is>
          <t>Borate Fusion XRF</t>
        </is>
      </c>
      <c r="AW88" t="n">
        <v>6251.558</v>
      </c>
      <c r="AX88" t="n">
        <v>0.6251558</v>
      </c>
      <c r="AY88" t="inlineStr">
        <is>
          <t>Borate Fusion XRF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128834.178</v>
      </c>
      <c r="BP88" t="n">
        <v>12.8834178</v>
      </c>
      <c r="BQ88" t="inlineStr">
        <is>
          <t>Borate Fusion XRF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121632.34</v>
      </c>
      <c r="DC88" t="n">
        <v>12.163234</v>
      </c>
      <c r="DD88" t="inlineStr">
        <is>
          <t>Borate / Peroxide Fusion ICP</t>
        </is>
      </c>
      <c r="DE88" t="n">
        <v>2284.65</v>
      </c>
      <c r="DF88" t="n">
        <v>0.228465</v>
      </c>
      <c r="DG88" t="inlineStr">
        <is>
          <t>Borate / Peroxide Fusion ICP</t>
        </is>
      </c>
      <c r="DH88" t="inlineStr"/>
      <c r="DI88" t="inlineStr"/>
      <c r="DJ88" t="inlineStr"/>
      <c r="DK88" t="n">
        <v>178.046</v>
      </c>
      <c r="DL88" t="n">
        <v>0.0178046</v>
      </c>
      <c r="DM88" t="inlineStr">
        <is>
          <t>Borate / Peroxide Fusion ICP</t>
        </is>
      </c>
      <c r="DN88" t="inlineStr"/>
      <c r="DO88" t="inlineStr"/>
      <c r="DP88" t="inlineStr"/>
      <c r="DQ88" t="inlineStr"/>
      <c r="DR88" t="inlineStr"/>
      <c r="DS88" t="inlineStr"/>
      <c r="DT88" t="n">
        <v>11400</v>
      </c>
      <c r="DU88" t="n">
        <v>1.14</v>
      </c>
      <c r="DV88" t="inlineStr">
        <is>
          <t>Borate Fusion XRF</t>
        </is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214692.859</v>
      </c>
      <c r="FK88" t="n">
        <v>21.4692859</v>
      </c>
      <c r="FL88" t="inlineStr">
        <is>
          <t>Borate Fusion XRF</t>
        </is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197.783</v>
      </c>
      <c r="GI88" t="n">
        <v>0.0197783</v>
      </c>
      <c r="GJ88" t="inlineStr">
        <is>
          <t>Borate Fusion XRF</t>
        </is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n">
        <v>143</v>
      </c>
      <c r="HG88" t="n">
        <v>0.0143</v>
      </c>
      <c r="HH88" t="inlineStr">
        <is>
          <t>Borate Fusion XRF</t>
        </is>
      </c>
      <c r="HI88" t="inlineStr"/>
      <c r="HJ88" t="inlineStr"/>
      <c r="HK88" t="inlineStr"/>
    </row>
    <row r="89">
      <c r="A89" t="inlineStr">
        <is>
          <t>OREAS0186</t>
        </is>
      </c>
      <c r="B89" t="inlineStr">
        <is>
          <t>Ni laterite ore</t>
        </is>
      </c>
      <c r="C89" t="inlineStr">
        <is>
          <t>oxide</t>
        </is>
      </c>
      <c r="D89" t="inlineStr">
        <is>
          <t>transitional (saprolite/ limonite)</t>
        </is>
      </c>
      <c r="E89" t="inlineStr">
        <is>
          <t>lateritic nickel</t>
        </is>
      </c>
      <c r="F89" t="inlineStr">
        <is>
          <t>no</t>
        </is>
      </c>
      <c r="G89" t="inlineStr">
        <is>
          <t>Current</t>
        </is>
      </c>
      <c r="H89" t="inlineStr">
        <is>
          <t>C:/Users/Zeb/Documents/GitHub/OREAS-Catalogue-Info/oreas-catalogue-2024-05-24.csv</t>
        </is>
      </c>
      <c r="I89">
        <f>Hyperlink("https://www.oreas.com/crm/OREAS-186/")</f>
        <v/>
      </c>
      <c r="J89" t="inlineStr"/>
      <c r="K89" t="inlineStr"/>
      <c r="L89" t="inlineStr"/>
      <c r="M89" t="n">
        <v>27468.111</v>
      </c>
      <c r="N89" t="n">
        <v>2.7468111</v>
      </c>
      <c r="O89" t="inlineStr">
        <is>
          <t>Borate Fusion XRF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4016.562</v>
      </c>
      <c r="AI89" t="n">
        <v>0.4016562</v>
      </c>
      <c r="AJ89" t="inlineStr">
        <is>
          <t>Borate Fusion XRF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692</v>
      </c>
      <c r="AU89" t="n">
        <v>0.0692</v>
      </c>
      <c r="AV89" t="inlineStr">
        <is>
          <t>Borate Fusion XRF</t>
        </is>
      </c>
      <c r="AW89" t="n">
        <v>9736.885</v>
      </c>
      <c r="AX89" t="n">
        <v>0.9736885</v>
      </c>
      <c r="AY89" t="inlineStr">
        <is>
          <t>Borate Fusion XRF</t>
        </is>
      </c>
      <c r="AZ89" t="inlineStr"/>
      <c r="BA89" t="inlineStr"/>
      <c r="BB89" t="inlineStr"/>
      <c r="BC89" t="n">
        <v>57</v>
      </c>
      <c r="BD89" t="n">
        <v>0.0057</v>
      </c>
      <c r="BE89" t="inlineStr">
        <is>
          <t>Borate / Peroxide Fusion ICP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224095.932</v>
      </c>
      <c r="BP89" t="n">
        <v>22.4095932</v>
      </c>
      <c r="BQ89" t="inlineStr">
        <is>
          <t>Borate Fusion XRF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29066.33</v>
      </c>
      <c r="DC89" t="n">
        <v>2.906633</v>
      </c>
      <c r="DD89" t="inlineStr">
        <is>
          <t>Borate / Peroxide Fusion ICP</t>
        </is>
      </c>
      <c r="DE89" t="n">
        <v>4019.435</v>
      </c>
      <c r="DF89" t="n">
        <v>0.4019435</v>
      </c>
      <c r="DG89" t="inlineStr">
        <is>
          <t>Borate / Peroxide Fusion ICP</t>
        </is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12300</v>
      </c>
      <c r="DU89" t="n">
        <v>1.23</v>
      </c>
      <c r="DV89" t="inlineStr">
        <is>
          <t>Borate Fusion XRF</t>
        </is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n">
        <v>216375.625</v>
      </c>
      <c r="FK89" t="n">
        <v>21.6375625</v>
      </c>
      <c r="FL89" t="inlineStr">
        <is>
          <t>Borate Fusion XRF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n">
        <v>413.547</v>
      </c>
      <c r="GI89" t="n">
        <v>0.0413547</v>
      </c>
      <c r="GJ89" t="inlineStr">
        <is>
          <t>Borate Fusion XRF</t>
        </is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n">
        <v>265</v>
      </c>
      <c r="HG89" t="n">
        <v>0.0265</v>
      </c>
      <c r="HH89" t="inlineStr">
        <is>
          <t>Borate Fusion XRF</t>
        </is>
      </c>
      <c r="HI89" t="inlineStr"/>
      <c r="HJ89" t="inlineStr"/>
      <c r="HK89" t="inlineStr"/>
    </row>
    <row r="90">
      <c r="A90" t="inlineStr">
        <is>
          <t>OREAS0187</t>
        </is>
      </c>
      <c r="B90" t="inlineStr">
        <is>
          <t>Ni laterite ore</t>
        </is>
      </c>
      <c r="C90" t="inlineStr">
        <is>
          <t>oxide</t>
        </is>
      </c>
      <c r="D90" t="inlineStr">
        <is>
          <t>saprolite</t>
        </is>
      </c>
      <c r="E90" t="inlineStr">
        <is>
          <t>lateritic nickel</t>
        </is>
      </c>
      <c r="F90" t="inlineStr">
        <is>
          <t>no</t>
        </is>
      </c>
      <c r="G90" t="inlineStr">
        <is>
          <t>Current</t>
        </is>
      </c>
      <c r="H90" t="inlineStr">
        <is>
          <t>C:/Users/Zeb/Documents/GitHub/OREAS-Catalogue-Info/oreas-catalogue-2024-05-24.csv</t>
        </is>
      </c>
      <c r="I90">
        <f>Hyperlink("https://www.oreas.com/crm/OREAS-187/")</f>
        <v/>
      </c>
      <c r="J90" t="inlineStr"/>
      <c r="K90" t="inlineStr"/>
      <c r="L90" t="inlineStr"/>
      <c r="M90" t="n">
        <v>14819.02</v>
      </c>
      <c r="N90" t="n">
        <v>1.481902</v>
      </c>
      <c r="O90" t="inlineStr">
        <is>
          <t>Borate Fusion XRF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2437.096</v>
      </c>
      <c r="AI90" t="n">
        <v>0.2437096</v>
      </c>
      <c r="AJ90" t="inlineStr">
        <is>
          <t>Borate Fusion XRF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636</v>
      </c>
      <c r="AU90" t="n">
        <v>0.0636</v>
      </c>
      <c r="AV90" t="inlineStr">
        <is>
          <t>Borate Fusion XRF</t>
        </is>
      </c>
      <c r="AW90" t="n">
        <v>6752.394</v>
      </c>
      <c r="AX90" t="n">
        <v>0.6752394</v>
      </c>
      <c r="AY90" t="inlineStr">
        <is>
          <t>Borate Fusion XRF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136038.261</v>
      </c>
      <c r="BP90" t="n">
        <v>13.6038261</v>
      </c>
      <c r="BQ90" t="inlineStr">
        <is>
          <t>Borate Fusion XRF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108305.247</v>
      </c>
      <c r="DC90" t="n">
        <v>10.8305247</v>
      </c>
      <c r="DD90" t="inlineStr">
        <is>
          <t>Borate / Peroxide Fusion ICP</t>
        </is>
      </c>
      <c r="DE90" t="n">
        <v>2772.558</v>
      </c>
      <c r="DF90" t="n">
        <v>0.2772558</v>
      </c>
      <c r="DG90" t="inlineStr">
        <is>
          <t>Borate / Peroxide Fusion ICP</t>
        </is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13700</v>
      </c>
      <c r="DU90" t="n">
        <v>1.37</v>
      </c>
      <c r="DV90" t="inlineStr">
        <is>
          <t>Borate Fusion XRF</t>
        </is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218105.134</v>
      </c>
      <c r="FK90" t="n">
        <v>21.8105134</v>
      </c>
      <c r="FL90" t="inlineStr">
        <is>
          <t>Borate Fusion XRF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197.783</v>
      </c>
      <c r="GI90" t="n">
        <v>0.0197783</v>
      </c>
      <c r="GJ90" t="inlineStr">
        <is>
          <t>Borate Fusion XRF</t>
        </is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n">
        <v>196</v>
      </c>
      <c r="HG90" t="n">
        <v>0.0196</v>
      </c>
      <c r="HH90" t="inlineStr">
        <is>
          <t>Borate Fusion XRF</t>
        </is>
      </c>
      <c r="HI90" t="inlineStr"/>
      <c r="HJ90" t="inlineStr"/>
      <c r="HK90" t="inlineStr"/>
    </row>
    <row r="91">
      <c r="A91" t="inlineStr">
        <is>
          <t>OREAS0189</t>
        </is>
      </c>
      <c r="B91" t="inlineStr">
        <is>
          <t>Ni laterite ore</t>
        </is>
      </c>
      <c r="C91" t="inlineStr">
        <is>
          <t>oxide</t>
        </is>
      </c>
      <c r="D91" t="inlineStr">
        <is>
          <t>saprolite</t>
        </is>
      </c>
      <c r="E91" t="inlineStr">
        <is>
          <t>lateritic nickel</t>
        </is>
      </c>
      <c r="F91" t="inlineStr">
        <is>
          <t>no</t>
        </is>
      </c>
      <c r="G91" t="inlineStr">
        <is>
          <t>Current</t>
        </is>
      </c>
      <c r="H91" t="inlineStr">
        <is>
          <t>C:/Users/Zeb/Documents/GitHub/OREAS-Catalogue-Info/oreas-catalogue-2024-05-24.csv</t>
        </is>
      </c>
      <c r="I91">
        <f>Hyperlink("https://www.oreas.com/crm/OREAS-189/")</f>
        <v/>
      </c>
      <c r="J91" t="inlineStr"/>
      <c r="K91" t="inlineStr"/>
      <c r="L91" t="inlineStr"/>
      <c r="M91" t="n">
        <v>11061.34</v>
      </c>
      <c r="N91" t="n">
        <v>1.106134</v>
      </c>
      <c r="O91" t="inlineStr">
        <is>
          <t>Borate Fusion XRF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2329.892</v>
      </c>
      <c r="AI91" t="n">
        <v>0.2329892</v>
      </c>
      <c r="AJ91" t="inlineStr">
        <is>
          <t>Borate Fusion XRF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326</v>
      </c>
      <c r="AU91" t="n">
        <v>0.0326</v>
      </c>
      <c r="AV91" t="inlineStr">
        <is>
          <t>Borate Fusion XRF</t>
        </is>
      </c>
      <c r="AW91" t="n">
        <v>5232.78</v>
      </c>
      <c r="AX91" t="n">
        <v>0.523278</v>
      </c>
      <c r="AY91" t="inlineStr">
        <is>
          <t>Borate Fusion XRF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105193.596</v>
      </c>
      <c r="BP91" t="n">
        <v>10.5193596</v>
      </c>
      <c r="BQ91" t="inlineStr">
        <is>
          <t>Borate Fusion XRF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139060.078</v>
      </c>
      <c r="DC91" t="n">
        <v>13.9060078</v>
      </c>
      <c r="DD91" t="inlineStr">
        <is>
          <t>Borate / Peroxide Fusion ICP</t>
        </is>
      </c>
      <c r="DE91" t="n">
        <v>1765.763</v>
      </c>
      <c r="DF91" t="n">
        <v>0.1765763</v>
      </c>
      <c r="DG91" t="inlineStr">
        <is>
          <t>Borate / Peroxide Fusion ICP</t>
        </is>
      </c>
      <c r="DH91" t="inlineStr"/>
      <c r="DI91" t="inlineStr"/>
      <c r="DJ91" t="inlineStr"/>
      <c r="DK91" t="n">
        <v>155.79</v>
      </c>
      <c r="DL91" t="n">
        <v>0.015579</v>
      </c>
      <c r="DM91" t="inlineStr">
        <is>
          <t>Borate / Peroxide Fusion ICP</t>
        </is>
      </c>
      <c r="DN91" t="inlineStr"/>
      <c r="DO91" t="inlineStr"/>
      <c r="DP91" t="inlineStr"/>
      <c r="DQ91" t="inlineStr"/>
      <c r="DR91" t="inlineStr"/>
      <c r="DS91" t="inlineStr"/>
      <c r="DT91" t="n">
        <v>14800</v>
      </c>
      <c r="DU91" t="n">
        <v>1.48</v>
      </c>
      <c r="DV91" t="inlineStr">
        <is>
          <t>Borate Fusion XRF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n">
        <v>215954.933</v>
      </c>
      <c r="FK91" t="n">
        <v>21.5954933</v>
      </c>
      <c r="FL91" t="inlineStr">
        <is>
          <t>Borate Fusion XRF</t>
        </is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n">
        <v>173.809</v>
      </c>
      <c r="GI91" t="n">
        <v>0.0173809</v>
      </c>
      <c r="GJ91" t="inlineStr">
        <is>
          <t>Borate Fusion XRF</t>
        </is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n">
        <v>125</v>
      </c>
      <c r="HG91" t="n">
        <v>0.0125</v>
      </c>
      <c r="HH91" t="inlineStr">
        <is>
          <t>Borate Fusion XRF</t>
        </is>
      </c>
      <c r="HI91" t="inlineStr"/>
      <c r="HJ91" t="inlineStr"/>
      <c r="HK91" t="inlineStr"/>
    </row>
    <row r="92">
      <c r="A92" t="inlineStr">
        <is>
          <t>OREAS0018c</t>
        </is>
      </c>
      <c r="B92" t="inlineStr">
        <is>
          <t>Au &gt;1 ppm</t>
        </is>
      </c>
      <c r="C92" t="inlineStr">
        <is>
          <t>primary</t>
        </is>
      </c>
      <c r="D92" t="inlineStr">
        <is>
          <t>metasediment/basalt</t>
        </is>
      </c>
      <c r="E92" t="inlineStr">
        <is>
          <t>orogenic lode gold</t>
        </is>
      </c>
      <c r="F92" t="inlineStr">
        <is>
          <t>no</t>
        </is>
      </c>
      <c r="G92" t="inlineStr">
        <is>
          <t>Archived</t>
        </is>
      </c>
      <c r="H92" t="inlineStr">
        <is>
          <t>C:/Users/Zeb/Documents/GitHub/OREAS-Catalogue-Info/oreas-catalogue-2024-05-24.csv</t>
        </is>
      </c>
      <c r="I92">
        <f>Hyperlink("https://www.oreas.com/crm/OREAS-18c/")</f>
        <v/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3.52</v>
      </c>
      <c r="T92" t="n">
        <v>0.000352</v>
      </c>
      <c r="U92" t="inlineStr">
        <is>
          <t>Pb Fire Assay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</row>
    <row r="93">
      <c r="A93" t="inlineStr">
        <is>
          <t>OREAS0018Pa</t>
        </is>
      </c>
      <c r="B93" t="inlineStr">
        <is>
          <t>Au &gt;1 ppm</t>
        </is>
      </c>
      <c r="C93" t="inlineStr">
        <is>
          <t>primary</t>
        </is>
      </c>
      <c r="D93" t="inlineStr">
        <is>
          <t>metasediment/basalt</t>
        </is>
      </c>
      <c r="E93" t="inlineStr">
        <is>
          <t>orogenic lode gold</t>
        </is>
      </c>
      <c r="F93" t="inlineStr">
        <is>
          <t>no</t>
        </is>
      </c>
      <c r="G93" t="inlineStr">
        <is>
          <t>Archived</t>
        </is>
      </c>
      <c r="H93" t="inlineStr">
        <is>
          <t>C:/Users/Zeb/Documents/GitHub/OREAS-Catalogue-Info/oreas-catalogue-2024-05-24.csv</t>
        </is>
      </c>
      <c r="I93">
        <f>Hyperlink("https://www.oreas.com/crm/OREAS-18Pa/")</f>
        <v/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3.36</v>
      </c>
      <c r="T93" t="n">
        <v>0.000336</v>
      </c>
      <c r="U93" t="inlineStr">
        <is>
          <t>Pb Fire Assay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</row>
    <row r="94">
      <c r="A94" t="inlineStr">
        <is>
          <t>OREAS0018Pb</t>
        </is>
      </c>
      <c r="B94" t="inlineStr">
        <is>
          <t>Au &gt;1 ppm</t>
        </is>
      </c>
      <c r="C94" t="inlineStr">
        <is>
          <t>primary</t>
        </is>
      </c>
      <c r="D94" t="inlineStr">
        <is>
          <t>metasediment/basalt</t>
        </is>
      </c>
      <c r="E94" t="inlineStr">
        <is>
          <t>orogenic lode gold</t>
        </is>
      </c>
      <c r="F94" t="inlineStr">
        <is>
          <t>no</t>
        </is>
      </c>
      <c r="G94" t="inlineStr">
        <is>
          <t>Archived</t>
        </is>
      </c>
      <c r="H94" t="inlineStr">
        <is>
          <t>C:/Users/Zeb/Documents/GitHub/OREAS-Catalogue-Info/oreas-catalogue-2024-05-24.csv</t>
        </is>
      </c>
      <c r="I94">
        <f>Hyperlink("https://www.oreas.com/crm/OREAS-18Pb/")</f>
        <v/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3.63</v>
      </c>
      <c r="T94" t="n">
        <v>0.000363</v>
      </c>
      <c r="U94" t="inlineStr">
        <is>
          <t>Pb Fire Assay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</row>
    <row r="95">
      <c r="A95" t="inlineStr">
        <is>
          <t>OREAS0190</t>
        </is>
      </c>
      <c r="B95" t="inlineStr">
        <is>
          <t>Ni laterite ore</t>
        </is>
      </c>
      <c r="C95" t="inlineStr">
        <is>
          <t>oxide</t>
        </is>
      </c>
      <c r="D95" t="inlineStr">
        <is>
          <t>transitional (saprolite/ limonite)</t>
        </is>
      </c>
      <c r="E95" t="inlineStr">
        <is>
          <t>lateritic nickel</t>
        </is>
      </c>
      <c r="F95" t="inlineStr">
        <is>
          <t>no</t>
        </is>
      </c>
      <c r="G95" t="inlineStr">
        <is>
          <t>Current</t>
        </is>
      </c>
      <c r="H95" t="inlineStr">
        <is>
          <t>C:/Users/Zeb/Documents/GitHub/OREAS-Catalogue-Info/oreas-catalogue-2024-05-24.csv</t>
        </is>
      </c>
      <c r="I95">
        <f>Hyperlink("https://www.oreas.com/crm/OREAS-190/")</f>
        <v/>
      </c>
      <c r="J95" t="inlineStr"/>
      <c r="K95" t="inlineStr"/>
      <c r="L95" t="inlineStr"/>
      <c r="M95" t="n">
        <v>31755.042</v>
      </c>
      <c r="N95" t="n">
        <v>3.1755042</v>
      </c>
      <c r="O95" t="inlineStr">
        <is>
          <t>Borate Fusion XRF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950.539</v>
      </c>
      <c r="AI95" t="n">
        <v>0.0950539</v>
      </c>
      <c r="AJ95" t="inlineStr">
        <is>
          <t>Borate Fusion XRF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890</v>
      </c>
      <c r="AU95" t="n">
        <v>0.089</v>
      </c>
      <c r="AV95" t="inlineStr">
        <is>
          <t>Borate Fusion XRF</t>
        </is>
      </c>
      <c r="AW95" t="n">
        <v>11809.334</v>
      </c>
      <c r="AX95" t="n">
        <v>1.1809334</v>
      </c>
      <c r="AY95" t="inlineStr">
        <is>
          <t>Borate Fusion XRF</t>
        </is>
      </c>
      <c r="AZ95" t="inlineStr"/>
      <c r="BA95" t="inlineStr"/>
      <c r="BB95" t="inlineStr"/>
      <c r="BC95" t="n">
        <v>68</v>
      </c>
      <c r="BD95" t="n">
        <v>0.0068</v>
      </c>
      <c r="BE95" t="inlineStr">
        <is>
          <t>Borate / Peroxide Fusion ICP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248156.169</v>
      </c>
      <c r="BP95" t="n">
        <v>24.8156169</v>
      </c>
      <c r="BQ95" t="inlineStr">
        <is>
          <t>Borate Fusion XRF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41307.959</v>
      </c>
      <c r="DC95" t="n">
        <v>4.1307959</v>
      </c>
      <c r="DD95" t="inlineStr">
        <is>
          <t>Borate / Peroxide Fusion ICP</t>
        </is>
      </c>
      <c r="DE95" t="n">
        <v>4445.387</v>
      </c>
      <c r="DF95" t="n">
        <v>0.4445387</v>
      </c>
      <c r="DG95" t="inlineStr">
        <is>
          <t>Borate / Peroxide Fusion ICP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n">
        <v>16400</v>
      </c>
      <c r="DU95" t="n">
        <v>1.64</v>
      </c>
      <c r="DV95" t="inlineStr">
        <is>
          <t>Borate Fusion XRF</t>
        </is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178653.627</v>
      </c>
      <c r="FK95" t="n">
        <v>17.8653627</v>
      </c>
      <c r="FL95" t="inlineStr">
        <is>
          <t>Borate Fusion XRF</t>
        </is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383.579</v>
      </c>
      <c r="GI95" t="n">
        <v>0.0383579</v>
      </c>
      <c r="GJ95" t="inlineStr">
        <is>
          <t>Borate Fusion XRF</t>
        </is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n">
        <v>353</v>
      </c>
      <c r="HG95" t="n">
        <v>0.0353</v>
      </c>
      <c r="HH95" t="inlineStr">
        <is>
          <t>Borate Fusion XRF</t>
        </is>
      </c>
      <c r="HI95" t="inlineStr"/>
      <c r="HJ95" t="inlineStr"/>
      <c r="HK95" t="inlineStr"/>
    </row>
    <row r="96">
      <c r="A96" t="inlineStr">
        <is>
          <t>OREAS0191</t>
        </is>
      </c>
      <c r="B96" t="inlineStr">
        <is>
          <t>Ni laterite ore</t>
        </is>
      </c>
      <c r="C96" t="inlineStr">
        <is>
          <t>oxide</t>
        </is>
      </c>
      <c r="D96" t="inlineStr">
        <is>
          <t>saprolite</t>
        </is>
      </c>
      <c r="E96" t="inlineStr">
        <is>
          <t>lateritic nickel</t>
        </is>
      </c>
      <c r="F96" t="inlineStr">
        <is>
          <t>no</t>
        </is>
      </c>
      <c r="G96" t="inlineStr">
        <is>
          <t>Current</t>
        </is>
      </c>
      <c r="H96" t="inlineStr">
        <is>
          <t>C:/Users/Zeb/Documents/GitHub/OREAS-Catalogue-Info/oreas-catalogue-2024-05-24.csv</t>
        </is>
      </c>
      <c r="I96">
        <f>Hyperlink("https://www.oreas.com/crm/OREAS-191/")</f>
        <v/>
      </c>
      <c r="J96" t="inlineStr"/>
      <c r="K96" t="inlineStr"/>
      <c r="L96" t="inlineStr"/>
      <c r="M96" t="n">
        <v>22599.005</v>
      </c>
      <c r="N96" t="n">
        <v>2.2599005</v>
      </c>
      <c r="O96" t="inlineStr">
        <is>
          <t>Borate Fusion XRF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1972.547</v>
      </c>
      <c r="AI96" t="n">
        <v>0.1972547</v>
      </c>
      <c r="AJ96" t="inlineStr">
        <is>
          <t>Borate Fusion XRF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665</v>
      </c>
      <c r="AU96" t="n">
        <v>0.0665</v>
      </c>
      <c r="AV96" t="inlineStr">
        <is>
          <t>Borate Fusion XRF</t>
        </is>
      </c>
      <c r="AW96" t="n">
        <v>8376.005999999999</v>
      </c>
      <c r="AX96" t="n">
        <v>0.8376006</v>
      </c>
      <c r="AY96" t="inlineStr">
        <is>
          <t>Borate Fusion XRF</t>
        </is>
      </c>
      <c r="AZ96" t="inlineStr"/>
      <c r="BA96" t="inlineStr"/>
      <c r="BB96" t="inlineStr"/>
      <c r="BC96" t="n">
        <v>53</v>
      </c>
      <c r="BD96" t="n">
        <v>0.0053</v>
      </c>
      <c r="BE96" t="inlineStr">
        <is>
          <t>Borate / Peroxide Fusion ICP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173877.181</v>
      </c>
      <c r="BP96" t="n">
        <v>17.3877181</v>
      </c>
      <c r="BQ96" t="inlineStr">
        <is>
          <t>Borate Fusion XRF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60002.072</v>
      </c>
      <c r="DC96" t="n">
        <v>6.0002072</v>
      </c>
      <c r="DD96" t="inlineStr">
        <is>
          <t>Borate / Peroxide Fusion ICP</t>
        </is>
      </c>
      <c r="DE96" t="n">
        <v>3074.597</v>
      </c>
      <c r="DF96" t="n">
        <v>0.3074597</v>
      </c>
      <c r="DG96" t="inlineStr">
        <is>
          <t>Borate / Peroxide Fusion ICP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n">
        <v>17500</v>
      </c>
      <c r="DU96" t="n">
        <v>1.75</v>
      </c>
      <c r="DV96" t="inlineStr">
        <is>
          <t>Borate Fusion XRF</t>
        </is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224228.531</v>
      </c>
      <c r="FK96" t="n">
        <v>22.4228531</v>
      </c>
      <c r="FL96" t="inlineStr">
        <is>
          <t>Borate Fusion XRF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311.658</v>
      </c>
      <c r="GI96" t="n">
        <v>0.0311658</v>
      </c>
      <c r="GJ96" t="inlineStr">
        <is>
          <t>Borate Fusion XRF</t>
        </is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302</v>
      </c>
      <c r="HG96" t="n">
        <v>0.0302</v>
      </c>
      <c r="HH96" t="inlineStr">
        <is>
          <t>Borate Fusion XRF</t>
        </is>
      </c>
      <c r="HI96" t="inlineStr"/>
      <c r="HJ96" t="inlineStr"/>
      <c r="HK96" t="inlineStr"/>
    </row>
    <row r="97">
      <c r="A97" t="inlineStr">
        <is>
          <t>OREAS0192</t>
        </is>
      </c>
      <c r="B97" t="inlineStr">
        <is>
          <t>Ni laterite ore</t>
        </is>
      </c>
      <c r="C97" t="inlineStr">
        <is>
          <t>oxide</t>
        </is>
      </c>
      <c r="D97" t="inlineStr">
        <is>
          <t>saprolite</t>
        </is>
      </c>
      <c r="E97" t="inlineStr">
        <is>
          <t>lateritic nickel</t>
        </is>
      </c>
      <c r="F97" t="inlineStr">
        <is>
          <t>no</t>
        </is>
      </c>
      <c r="G97" t="inlineStr">
        <is>
          <t>Current</t>
        </is>
      </c>
      <c r="H97" t="inlineStr">
        <is>
          <t>C:/Users/Zeb/Documents/GitHub/OREAS-Catalogue-Info/oreas-catalogue-2024-05-24.csv</t>
        </is>
      </c>
      <c r="I97">
        <f>Hyperlink("https://www.oreas.com/crm/OREAS-192/")</f>
        <v/>
      </c>
      <c r="J97" t="inlineStr"/>
      <c r="K97" t="inlineStr"/>
      <c r="L97" t="inlineStr"/>
      <c r="M97" t="n">
        <v>14607.319</v>
      </c>
      <c r="N97" t="n">
        <v>1.4607319</v>
      </c>
      <c r="O97" t="inlineStr">
        <is>
          <t>Borate Fusion XRF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2236.982</v>
      </c>
      <c r="AI97" t="n">
        <v>0.2236982</v>
      </c>
      <c r="AJ97" t="inlineStr">
        <is>
          <t>Borate Fusion XRF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404</v>
      </c>
      <c r="AU97" t="n">
        <v>0.0404</v>
      </c>
      <c r="AV97" t="inlineStr">
        <is>
          <t>Borate Fusion XRF</t>
        </is>
      </c>
      <c r="AW97" t="n">
        <v>6246.084</v>
      </c>
      <c r="AX97" t="n">
        <v>0.6246084</v>
      </c>
      <c r="AY97" t="inlineStr">
        <is>
          <t>Borate Fusion XRF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126596.016</v>
      </c>
      <c r="BP97" t="n">
        <v>12.6596016</v>
      </c>
      <c r="BQ97" t="inlineStr">
        <is>
          <t>Borate Fusion XRF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128205.432</v>
      </c>
      <c r="DC97" t="n">
        <v>12.8205432</v>
      </c>
      <c r="DD97" t="inlineStr">
        <is>
          <t>Borate / Peroxide Fusion ICP</t>
        </is>
      </c>
      <c r="DE97" t="n">
        <v>2152.992</v>
      </c>
      <c r="DF97" t="n">
        <v>0.2152992</v>
      </c>
      <c r="DG97" t="inlineStr">
        <is>
          <t>Borate / Peroxide Fusion ICP</t>
        </is>
      </c>
      <c r="DH97" t="inlineStr"/>
      <c r="DI97" t="inlineStr"/>
      <c r="DJ97" t="inlineStr"/>
      <c r="DK97" t="n">
        <v>163.209</v>
      </c>
      <c r="DL97" t="n">
        <v>0.0163209</v>
      </c>
      <c r="DM97" t="inlineStr">
        <is>
          <t>Borate / Peroxide Fusion ICP</t>
        </is>
      </c>
      <c r="DN97" t="inlineStr"/>
      <c r="DO97" t="inlineStr"/>
      <c r="DP97" t="inlineStr"/>
      <c r="DQ97" t="inlineStr"/>
      <c r="DR97" t="inlineStr"/>
      <c r="DS97" t="inlineStr"/>
      <c r="DT97" t="n">
        <v>17700</v>
      </c>
      <c r="DU97" t="n">
        <v>1.77</v>
      </c>
      <c r="DV97" t="inlineStr">
        <is>
          <t>Borate Fusion XRF</t>
        </is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203708.138</v>
      </c>
      <c r="FK97" t="n">
        <v>20.3708138</v>
      </c>
      <c r="FL97" t="inlineStr">
        <is>
          <t>Borate Fusion XRF</t>
        </is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215.763</v>
      </c>
      <c r="GI97" t="n">
        <v>0.0215763</v>
      </c>
      <c r="GJ97" t="inlineStr">
        <is>
          <t>Borate Fusion XRF</t>
        </is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176</v>
      </c>
      <c r="HG97" t="n">
        <v>0.0176</v>
      </c>
      <c r="HH97" t="inlineStr">
        <is>
          <t>Borate Fusion XRF</t>
        </is>
      </c>
      <c r="HI97" t="inlineStr"/>
      <c r="HJ97" t="inlineStr"/>
      <c r="HK97" t="inlineStr"/>
    </row>
    <row r="98">
      <c r="A98" t="inlineStr">
        <is>
          <t>OREAS0193</t>
        </is>
      </c>
      <c r="B98" t="inlineStr">
        <is>
          <t>Ni laterite ore</t>
        </is>
      </c>
      <c r="C98" t="inlineStr">
        <is>
          <t>oxide</t>
        </is>
      </c>
      <c r="D98" t="inlineStr">
        <is>
          <t>saprolite</t>
        </is>
      </c>
      <c r="E98" t="inlineStr">
        <is>
          <t>lateritic nickel</t>
        </is>
      </c>
      <c r="F98" t="inlineStr">
        <is>
          <t>no</t>
        </is>
      </c>
      <c r="G98" t="inlineStr">
        <is>
          <t>Current</t>
        </is>
      </c>
      <c r="H98" t="inlineStr">
        <is>
          <t>C:/Users/Zeb/Documents/GitHub/OREAS-Catalogue-Info/oreas-catalogue-2024-05-24.csv</t>
        </is>
      </c>
      <c r="I98">
        <f>Hyperlink("https://www.oreas.com/crm/OREAS-193/")</f>
        <v/>
      </c>
      <c r="J98" t="inlineStr"/>
      <c r="K98" t="inlineStr"/>
      <c r="L98" t="inlineStr"/>
      <c r="M98" t="n">
        <v>16300.922</v>
      </c>
      <c r="N98" t="n">
        <v>1.6300922</v>
      </c>
      <c r="O98" t="inlineStr">
        <is>
          <t>Borate Fusion XRF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2587.181</v>
      </c>
      <c r="AI98" t="n">
        <v>0.2587181</v>
      </c>
      <c r="AJ98" t="inlineStr">
        <is>
          <t>Borate Fusion XRF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495</v>
      </c>
      <c r="AU98" t="n">
        <v>0.0495</v>
      </c>
      <c r="AV98" t="inlineStr">
        <is>
          <t>Borate Fusion XRF</t>
        </is>
      </c>
      <c r="AW98" t="n">
        <v>6584.08</v>
      </c>
      <c r="AX98" t="n">
        <v>0.658408</v>
      </c>
      <c r="AY98" t="inlineStr">
        <is>
          <t>Borate Fusion XRF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136457.916</v>
      </c>
      <c r="BP98" t="n">
        <v>13.6457916</v>
      </c>
      <c r="BQ98" t="inlineStr">
        <is>
          <t>Borate Fusion XRF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122175.073</v>
      </c>
      <c r="DC98" t="n">
        <v>12.2175073</v>
      </c>
      <c r="DD98" t="inlineStr">
        <is>
          <t>Borate / Peroxide Fusion ICP</t>
        </is>
      </c>
      <c r="DE98" t="n">
        <v>2447.286</v>
      </c>
      <c r="DF98" t="n">
        <v>0.2447286</v>
      </c>
      <c r="DG98" t="inlineStr">
        <is>
          <t>Borate / Peroxide Fusion ICP</t>
        </is>
      </c>
      <c r="DH98" t="inlineStr"/>
      <c r="DI98" t="inlineStr"/>
      <c r="DJ98" t="inlineStr"/>
      <c r="DK98" t="n">
        <v>222.557</v>
      </c>
      <c r="DL98" t="n">
        <v>0.0222557</v>
      </c>
      <c r="DM98" t="inlineStr">
        <is>
          <t>Borate / Peroxide Fusion ICP</t>
        </is>
      </c>
      <c r="DN98" t="inlineStr"/>
      <c r="DO98" t="inlineStr"/>
      <c r="DP98" t="inlineStr"/>
      <c r="DQ98" t="inlineStr"/>
      <c r="DR98" t="inlineStr"/>
      <c r="DS98" t="inlineStr"/>
      <c r="DT98" t="n">
        <v>19300</v>
      </c>
      <c r="DU98" t="n">
        <v>1.93</v>
      </c>
      <c r="DV98" t="inlineStr">
        <is>
          <t>Borate Fusion XRF</t>
        </is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n">
        <v>199688.198</v>
      </c>
      <c r="FK98" t="n">
        <v>19.9688198</v>
      </c>
      <c r="FL98" t="inlineStr">
        <is>
          <t>Borate Fusion XRF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n">
        <v>317.652</v>
      </c>
      <c r="GI98" t="n">
        <v>0.0317652</v>
      </c>
      <c r="GJ98" t="inlineStr">
        <is>
          <t>Borate Fusion XRF</t>
        </is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n">
        <v>219</v>
      </c>
      <c r="HG98" t="n">
        <v>0.0219</v>
      </c>
      <c r="HH98" t="inlineStr">
        <is>
          <t>Borate Fusion XRF</t>
        </is>
      </c>
      <c r="HI98" t="inlineStr"/>
      <c r="HJ98" t="inlineStr"/>
      <c r="HK98" t="inlineStr"/>
    </row>
    <row r="99">
      <c r="A99" t="inlineStr">
        <is>
          <t>OREAS0194</t>
        </is>
      </c>
      <c r="B99" t="inlineStr">
        <is>
          <t>Ni laterite ore</t>
        </is>
      </c>
      <c r="C99" t="inlineStr">
        <is>
          <t>oxide</t>
        </is>
      </c>
      <c r="D99" t="inlineStr">
        <is>
          <t>saprolite</t>
        </is>
      </c>
      <c r="E99" t="inlineStr">
        <is>
          <t>lateritic nickel</t>
        </is>
      </c>
      <c r="F99" t="inlineStr">
        <is>
          <t>no</t>
        </is>
      </c>
      <c r="G99" t="inlineStr">
        <is>
          <t>Current</t>
        </is>
      </c>
      <c r="H99" t="inlineStr">
        <is>
          <t>C:/Users/Zeb/Documents/GitHub/OREAS-Catalogue-Info/oreas-catalogue-2024-05-24.csv</t>
        </is>
      </c>
      <c r="I99">
        <f>Hyperlink("https://www.oreas.com/crm/OREAS-194/")</f>
        <v/>
      </c>
      <c r="J99" t="inlineStr"/>
      <c r="K99" t="inlineStr"/>
      <c r="L99" t="inlineStr"/>
      <c r="M99" t="n">
        <v>14501.469</v>
      </c>
      <c r="N99" t="n">
        <v>1.4501469</v>
      </c>
      <c r="O99" t="inlineStr">
        <is>
          <t>Borate Fusion XRF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2222.688</v>
      </c>
      <c r="AI99" t="n">
        <v>0.2222688</v>
      </c>
      <c r="AJ99" t="inlineStr">
        <is>
          <t>Borate Fusion XRF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428</v>
      </c>
      <c r="AU99" t="n">
        <v>0.0428</v>
      </c>
      <c r="AV99" t="inlineStr">
        <is>
          <t>Borate Fusion XRF</t>
        </is>
      </c>
      <c r="AW99" t="n">
        <v>5604.302</v>
      </c>
      <c r="AX99" t="n">
        <v>0.5604302</v>
      </c>
      <c r="AY99" t="inlineStr">
        <is>
          <t>Borate Fusion XRF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115195.381</v>
      </c>
      <c r="BP99" t="n">
        <v>11.5195381</v>
      </c>
      <c r="BQ99" t="inlineStr">
        <is>
          <t>Borate Fusion XRF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137311.274</v>
      </c>
      <c r="DC99" t="n">
        <v>13.7311274</v>
      </c>
      <c r="DD99" t="inlineStr">
        <is>
          <t>Borate / Peroxide Fusion ICP</t>
        </is>
      </c>
      <c r="DE99" t="n">
        <v>2029.079</v>
      </c>
      <c r="DF99" t="n">
        <v>0.2029079</v>
      </c>
      <c r="DG99" t="inlineStr">
        <is>
          <t>Borate / Peroxide Fusion ICP</t>
        </is>
      </c>
      <c r="DH99" t="inlineStr"/>
      <c r="DI99" t="inlineStr"/>
      <c r="DJ99" t="inlineStr"/>
      <c r="DK99" t="n">
        <v>200.302</v>
      </c>
      <c r="DL99" t="n">
        <v>0.0200302</v>
      </c>
      <c r="DM99" t="inlineStr">
        <is>
          <t>Borate / Peroxide Fusion ICP</t>
        </is>
      </c>
      <c r="DN99" t="inlineStr"/>
      <c r="DO99" t="inlineStr"/>
      <c r="DP99" t="inlineStr"/>
      <c r="DQ99" t="inlineStr"/>
      <c r="DR99" t="inlineStr"/>
      <c r="DS99" t="inlineStr"/>
      <c r="DT99" t="n">
        <v>21300</v>
      </c>
      <c r="DU99" t="n">
        <v>2.13</v>
      </c>
      <c r="DV99" t="inlineStr">
        <is>
          <t>Borate Fusion XRF</t>
        </is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n">
        <v>201090.503</v>
      </c>
      <c r="FK99" t="n">
        <v>20.1090503</v>
      </c>
      <c r="FL99" t="inlineStr">
        <is>
          <t>Borate Fusion XRF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209.77</v>
      </c>
      <c r="GI99" t="n">
        <v>0.020977</v>
      </c>
      <c r="GJ99" t="inlineStr">
        <is>
          <t>Borate Fusion XRF</t>
        </is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n">
        <v>174</v>
      </c>
      <c r="HG99" t="n">
        <v>0.0174</v>
      </c>
      <c r="HH99" t="inlineStr">
        <is>
          <t>Borate Fusion XRF</t>
        </is>
      </c>
      <c r="HI99" t="inlineStr"/>
      <c r="HJ99" t="inlineStr"/>
      <c r="HK99" t="inlineStr"/>
    </row>
    <row r="100">
      <c r="A100" t="inlineStr">
        <is>
          <t>OREAS0195</t>
        </is>
      </c>
      <c r="B100" t="inlineStr">
        <is>
          <t>Ni laterite ore</t>
        </is>
      </c>
      <c r="C100" t="inlineStr">
        <is>
          <t>oxide</t>
        </is>
      </c>
      <c r="D100" t="inlineStr">
        <is>
          <t>saprolite</t>
        </is>
      </c>
      <c r="E100" t="inlineStr">
        <is>
          <t>lateritic nickel</t>
        </is>
      </c>
      <c r="F100" t="inlineStr">
        <is>
          <t>no</t>
        </is>
      </c>
      <c r="G100" t="inlineStr">
        <is>
          <t>Current</t>
        </is>
      </c>
      <c r="H100" t="inlineStr">
        <is>
          <t>C:/Users/Zeb/Documents/GitHub/OREAS-Catalogue-Info/oreas-catalogue-2024-05-24.csv</t>
        </is>
      </c>
      <c r="I100">
        <f>Hyperlink("https://www.oreas.com/crm/OREAS-195/")</f>
        <v/>
      </c>
      <c r="J100" t="inlineStr"/>
      <c r="K100" t="inlineStr"/>
      <c r="L100" t="inlineStr"/>
      <c r="M100" t="n">
        <v>16565.547</v>
      </c>
      <c r="N100" t="n">
        <v>1.6565547</v>
      </c>
      <c r="O100" t="inlineStr">
        <is>
          <t>Borate Fusion XRF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2787.294</v>
      </c>
      <c r="AI100" t="n">
        <v>0.2787294</v>
      </c>
      <c r="AJ100" t="inlineStr">
        <is>
          <t>Borate Fusion XRF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477</v>
      </c>
      <c r="AU100" t="n">
        <v>0.0477</v>
      </c>
      <c r="AV100" t="inlineStr">
        <is>
          <t>Borate Fusion XRF</t>
        </is>
      </c>
      <c r="AW100" t="n">
        <v>6558.08</v>
      </c>
      <c r="AX100" t="n">
        <v>0.6558079999999999</v>
      </c>
      <c r="AY100" t="inlineStr">
        <is>
          <t>Borate Fusion XRF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127924.925</v>
      </c>
      <c r="BP100" t="n">
        <v>12.7924925</v>
      </c>
      <c r="BQ100" t="inlineStr">
        <is>
          <t>Borate Fusion XRF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113853.177</v>
      </c>
      <c r="DC100" t="n">
        <v>11.3853177</v>
      </c>
      <c r="DD100" t="inlineStr">
        <is>
          <t>Borate / Peroxide Fusion ICP</t>
        </is>
      </c>
      <c r="DE100" t="n">
        <v>2207.204</v>
      </c>
      <c r="DF100" t="n">
        <v>0.2207204</v>
      </c>
      <c r="DG100" t="inlineStr">
        <is>
          <t>Borate / Peroxide Fusion ICP</t>
        </is>
      </c>
      <c r="DH100" t="inlineStr"/>
      <c r="DI100" t="inlineStr"/>
      <c r="DJ100" t="inlineStr"/>
      <c r="DK100" t="n">
        <v>229.976</v>
      </c>
      <c r="DL100" t="n">
        <v>0.0229976</v>
      </c>
      <c r="DM100" t="inlineStr">
        <is>
          <t>Borate / Peroxide Fusion ICP</t>
        </is>
      </c>
      <c r="DN100" t="inlineStr"/>
      <c r="DO100" t="inlineStr"/>
      <c r="DP100" t="inlineStr"/>
      <c r="DQ100" t="inlineStr"/>
      <c r="DR100" t="inlineStr"/>
      <c r="DS100" t="inlineStr"/>
      <c r="DT100" t="n">
        <v>29400</v>
      </c>
      <c r="DU100" t="n">
        <v>2.94</v>
      </c>
      <c r="DV100" t="inlineStr">
        <is>
          <t>Borate Fusion XRF</t>
        </is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n">
        <v>205671.365</v>
      </c>
      <c r="FK100" t="n">
        <v>20.5671365</v>
      </c>
      <c r="FL100" t="inlineStr">
        <is>
          <t>Borate Fusion XRF</t>
        </is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n">
        <v>221.757</v>
      </c>
      <c r="GI100" t="n">
        <v>0.0221757</v>
      </c>
      <c r="GJ100" t="inlineStr">
        <is>
          <t>Borate Fusion XRF</t>
        </is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n">
        <v>300</v>
      </c>
      <c r="HG100" t="n">
        <v>0.03</v>
      </c>
      <c r="HH100" t="inlineStr">
        <is>
          <t>Borate Fusion XRF</t>
        </is>
      </c>
      <c r="HI100" t="inlineStr"/>
      <c r="HJ100" t="inlineStr"/>
      <c r="HK100" t="inlineStr"/>
    </row>
    <row r="101">
      <c r="A101" t="inlineStr">
        <is>
          <t>OREAS0197</t>
        </is>
      </c>
      <c r="B101" t="inlineStr">
        <is>
          <t>Ni laterite ore</t>
        </is>
      </c>
      <c r="C101" t="inlineStr">
        <is>
          <t>oxide</t>
        </is>
      </c>
      <c r="D101" t="inlineStr">
        <is>
          <t>limonite</t>
        </is>
      </c>
      <c r="E101" t="inlineStr">
        <is>
          <t>lateritic nickel</t>
        </is>
      </c>
      <c r="F101" t="inlineStr">
        <is>
          <t>no</t>
        </is>
      </c>
      <c r="G101" t="inlineStr">
        <is>
          <t>Current</t>
        </is>
      </c>
      <c r="H101" t="inlineStr">
        <is>
          <t>C:/Users/Zeb/Documents/GitHub/OREAS-Catalogue-Info/oreas-catalogue-2024-05-24.csv</t>
        </is>
      </c>
      <c r="I101">
        <f>Hyperlink("https://www.oreas.com/crm/OREAS-197/")</f>
        <v/>
      </c>
      <c r="J101" t="inlineStr"/>
      <c r="K101" t="inlineStr"/>
      <c r="L101" t="inlineStr"/>
      <c r="M101" t="n">
        <v>90501.86900000001</v>
      </c>
      <c r="N101" t="n">
        <v>9.0501869</v>
      </c>
      <c r="O101" t="inlineStr">
        <is>
          <t>Borate Fusion XRF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244</v>
      </c>
      <c r="Z101" t="n">
        <v>0.0244</v>
      </c>
      <c r="AA101" t="inlineStr">
        <is>
          <t>Borate / Peroxide Fusion ICP</t>
        </is>
      </c>
      <c r="AB101" t="inlineStr"/>
      <c r="AC101" t="inlineStr"/>
      <c r="AD101" t="inlineStr"/>
      <c r="AE101" t="inlineStr"/>
      <c r="AF101" t="inlineStr"/>
      <c r="AG101" t="inlineStr"/>
      <c r="AH101" t="n">
        <v>7289.846</v>
      </c>
      <c r="AI101" t="n">
        <v>0.7289846</v>
      </c>
      <c r="AJ101" t="inlineStr">
        <is>
          <t>Borate Fusion XRF</t>
        </is>
      </c>
      <c r="AK101" t="inlineStr"/>
      <c r="AL101" t="inlineStr"/>
      <c r="AM101" t="inlineStr"/>
      <c r="AN101" t="n">
        <v>48.5</v>
      </c>
      <c r="AO101" t="n">
        <v>0.00485</v>
      </c>
      <c r="AP101" t="inlineStr">
        <is>
          <t>Borate / Peroxide Fusion ICP</t>
        </is>
      </c>
      <c r="AQ101" t="inlineStr"/>
      <c r="AR101" t="inlineStr"/>
      <c r="AS101" t="inlineStr"/>
      <c r="AT101" t="n">
        <v>327</v>
      </c>
      <c r="AU101" t="n">
        <v>0.0327</v>
      </c>
      <c r="AV101" t="inlineStr">
        <is>
          <t>Borate Fusion XRF</t>
        </is>
      </c>
      <c r="AW101" t="n">
        <v>1163.144</v>
      </c>
      <c r="AX101" t="n">
        <v>0.1163144</v>
      </c>
      <c r="AY101" t="inlineStr">
        <is>
          <t>Borate Fusion XRF</t>
        </is>
      </c>
      <c r="AZ101" t="n">
        <v>0.99</v>
      </c>
      <c r="BA101" t="n">
        <v>9.899999999999999e-05</v>
      </c>
      <c r="BB101" t="inlineStr">
        <is>
          <t>Borate / Peroxide Fusion ICP</t>
        </is>
      </c>
      <c r="BC101" t="n">
        <v>257</v>
      </c>
      <c r="BD101" t="n">
        <v>0.0257</v>
      </c>
      <c r="BE101" t="inlineStr">
        <is>
          <t>Borate Fusion XRF</t>
        </is>
      </c>
      <c r="BF101" t="inlineStr"/>
      <c r="BG101" t="inlineStr"/>
      <c r="BH101" t="inlineStr"/>
      <c r="BI101" t="n">
        <v>1.55</v>
      </c>
      <c r="BJ101" t="n">
        <v>0.000155</v>
      </c>
      <c r="BK101" t="inlineStr">
        <is>
          <t>Borate / Peroxide Fusion ICP</t>
        </is>
      </c>
      <c r="BL101" t="inlineStr"/>
      <c r="BM101" t="inlineStr"/>
      <c r="BN101" t="inlineStr"/>
      <c r="BO101" t="n">
        <v>264732.554</v>
      </c>
      <c r="BP101" t="n">
        <v>26.4732554</v>
      </c>
      <c r="BQ101" t="inlineStr">
        <is>
          <t>Borate Fusion XRF</t>
        </is>
      </c>
      <c r="BR101" t="n">
        <v>22.4</v>
      </c>
      <c r="BS101" t="n">
        <v>0.00224</v>
      </c>
      <c r="BT101" t="inlineStr">
        <is>
          <t>Borate / Peroxide Fusion ICP</t>
        </is>
      </c>
      <c r="BU101" t="inlineStr"/>
      <c r="BV101" t="inlineStr"/>
      <c r="BW101" t="inlineStr"/>
      <c r="BX101" t="inlineStr"/>
      <c r="BY101" t="inlineStr"/>
      <c r="BZ101" t="inlineStr"/>
      <c r="CA101" t="n">
        <v>2.38</v>
      </c>
      <c r="CB101" t="n">
        <v>0.000238</v>
      </c>
      <c r="CC101" t="inlineStr">
        <is>
          <t>Borate / Peroxide Fusion ICP</t>
        </is>
      </c>
      <c r="CD101" t="inlineStr"/>
      <c r="CE101" t="inlineStr"/>
      <c r="CF101" t="inlineStr"/>
      <c r="CG101" t="n">
        <v>0.51</v>
      </c>
      <c r="CH101" t="n">
        <v>5.1e-05</v>
      </c>
      <c r="CI101" t="inlineStr">
        <is>
          <t>Borate / Peroxide Fusion ICP</t>
        </is>
      </c>
      <c r="CJ101" t="inlineStr"/>
      <c r="CK101" t="inlineStr"/>
      <c r="CL101" t="inlineStr"/>
      <c r="CM101" t="inlineStr"/>
      <c r="CN101" t="inlineStr"/>
      <c r="CO101" t="inlineStr"/>
      <c r="CP101" t="n">
        <v>1909.34</v>
      </c>
      <c r="CQ101" t="n">
        <v>0.190934</v>
      </c>
      <c r="CR101" t="inlineStr">
        <is>
          <t>Borate / Peroxide Fusion ICP</t>
        </is>
      </c>
      <c r="CS101" t="n">
        <v>7.55</v>
      </c>
      <c r="CT101" t="n">
        <v>0.000755</v>
      </c>
      <c r="CU101" t="inlineStr">
        <is>
          <t>Borate / Peroxide Fusion ICP</t>
        </is>
      </c>
      <c r="CV101" t="n">
        <v>17.6</v>
      </c>
      <c r="CW101" t="n">
        <v>0.00176</v>
      </c>
      <c r="CX101" t="inlineStr">
        <is>
          <t>Borate / Peroxide Fusion ICP</t>
        </is>
      </c>
      <c r="CY101" t="inlineStr"/>
      <c r="CZ101" t="inlineStr"/>
      <c r="DA101" t="inlineStr"/>
      <c r="DB101" t="n">
        <v>13688.915</v>
      </c>
      <c r="DC101" t="n">
        <v>1.3688915</v>
      </c>
      <c r="DD101" t="inlineStr">
        <is>
          <t>Borate / Peroxide Fusion ICP</t>
        </is>
      </c>
      <c r="DE101" t="n">
        <v>7047.564</v>
      </c>
      <c r="DF101" t="n">
        <v>0.7047563999999999</v>
      </c>
      <c r="DG101" t="inlineStr">
        <is>
          <t>Borate / Peroxide Fusion ICP</t>
        </is>
      </c>
      <c r="DH101" t="n">
        <v>2.65</v>
      </c>
      <c r="DI101" t="n">
        <v>0.000265</v>
      </c>
      <c r="DJ101" t="inlineStr">
        <is>
          <t>Borate / Peroxide Fusion ICP</t>
        </is>
      </c>
      <c r="DK101" t="n">
        <v>1320.506</v>
      </c>
      <c r="DL101" t="n">
        <v>0.1320506</v>
      </c>
      <c r="DM101" t="inlineStr">
        <is>
          <t>Borate Fusion XRF</t>
        </is>
      </c>
      <c r="DN101" t="n">
        <v>4.91</v>
      </c>
      <c r="DO101" t="n">
        <v>0.000491</v>
      </c>
      <c r="DP101" t="inlineStr">
        <is>
          <t>Borate / Peroxide Fusion ICP</t>
        </is>
      </c>
      <c r="DQ101" t="n">
        <v>10.6</v>
      </c>
      <c r="DR101" t="n">
        <v>0.00106</v>
      </c>
      <c r="DS101" t="inlineStr">
        <is>
          <t>Borate / Peroxide Fusion ICP</t>
        </is>
      </c>
      <c r="DT101" t="n">
        <v>522</v>
      </c>
      <c r="DU101" t="n">
        <v>0.0522</v>
      </c>
      <c r="DV101" t="inlineStr">
        <is>
          <t>Borate Fusion XRF</t>
        </is>
      </c>
      <c r="DW101" t="n">
        <v>755.008</v>
      </c>
      <c r="DX101" t="n">
        <v>0.07550080000000001</v>
      </c>
      <c r="DY101" t="inlineStr">
        <is>
          <t>Borate Fusion XRF</t>
        </is>
      </c>
      <c r="DZ101" t="inlineStr"/>
      <c r="EA101" t="inlineStr"/>
      <c r="EB101" t="inlineStr"/>
      <c r="EC101" t="inlineStr"/>
      <c r="ED101" t="inlineStr"/>
      <c r="EE101" t="inlineStr"/>
      <c r="EF101" t="n">
        <v>2.53</v>
      </c>
      <c r="EG101" t="n">
        <v>0.000253</v>
      </c>
      <c r="EH101" t="inlineStr">
        <is>
          <t>Borate / Peroxide Fusion ICP</t>
        </is>
      </c>
      <c r="EI101" t="inlineStr"/>
      <c r="EJ101" t="inlineStr"/>
      <c r="EK101" t="inlineStr"/>
      <c r="EL101" t="n">
        <v>10.5</v>
      </c>
      <c r="EM101" t="n">
        <v>0.00105</v>
      </c>
      <c r="EN101" t="inlineStr">
        <is>
          <t>Borate / Peroxide Fusion ICP</t>
        </is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252.313</v>
      </c>
      <c r="EY101" t="n">
        <v>0.0252313</v>
      </c>
      <c r="EZ101" t="inlineStr">
        <is>
          <t>Borate Fusion XRF</t>
        </is>
      </c>
      <c r="FA101" t="inlineStr"/>
      <c r="FB101" t="inlineStr"/>
      <c r="FC101" t="inlineStr"/>
      <c r="FD101" t="n">
        <v>205</v>
      </c>
      <c r="FE101" t="n">
        <v>0.0205</v>
      </c>
      <c r="FF101" t="inlineStr">
        <is>
          <t>Borate Fusion XRF</t>
        </is>
      </c>
      <c r="FG101" t="inlineStr"/>
      <c r="FH101" t="inlineStr"/>
      <c r="FI101" t="inlineStr"/>
      <c r="FJ101" t="n">
        <v>132517.8</v>
      </c>
      <c r="FK101" t="n">
        <v>13.25178</v>
      </c>
      <c r="FL101" t="inlineStr">
        <is>
          <t>Borate Fusion XRF</t>
        </is>
      </c>
      <c r="FM101" t="n">
        <v>3.06</v>
      </c>
      <c r="FN101" t="n">
        <v>0.000306</v>
      </c>
      <c r="FO101" t="inlineStr">
        <is>
          <t>Borate / Peroxide Fusion ICP</t>
        </is>
      </c>
      <c r="FP101" t="inlineStr"/>
      <c r="FQ101" t="inlineStr"/>
      <c r="FR101" t="inlineStr"/>
      <c r="FS101" t="n">
        <v>78</v>
      </c>
      <c r="FT101" t="n">
        <v>0.0078</v>
      </c>
      <c r="FU101" t="inlineStr">
        <is>
          <t>Borate / Peroxide Fusion ICP</t>
        </is>
      </c>
      <c r="FV101" t="n">
        <v>0.4</v>
      </c>
      <c r="FW101" t="n">
        <v>4e-05</v>
      </c>
      <c r="FX101" t="inlineStr">
        <is>
          <t>Borate / Peroxide Fusion ICP</t>
        </is>
      </c>
      <c r="FY101" t="n">
        <v>0.47</v>
      </c>
      <c r="FZ101" t="n">
        <v>4.7e-05</v>
      </c>
      <c r="GA101" t="inlineStr">
        <is>
          <t>Borate / Peroxide Fusion ICP</t>
        </is>
      </c>
      <c r="GB101" t="inlineStr"/>
      <c r="GC101" t="inlineStr"/>
      <c r="GD101" t="inlineStr"/>
      <c r="GE101" t="n">
        <v>3.24</v>
      </c>
      <c r="GF101" t="n">
        <v>0.000324</v>
      </c>
      <c r="GG101" t="inlineStr">
        <is>
          <t>Borate / Peroxide Fusion ICP</t>
        </is>
      </c>
      <c r="GH101" t="n">
        <v>7791.458</v>
      </c>
      <c r="GI101" t="n">
        <v>0.7791458</v>
      </c>
      <c r="GJ101" t="inlineStr">
        <is>
          <t>Borate Fusion XRF</t>
        </is>
      </c>
      <c r="GK101" t="inlineStr"/>
      <c r="GL101" t="inlineStr"/>
      <c r="GM101" t="inlineStr"/>
      <c r="GN101" t="n">
        <v>0.21</v>
      </c>
      <c r="GO101" t="n">
        <v>2.1e-05</v>
      </c>
      <c r="GP101" t="inlineStr">
        <is>
          <t>Borate / Peroxide Fusion ICP</t>
        </is>
      </c>
      <c r="GQ101" t="n">
        <v>1.22</v>
      </c>
      <c r="GR101" t="n">
        <v>0.000122</v>
      </c>
      <c r="GS101" t="inlineStr">
        <is>
          <t>Borate / Peroxide Fusion ICP</t>
        </is>
      </c>
      <c r="GT101" t="n">
        <v>502</v>
      </c>
      <c r="GU101" t="n">
        <v>0.0502</v>
      </c>
      <c r="GV101" t="inlineStr">
        <is>
          <t>Borate / Peroxide Fusion ICP</t>
        </is>
      </c>
      <c r="GW101" t="n">
        <v>3.28</v>
      </c>
      <c r="GX101" t="n">
        <v>0.000328</v>
      </c>
      <c r="GY101" t="inlineStr">
        <is>
          <t>Borate / Peroxide Fusion ICP</t>
        </is>
      </c>
      <c r="GZ101" t="n">
        <v>11.4</v>
      </c>
      <c r="HA101" t="n">
        <v>0.00114</v>
      </c>
      <c r="HB101" t="inlineStr">
        <is>
          <t>Borate / Peroxide Fusion ICP</t>
        </is>
      </c>
      <c r="HC101" t="n">
        <v>1.47</v>
      </c>
      <c r="HD101" t="n">
        <v>0.000147</v>
      </c>
      <c r="HE101" t="inlineStr">
        <is>
          <t>Borate / Peroxide Fusion ICP</t>
        </is>
      </c>
      <c r="HF101" t="n">
        <v>149</v>
      </c>
      <c r="HG101" t="n">
        <v>0.0149</v>
      </c>
      <c r="HH101" t="inlineStr">
        <is>
          <t>Borate Fusion XRF</t>
        </is>
      </c>
      <c r="HI101" t="n">
        <v>78</v>
      </c>
      <c r="HJ101" t="n">
        <v>0.0078</v>
      </c>
      <c r="HK101" t="inlineStr">
        <is>
          <t>Borate / Peroxide Fusion ICP</t>
        </is>
      </c>
    </row>
    <row r="102">
      <c r="A102" t="inlineStr">
        <is>
          <t>OREAS0198</t>
        </is>
      </c>
      <c r="B102" t="inlineStr">
        <is>
          <t>Ni laterite ore</t>
        </is>
      </c>
      <c r="C102" t="inlineStr">
        <is>
          <t>oxide</t>
        </is>
      </c>
      <c r="D102" t="inlineStr">
        <is>
          <t>limonite</t>
        </is>
      </c>
      <c r="E102" t="inlineStr">
        <is>
          <t>lateritic nickel</t>
        </is>
      </c>
      <c r="F102" t="inlineStr">
        <is>
          <t>no</t>
        </is>
      </c>
      <c r="G102" t="inlineStr">
        <is>
          <t>Archived</t>
        </is>
      </c>
      <c r="H102" t="inlineStr">
        <is>
          <t>C:/Users/Zeb/Documents/GitHub/OREAS-Catalogue-Info/oreas-catalogue-2024-05-24.csv</t>
        </is>
      </c>
      <c r="I102">
        <f>Hyperlink("https://www.oreas.com/crm/OREAS-198/")</f>
        <v/>
      </c>
      <c r="J102" t="inlineStr"/>
      <c r="K102" t="inlineStr"/>
      <c r="L102" t="inlineStr"/>
      <c r="M102" t="n">
        <v>83674.535</v>
      </c>
      <c r="N102" t="n">
        <v>8.3674535</v>
      </c>
      <c r="O102" t="inlineStr">
        <is>
          <t>Borate Fusion XRF</t>
        </is>
      </c>
      <c r="P102" s="2" t="n">
        <v>30</v>
      </c>
      <c r="Q102" s="2" t="n">
        <v>0.003</v>
      </c>
      <c r="R102" t="inlineStr">
        <is>
          <t>Borate / Peroxide Fusion ICP</t>
        </is>
      </c>
      <c r="S102" t="inlineStr"/>
      <c r="T102" t="inlineStr"/>
      <c r="U102" t="inlineStr"/>
      <c r="V102" t="inlineStr"/>
      <c r="W102" t="inlineStr"/>
      <c r="X102" t="inlineStr"/>
      <c r="Y102" t="n">
        <v>284</v>
      </c>
      <c r="Z102" t="n">
        <v>0.0284</v>
      </c>
      <c r="AA102" t="inlineStr">
        <is>
          <t>Borate / Peroxide Fusion ICP</t>
        </is>
      </c>
      <c r="AB102" t="n">
        <v>1.43</v>
      </c>
      <c r="AC102" t="n">
        <v>0.000143</v>
      </c>
      <c r="AD102" t="inlineStr">
        <is>
          <t>Borate / Peroxide Fusion ICP</t>
        </is>
      </c>
      <c r="AE102" t="inlineStr"/>
      <c r="AF102" t="inlineStr"/>
      <c r="AG102" t="inlineStr"/>
      <c r="AH102" t="n">
        <v>2472.83</v>
      </c>
      <c r="AI102" t="n">
        <v>0.247283</v>
      </c>
      <c r="AJ102" t="inlineStr">
        <is>
          <t>Borate Fusion XRF</t>
        </is>
      </c>
      <c r="AK102" t="inlineStr"/>
      <c r="AL102" t="inlineStr"/>
      <c r="AM102" t="inlineStr"/>
      <c r="AN102" t="n">
        <v>75</v>
      </c>
      <c r="AO102" t="n">
        <v>0.0075</v>
      </c>
      <c r="AP102" t="inlineStr">
        <is>
          <t>Borate / Peroxide Fusion ICP</t>
        </is>
      </c>
      <c r="AQ102" t="inlineStr"/>
      <c r="AR102" t="inlineStr"/>
      <c r="AS102" t="inlineStr"/>
      <c r="AT102" t="n">
        <v>804</v>
      </c>
      <c r="AU102" t="n">
        <v>0.0804</v>
      </c>
      <c r="AV102" t="inlineStr">
        <is>
          <t>Borate Fusion XRF</t>
        </is>
      </c>
      <c r="AW102" t="n">
        <v>1949.977</v>
      </c>
      <c r="AX102" t="n">
        <v>0.1949977</v>
      </c>
      <c r="AY102" t="inlineStr">
        <is>
          <t>Borate Fusion XRF</t>
        </is>
      </c>
      <c r="AZ102" t="n">
        <v>0.86</v>
      </c>
      <c r="BA102" t="n">
        <v>8.6e-05</v>
      </c>
      <c r="BB102" t="inlineStr">
        <is>
          <t>Borate / Peroxide Fusion ICP</t>
        </is>
      </c>
      <c r="BC102" t="n">
        <v>491</v>
      </c>
      <c r="BD102" t="n">
        <v>0.0491</v>
      </c>
      <c r="BE102" t="inlineStr">
        <is>
          <t>Borate Fusion XRF</t>
        </is>
      </c>
      <c r="BF102" t="n">
        <v>4.19</v>
      </c>
      <c r="BG102" t="n">
        <v>0.000419</v>
      </c>
      <c r="BH102" t="inlineStr">
        <is>
          <t>Borate / Peroxide Fusion ICP</t>
        </is>
      </c>
      <c r="BI102" t="n">
        <v>2.26</v>
      </c>
      <c r="BJ102" t="n">
        <v>0.000226</v>
      </c>
      <c r="BK102" t="inlineStr">
        <is>
          <t>Borate / Peroxide Fusion ICP</t>
        </is>
      </c>
      <c r="BL102" t="n">
        <v>1.45</v>
      </c>
      <c r="BM102" t="n">
        <v>0.000145</v>
      </c>
      <c r="BN102" t="inlineStr">
        <is>
          <t>Borate / Peroxide Fusion ICP</t>
        </is>
      </c>
      <c r="BO102" t="n">
        <v>321665.79</v>
      </c>
      <c r="BP102" t="n">
        <v>32.166579</v>
      </c>
      <c r="BQ102" t="inlineStr">
        <is>
          <t>Borate Fusion XRF</t>
        </is>
      </c>
      <c r="BR102" t="n">
        <v>22.2</v>
      </c>
      <c r="BS102" t="n">
        <v>0.00222</v>
      </c>
      <c r="BT102" t="inlineStr">
        <is>
          <t>Borate / Peroxide Fusion ICP</t>
        </is>
      </c>
      <c r="BU102" t="n">
        <v>4.83</v>
      </c>
      <c r="BV102" t="n">
        <v>0.000483</v>
      </c>
      <c r="BW102" t="inlineStr">
        <is>
          <t>Borate / Peroxide Fusion ICP</t>
        </is>
      </c>
      <c r="BX102" t="inlineStr"/>
      <c r="BY102" t="inlineStr"/>
      <c r="BZ102" t="inlineStr"/>
      <c r="CA102" t="n">
        <v>2.54</v>
      </c>
      <c r="CB102" t="n">
        <v>0.000254</v>
      </c>
      <c r="CC102" t="inlineStr">
        <is>
          <t>Borate / Peroxide Fusion ICP</t>
        </is>
      </c>
      <c r="CD102" t="inlineStr"/>
      <c r="CE102" t="inlineStr"/>
      <c r="CF102" t="inlineStr"/>
      <c r="CG102" t="n">
        <v>0.82</v>
      </c>
      <c r="CH102" t="n">
        <v>8.2e-05</v>
      </c>
      <c r="CI102" t="inlineStr">
        <is>
          <t>Borate / Peroxide Fusion ICP</t>
        </is>
      </c>
      <c r="CJ102" t="inlineStr"/>
      <c r="CK102" t="inlineStr"/>
      <c r="CL102" t="inlineStr"/>
      <c r="CM102" t="inlineStr"/>
      <c r="CN102" t="inlineStr"/>
      <c r="CO102" t="inlineStr"/>
      <c r="CP102" t="n">
        <v>888.258</v>
      </c>
      <c r="CQ102" t="n">
        <v>0.0888258</v>
      </c>
      <c r="CR102" t="inlineStr">
        <is>
          <t>Borate / Peroxide Fusion ICP</t>
        </is>
      </c>
      <c r="CS102" t="n">
        <v>10.1</v>
      </c>
      <c r="CT102" t="n">
        <v>0.00101</v>
      </c>
      <c r="CU102" t="inlineStr">
        <is>
          <t>Borate / Peroxide Fusion ICP</t>
        </is>
      </c>
      <c r="CV102" t="n">
        <v>22.2</v>
      </c>
      <c r="CW102" t="n">
        <v>0.00222</v>
      </c>
      <c r="CX102" t="inlineStr">
        <is>
          <t>Borate / Peroxide Fusion ICP</t>
        </is>
      </c>
      <c r="CY102" t="n">
        <v>0.33</v>
      </c>
      <c r="CZ102" t="n">
        <v>3.3e-05</v>
      </c>
      <c r="DA102" t="inlineStr">
        <is>
          <t>Borate / Peroxide Fusion ICP</t>
        </is>
      </c>
      <c r="DB102" t="n">
        <v>4661.467</v>
      </c>
      <c r="DC102" t="n">
        <v>0.4661467</v>
      </c>
      <c r="DD102" t="inlineStr">
        <is>
          <t>Borate / Peroxide Fusion ICP</t>
        </is>
      </c>
      <c r="DE102" t="n">
        <v>11539.419</v>
      </c>
      <c r="DF102" t="n">
        <v>1.1539419</v>
      </c>
      <c r="DG102" t="inlineStr">
        <is>
          <t>Borate / Peroxide Fusion ICP</t>
        </is>
      </c>
      <c r="DH102" s="2" t="n">
        <v>5</v>
      </c>
      <c r="DI102" s="2" t="n">
        <v>0.0005</v>
      </c>
      <c r="DJ102" t="inlineStr">
        <is>
          <t>Borate / Peroxide Fusion ICP</t>
        </is>
      </c>
      <c r="DK102" t="n">
        <v>1068.275</v>
      </c>
      <c r="DL102" t="n">
        <v>0.1068275</v>
      </c>
      <c r="DM102" t="inlineStr">
        <is>
          <t>Borate Fusion XRF</t>
        </is>
      </c>
      <c r="DN102" t="n">
        <v>4.79</v>
      </c>
      <c r="DO102" t="n">
        <v>0.000479</v>
      </c>
      <c r="DP102" t="inlineStr">
        <is>
          <t>Borate / Peroxide Fusion ICP</t>
        </is>
      </c>
      <c r="DQ102" t="n">
        <v>16.6</v>
      </c>
      <c r="DR102" t="n">
        <v>0.00166</v>
      </c>
      <c r="DS102" t="inlineStr">
        <is>
          <t>Borate / Peroxide Fusion ICP</t>
        </is>
      </c>
      <c r="DT102" t="n">
        <v>688</v>
      </c>
      <c r="DU102" t="n">
        <v>0.0688</v>
      </c>
      <c r="DV102" t="inlineStr">
        <is>
          <t>Borate Fusion XRF</t>
        </is>
      </c>
      <c r="DW102" t="n">
        <v>702.6369999999999</v>
      </c>
      <c r="DX102" t="n">
        <v>0.0702637</v>
      </c>
      <c r="DY102" t="inlineStr">
        <is>
          <t>Borate Fusion XRF</t>
        </is>
      </c>
      <c r="DZ102" s="2" t="n">
        <v>20</v>
      </c>
      <c r="EA102" s="2" t="n">
        <v>0.002</v>
      </c>
      <c r="EB102" t="inlineStr">
        <is>
          <t>Borate / Peroxide Fusion ICP</t>
        </is>
      </c>
      <c r="EC102" t="inlineStr"/>
      <c r="ED102" t="inlineStr"/>
      <c r="EE102" t="inlineStr"/>
      <c r="EF102" t="n">
        <v>3.58</v>
      </c>
      <c r="EG102" t="n">
        <v>0.000358</v>
      </c>
      <c r="EH102" t="inlineStr">
        <is>
          <t>Borate / Peroxide Fusion ICP</t>
        </is>
      </c>
      <c r="EI102" t="inlineStr"/>
      <c r="EJ102" t="inlineStr"/>
      <c r="EK102" t="inlineStr"/>
      <c r="EL102" t="n">
        <v>8.15</v>
      </c>
      <c r="EM102" t="n">
        <v>0.000815</v>
      </c>
      <c r="EN102" t="inlineStr">
        <is>
          <t>Borate / Peroxide Fusion ICP</t>
        </is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n">
        <v>414</v>
      </c>
      <c r="FE102" t="n">
        <v>0.0414</v>
      </c>
      <c r="FF102" t="inlineStr">
        <is>
          <t>Borate Fusion XRF</t>
        </is>
      </c>
      <c r="FG102" t="inlineStr"/>
      <c r="FH102" t="inlineStr"/>
      <c r="FI102" t="inlineStr"/>
      <c r="FJ102" t="n">
        <v>106528.418</v>
      </c>
      <c r="FK102" t="n">
        <v>10.6528418</v>
      </c>
      <c r="FL102" t="inlineStr">
        <is>
          <t>Borate Fusion XRF</t>
        </is>
      </c>
      <c r="FM102" t="n">
        <v>5.18</v>
      </c>
      <c r="FN102" t="n">
        <v>0.000518</v>
      </c>
      <c r="FO102" t="inlineStr">
        <is>
          <t>Borate / Peroxide Fusion ICP</t>
        </is>
      </c>
      <c r="FP102" t="n">
        <v>2.58</v>
      </c>
      <c r="FQ102" t="n">
        <v>0.000258</v>
      </c>
      <c r="FR102" t="inlineStr">
        <is>
          <t>Borate / Peroxide Fusion ICP</t>
        </is>
      </c>
      <c r="FS102" t="n">
        <v>68</v>
      </c>
      <c r="FT102" t="n">
        <v>0.0068</v>
      </c>
      <c r="FU102" t="inlineStr">
        <is>
          <t>Borate / Peroxide Fusion ICP</t>
        </is>
      </c>
      <c r="FV102" t="n">
        <v>0.38</v>
      </c>
      <c r="FW102" t="n">
        <v>3.8e-05</v>
      </c>
      <c r="FX102" t="inlineStr">
        <is>
          <t>Borate / Peroxide Fusion ICP</t>
        </is>
      </c>
      <c r="FY102" t="n">
        <v>0.75</v>
      </c>
      <c r="FZ102" t="n">
        <v>7.499999999999999e-05</v>
      </c>
      <c r="GA102" t="inlineStr">
        <is>
          <t>Borate / Peroxide Fusion ICP</t>
        </is>
      </c>
      <c r="GB102" t="inlineStr"/>
      <c r="GC102" t="inlineStr"/>
      <c r="GD102" t="inlineStr"/>
      <c r="GE102" t="n">
        <v>3.3</v>
      </c>
      <c r="GF102" t="n">
        <v>0.00033</v>
      </c>
      <c r="GG102" t="inlineStr">
        <is>
          <t>Borate / Peroxide Fusion ICP</t>
        </is>
      </c>
      <c r="GH102" t="n">
        <v>8151.063</v>
      </c>
      <c r="GI102" t="n">
        <v>0.8151063</v>
      </c>
      <c r="GJ102" t="inlineStr">
        <is>
          <t>Borate Fusion XRF</t>
        </is>
      </c>
      <c r="GK102" t="inlineStr"/>
      <c r="GL102" t="inlineStr"/>
      <c r="GM102" t="inlineStr"/>
      <c r="GN102" t="n">
        <v>0.34</v>
      </c>
      <c r="GO102" t="n">
        <v>3.4e-05</v>
      </c>
      <c r="GP102" t="inlineStr">
        <is>
          <t>Borate / Peroxide Fusion ICP</t>
        </is>
      </c>
      <c r="GQ102" t="n">
        <v>1.32</v>
      </c>
      <c r="GR102" t="n">
        <v>0.000132</v>
      </c>
      <c r="GS102" t="inlineStr">
        <is>
          <t>Borate / Peroxide Fusion ICP</t>
        </is>
      </c>
      <c r="GT102" t="n">
        <v>644</v>
      </c>
      <c r="GU102" t="n">
        <v>0.0644</v>
      </c>
      <c r="GV102" t="inlineStr">
        <is>
          <t>Borate / Peroxide Fusion ICP</t>
        </is>
      </c>
      <c r="GW102" t="n">
        <v>1.12</v>
      </c>
      <c r="GX102" t="n">
        <v>0.000112</v>
      </c>
      <c r="GY102" t="inlineStr">
        <is>
          <t>Borate / Peroxide Fusion ICP</t>
        </is>
      </c>
      <c r="GZ102" t="n">
        <v>16.8</v>
      </c>
      <c r="HA102" t="n">
        <v>0.00168</v>
      </c>
      <c r="HB102" t="inlineStr">
        <is>
          <t>Borate / Peroxide Fusion ICP</t>
        </is>
      </c>
      <c r="HC102" t="n">
        <v>2.21</v>
      </c>
      <c r="HD102" t="n">
        <v>0.000221</v>
      </c>
      <c r="HE102" t="inlineStr">
        <is>
          <t>Borate / Peroxide Fusion ICP</t>
        </is>
      </c>
      <c r="HF102" t="n">
        <v>207</v>
      </c>
      <c r="HG102" t="n">
        <v>0.0207</v>
      </c>
      <c r="HH102" t="inlineStr">
        <is>
          <t>Borate Fusion XRF</t>
        </is>
      </c>
      <c r="HI102" t="n">
        <v>80</v>
      </c>
      <c r="HJ102" t="n">
        <v>0.008</v>
      </c>
      <c r="HK102" t="inlineStr">
        <is>
          <t>Borate / Peroxide Fusion ICP</t>
        </is>
      </c>
    </row>
    <row r="103">
      <c r="A103" t="inlineStr">
        <is>
          <t>OREAS0199</t>
        </is>
      </c>
      <c r="B103" t="inlineStr">
        <is>
          <t>Ni laterite ore</t>
        </is>
      </c>
      <c r="C103" t="inlineStr">
        <is>
          <t>oxide</t>
        </is>
      </c>
      <c r="D103" t="inlineStr">
        <is>
          <t>limonite</t>
        </is>
      </c>
      <c r="E103" t="inlineStr">
        <is>
          <t>lateritic nickel</t>
        </is>
      </c>
      <c r="F103" t="inlineStr">
        <is>
          <t>no</t>
        </is>
      </c>
      <c r="G103" t="inlineStr">
        <is>
          <t>Archived</t>
        </is>
      </c>
      <c r="H103" t="inlineStr">
        <is>
          <t>C:/Users/Zeb/Documents/GitHub/OREAS-Catalogue-Info/oreas-catalogue-2024-05-24.csv</t>
        </is>
      </c>
      <c r="I103">
        <f>Hyperlink("https://www.oreas.com/crm/OREAS-199/")</f>
        <v/>
      </c>
      <c r="J103" t="inlineStr"/>
      <c r="K103" t="inlineStr"/>
      <c r="L103" t="inlineStr"/>
      <c r="M103" t="n">
        <v>92460.09699999999</v>
      </c>
      <c r="N103" t="n">
        <v>9.2460097</v>
      </c>
      <c r="O103" t="inlineStr">
        <is>
          <t>Borate Fusion XRF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1442</v>
      </c>
      <c r="Z103" t="n">
        <v>0.1442</v>
      </c>
      <c r="AA103" t="inlineStr">
        <is>
          <t>Borate / Peroxide Fusion ICP</t>
        </is>
      </c>
      <c r="AB103" t="n">
        <v>1.69</v>
      </c>
      <c r="AC103" t="n">
        <v>0.000169</v>
      </c>
      <c r="AD103" t="inlineStr">
        <is>
          <t>Borate / Peroxide Fusion ICP</t>
        </is>
      </c>
      <c r="AE103" t="inlineStr"/>
      <c r="AF103" t="inlineStr"/>
      <c r="AG103" t="inlineStr"/>
      <c r="AH103" t="n">
        <v>1486.557</v>
      </c>
      <c r="AI103" t="n">
        <v>0.1486557</v>
      </c>
      <c r="AJ103" t="inlineStr">
        <is>
          <t>Borate Fusion XRF</t>
        </is>
      </c>
      <c r="AK103" t="inlineStr"/>
      <c r="AL103" t="inlineStr"/>
      <c r="AM103" t="inlineStr"/>
      <c r="AN103" t="n">
        <v>191</v>
      </c>
      <c r="AO103" t="n">
        <v>0.0191</v>
      </c>
      <c r="AP103" t="inlineStr">
        <is>
          <t>Borate / Peroxide Fusion ICP</t>
        </is>
      </c>
      <c r="AQ103" t="inlineStr"/>
      <c r="AR103" t="inlineStr"/>
      <c r="AS103" t="inlineStr"/>
      <c r="AT103" t="n">
        <v>554</v>
      </c>
      <c r="AU103" t="n">
        <v>0.0554</v>
      </c>
      <c r="AV103" t="inlineStr">
        <is>
          <t>Borate Fusion XRF</t>
        </is>
      </c>
      <c r="AW103" t="n">
        <v>4693.629</v>
      </c>
      <c r="AX103" t="n">
        <v>0.4693629</v>
      </c>
      <c r="AY103" t="inlineStr">
        <is>
          <t>Borate Fusion XRF</t>
        </is>
      </c>
      <c r="AZ103" t="n">
        <v>0.19</v>
      </c>
      <c r="BA103" t="n">
        <v>1.9e-05</v>
      </c>
      <c r="BB103" t="inlineStr">
        <is>
          <t>Borate / Peroxide Fusion ICP</t>
        </is>
      </c>
      <c r="BC103" t="n">
        <v>189</v>
      </c>
      <c r="BD103" t="n">
        <v>0.0189</v>
      </c>
      <c r="BE103" t="inlineStr">
        <is>
          <t>Borate Fusion XRF</t>
        </is>
      </c>
      <c r="BF103" t="n">
        <v>2.69</v>
      </c>
      <c r="BG103" t="n">
        <v>0.000269</v>
      </c>
      <c r="BH103" t="inlineStr">
        <is>
          <t>Borate / Peroxide Fusion ICP</t>
        </is>
      </c>
      <c r="BI103" t="n">
        <v>1.46</v>
      </c>
      <c r="BJ103" t="n">
        <v>0.000146</v>
      </c>
      <c r="BK103" t="inlineStr">
        <is>
          <t>Borate / Peroxide Fusion ICP</t>
        </is>
      </c>
      <c r="BL103" t="inlineStr"/>
      <c r="BM103" t="inlineStr"/>
      <c r="BN103" t="inlineStr"/>
      <c r="BO103" t="n">
        <v>286834.4</v>
      </c>
      <c r="BP103" t="n">
        <v>28.68344</v>
      </c>
      <c r="BQ103" t="inlineStr">
        <is>
          <t>Borate Fusion XRF</t>
        </is>
      </c>
      <c r="BR103" t="n">
        <v>19</v>
      </c>
      <c r="BS103" t="n">
        <v>0.0019</v>
      </c>
      <c r="BT103" t="inlineStr">
        <is>
          <t>Borate / Peroxide Fusion ICP</t>
        </is>
      </c>
      <c r="BU103" t="n">
        <v>3.09</v>
      </c>
      <c r="BV103" t="n">
        <v>0.000309</v>
      </c>
      <c r="BW103" t="inlineStr">
        <is>
          <t>Borate / Peroxide Fusion ICP</t>
        </is>
      </c>
      <c r="BX103" t="inlineStr"/>
      <c r="BY103" t="inlineStr"/>
      <c r="BZ103" t="inlineStr"/>
      <c r="CA103" t="n">
        <v>1.14</v>
      </c>
      <c r="CB103" t="n">
        <v>0.000114</v>
      </c>
      <c r="CC103" t="inlineStr">
        <is>
          <t>Borate / Peroxide Fusion ICP</t>
        </is>
      </c>
      <c r="CD103" t="inlineStr"/>
      <c r="CE103" t="inlineStr"/>
      <c r="CF103" t="inlineStr"/>
      <c r="CG103" t="n">
        <v>0.52</v>
      </c>
      <c r="CH103" t="n">
        <v>5.2e-05</v>
      </c>
      <c r="CI103" t="inlineStr">
        <is>
          <t>Borate / Peroxide Fusion ICP</t>
        </is>
      </c>
      <c r="CJ103" t="inlineStr"/>
      <c r="CK103" t="inlineStr"/>
      <c r="CL103" t="inlineStr"/>
      <c r="CM103" t="inlineStr"/>
      <c r="CN103" t="inlineStr"/>
      <c r="CO103" t="inlineStr"/>
      <c r="CP103" t="n">
        <v>572.802</v>
      </c>
      <c r="CQ103" t="n">
        <v>0.0572802</v>
      </c>
      <c r="CR103" t="inlineStr">
        <is>
          <t>Borate Fusion XRF</t>
        </is>
      </c>
      <c r="CS103" t="n">
        <v>8.43</v>
      </c>
      <c r="CT103" t="n">
        <v>0.000843</v>
      </c>
      <c r="CU103" t="inlineStr">
        <is>
          <t>Borate / Peroxide Fusion ICP</t>
        </is>
      </c>
      <c r="CV103" t="n">
        <v>21.2</v>
      </c>
      <c r="CW103" t="n">
        <v>0.00212</v>
      </c>
      <c r="CX103" t="inlineStr">
        <is>
          <t>Borate / Peroxide Fusion ICP</t>
        </is>
      </c>
      <c r="CY103" t="inlineStr"/>
      <c r="CZ103" t="inlineStr"/>
      <c r="DA103" t="inlineStr"/>
      <c r="DB103" t="n">
        <v>4402.162</v>
      </c>
      <c r="DC103" t="n">
        <v>0.4402162</v>
      </c>
      <c r="DD103" t="inlineStr">
        <is>
          <t>Borate / Peroxide Fusion ICP</t>
        </is>
      </c>
      <c r="DE103" t="n">
        <v>14792.141</v>
      </c>
      <c r="DF103" t="n">
        <v>1.4792141</v>
      </c>
      <c r="DG103" t="inlineStr">
        <is>
          <t>Borate / Peroxide Fusion ICP</t>
        </is>
      </c>
      <c r="DH103" s="2" t="n">
        <v>5</v>
      </c>
      <c r="DI103" s="2" t="n">
        <v>0.0005</v>
      </c>
      <c r="DJ103" t="inlineStr">
        <is>
          <t>Borate / Peroxide Fusion ICP</t>
        </is>
      </c>
      <c r="DK103" t="n">
        <v>2514.897</v>
      </c>
      <c r="DL103" t="n">
        <v>0.2514897</v>
      </c>
      <c r="DM103" t="inlineStr">
        <is>
          <t>Borate Fusion XRF</t>
        </is>
      </c>
      <c r="DN103" t="n">
        <v>2.19</v>
      </c>
      <c r="DO103" t="n">
        <v>0.000219</v>
      </c>
      <c r="DP103" t="inlineStr">
        <is>
          <t>Borate / Peroxide Fusion ICP</t>
        </is>
      </c>
      <c r="DQ103" t="n">
        <v>12.6</v>
      </c>
      <c r="DR103" t="n">
        <v>0.00126</v>
      </c>
      <c r="DS103" t="inlineStr">
        <is>
          <t>Borate / Peroxide Fusion ICP</t>
        </is>
      </c>
      <c r="DT103" t="n">
        <v>995</v>
      </c>
      <c r="DU103" t="n">
        <v>0.09950000000000001</v>
      </c>
      <c r="DV103" t="inlineStr">
        <is>
          <t>Borate Fusion XRF</t>
        </is>
      </c>
      <c r="DW103" t="n">
        <v>283.673</v>
      </c>
      <c r="DX103" t="n">
        <v>0.0283673</v>
      </c>
      <c r="DY103" t="inlineStr">
        <is>
          <t>Borate Fusion XRF</t>
        </is>
      </c>
      <c r="DZ103" t="inlineStr"/>
      <c r="EA103" t="inlineStr"/>
      <c r="EB103" t="inlineStr"/>
      <c r="EC103" t="inlineStr"/>
      <c r="ED103" t="inlineStr"/>
      <c r="EE103" t="inlineStr"/>
      <c r="EF103" t="n">
        <v>3.04</v>
      </c>
      <c r="EG103" t="n">
        <v>0.000304</v>
      </c>
      <c r="EH103" t="inlineStr">
        <is>
          <t>Borate / Peroxide Fusion ICP</t>
        </is>
      </c>
      <c r="EI103" t="inlineStr"/>
      <c r="EJ103" t="inlineStr"/>
      <c r="EK103" t="inlineStr"/>
      <c r="EL103" t="n">
        <v>2.03</v>
      </c>
      <c r="EM103" t="n">
        <v>0.000203</v>
      </c>
      <c r="EN103" t="inlineStr">
        <is>
          <t>Borate / Peroxide Fusion ICP</t>
        </is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320.397</v>
      </c>
      <c r="EY103" t="n">
        <v>0.0320397</v>
      </c>
      <c r="EZ103" t="inlineStr">
        <is>
          <t>Borate Fusion XRF</t>
        </is>
      </c>
      <c r="FA103" t="n">
        <v>2.77</v>
      </c>
      <c r="FB103" t="n">
        <v>0.000277</v>
      </c>
      <c r="FC103" t="inlineStr">
        <is>
          <t>Borate / Peroxide Fusion ICP</t>
        </is>
      </c>
      <c r="FD103" t="n">
        <v>591</v>
      </c>
      <c r="FE103" t="n">
        <v>0.0591</v>
      </c>
      <c r="FF103" t="inlineStr">
        <is>
          <t>Borate / Peroxide Fusion ICP</t>
        </is>
      </c>
      <c r="FG103" t="inlineStr"/>
      <c r="FH103" t="inlineStr"/>
      <c r="FI103" t="inlineStr"/>
      <c r="FJ103" t="n">
        <v>116531.526</v>
      </c>
      <c r="FK103" t="n">
        <v>11.6531526</v>
      </c>
      <c r="FL103" t="inlineStr">
        <is>
          <t>Borate Fusion XRF</t>
        </is>
      </c>
      <c r="FM103" t="n">
        <v>3.73</v>
      </c>
      <c r="FN103" t="n">
        <v>0.000373</v>
      </c>
      <c r="FO103" t="inlineStr">
        <is>
          <t>Borate / Peroxide Fusion ICP</t>
        </is>
      </c>
      <c r="FP103" t="inlineStr"/>
      <c r="FQ103" t="inlineStr"/>
      <c r="FR103" t="inlineStr"/>
      <c r="FS103" t="n">
        <v>87</v>
      </c>
      <c r="FT103" t="n">
        <v>0.008699999999999999</v>
      </c>
      <c r="FU103" t="inlineStr">
        <is>
          <t>Borate / Peroxide Fusion ICP</t>
        </is>
      </c>
      <c r="FV103" t="inlineStr"/>
      <c r="FW103" t="inlineStr"/>
      <c r="FX103" t="inlineStr"/>
      <c r="FY103" t="n">
        <v>0.5</v>
      </c>
      <c r="FZ103" t="n">
        <v>5e-05</v>
      </c>
      <c r="GA103" t="inlineStr">
        <is>
          <t>Borate / Peroxide Fusion ICP</t>
        </is>
      </c>
      <c r="GB103" t="inlineStr"/>
      <c r="GC103" t="inlineStr"/>
      <c r="GD103" t="inlineStr"/>
      <c r="GE103" t="n">
        <v>1.88</v>
      </c>
      <c r="GF103" t="n">
        <v>0.000188</v>
      </c>
      <c r="GG103" t="inlineStr">
        <is>
          <t>Borate / Peroxide Fusion ICP</t>
        </is>
      </c>
      <c r="GH103" t="n">
        <v>5046.467</v>
      </c>
      <c r="GI103" t="n">
        <v>0.5046467</v>
      </c>
      <c r="GJ103" t="inlineStr">
        <is>
          <t>Borate Fusion XRF</t>
        </is>
      </c>
      <c r="GK103" t="n">
        <v>0.96</v>
      </c>
      <c r="GL103" t="n">
        <v>9.6e-05</v>
      </c>
      <c r="GM103" t="inlineStr">
        <is>
          <t>Borate / Peroxide Fusion ICP</t>
        </is>
      </c>
      <c r="GN103" t="n">
        <v>0.21</v>
      </c>
      <c r="GO103" t="n">
        <v>2.1e-05</v>
      </c>
      <c r="GP103" t="inlineStr">
        <is>
          <t>Borate / Peroxide Fusion ICP</t>
        </is>
      </c>
      <c r="GQ103" t="n">
        <v>3.05</v>
      </c>
      <c r="GR103" t="n">
        <v>0.000305</v>
      </c>
      <c r="GS103" t="inlineStr">
        <is>
          <t>Borate / Peroxide Fusion ICP</t>
        </is>
      </c>
      <c r="GT103" t="n">
        <v>657</v>
      </c>
      <c r="GU103" t="n">
        <v>0.06569999999999999</v>
      </c>
      <c r="GV103" t="inlineStr">
        <is>
          <t>Borate / Peroxide Fusion ICP</t>
        </is>
      </c>
      <c r="GW103" t="inlineStr"/>
      <c r="GX103" t="inlineStr"/>
      <c r="GY103" t="inlineStr"/>
      <c r="GZ103" t="n">
        <v>8.550000000000001</v>
      </c>
      <c r="HA103" t="n">
        <v>0.000855</v>
      </c>
      <c r="HB103" t="inlineStr">
        <is>
          <t>Borate / Peroxide Fusion ICP</t>
        </is>
      </c>
      <c r="HC103" t="n">
        <v>1.48</v>
      </c>
      <c r="HD103" t="n">
        <v>0.000148</v>
      </c>
      <c r="HE103" t="inlineStr">
        <is>
          <t>Borate / Peroxide Fusion ICP</t>
        </is>
      </c>
      <c r="HF103" t="n">
        <v>198</v>
      </c>
      <c r="HG103" t="n">
        <v>0.0198</v>
      </c>
      <c r="HH103" t="inlineStr">
        <is>
          <t>Borate Fusion XRF</t>
        </is>
      </c>
      <c r="HI103" t="n">
        <v>31.8</v>
      </c>
      <c r="HJ103" t="n">
        <v>0.00318</v>
      </c>
      <c r="HK103" t="inlineStr">
        <is>
          <t>Borate / Peroxide Fusion ICP</t>
        </is>
      </c>
    </row>
    <row r="104">
      <c r="A104" t="inlineStr">
        <is>
          <t>OREAS0019a</t>
        </is>
      </c>
      <c r="B104" t="inlineStr">
        <is>
          <t>Au &gt;1 ppm, Au only</t>
        </is>
      </c>
      <c r="C104" t="inlineStr">
        <is>
          <t>primary</t>
        </is>
      </c>
      <c r="D104" t="inlineStr">
        <is>
          <t>metasediment/basalt</t>
        </is>
      </c>
      <c r="E104" t="inlineStr">
        <is>
          <t>orogenic lode gold</t>
        </is>
      </c>
      <c r="F104" t="inlineStr">
        <is>
          <t>no</t>
        </is>
      </c>
      <c r="G104" t="inlineStr">
        <is>
          <t>Archived</t>
        </is>
      </c>
      <c r="H104" t="inlineStr">
        <is>
          <t>C:/Users/Zeb/Documents/GitHub/OREAS-Catalogue-Info/oreas-catalogue-2024-05-24.csv</t>
        </is>
      </c>
      <c r="I104">
        <f>Hyperlink("https://www.oreas.com/crm/OREAS-19a/")</f>
        <v/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5.49</v>
      </c>
      <c r="T104" t="n">
        <v>0.000549</v>
      </c>
      <c r="U104" t="inlineStr">
        <is>
          <t>Pb Fire Assay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</row>
    <row r="105">
      <c r="A105" t="inlineStr">
        <is>
          <t>OREAS0200</t>
        </is>
      </c>
      <c r="B105" t="inlineStr">
        <is>
          <t>Au &lt;1 ppm, Au only</t>
        </is>
      </c>
      <c r="C105" t="inlineStr">
        <is>
          <t>primary</t>
        </is>
      </c>
      <c r="D105" t="inlineStr">
        <is>
          <t>metasediment/basalt</t>
        </is>
      </c>
      <c r="E105" t="inlineStr">
        <is>
          <t>orogenic lode gold</t>
        </is>
      </c>
      <c r="F105" t="inlineStr">
        <is>
          <t>no</t>
        </is>
      </c>
      <c r="G105" t="inlineStr">
        <is>
          <t>Archived</t>
        </is>
      </c>
      <c r="H105" t="inlineStr">
        <is>
          <t>C:/Users/Zeb/Documents/GitHub/OREAS-Catalogue-Info/oreas-catalogue-2024-05-24.csv</t>
        </is>
      </c>
      <c r="I105">
        <f>Hyperlink("https://www.oreas.com/crm/OREAS-200/")</f>
        <v/>
      </c>
      <c r="J105" t="n">
        <v>0.08500000000000001</v>
      </c>
      <c r="K105" t="n">
        <v>8.5e-06</v>
      </c>
      <c r="L105" t="inlineStr">
        <is>
          <t>Aqua Regia Digestion</t>
        </is>
      </c>
      <c r="M105" t="inlineStr"/>
      <c r="N105" t="inlineStr"/>
      <c r="O105" t="inlineStr"/>
      <c r="P105" t="n">
        <v>198</v>
      </c>
      <c r="Q105" t="n">
        <v>0.0198</v>
      </c>
      <c r="R105" t="inlineStr">
        <is>
          <t>Aqua Regia Digestion</t>
        </is>
      </c>
      <c r="S105" t="n">
        <v>0.34</v>
      </c>
      <c r="T105" t="n">
        <v>3.4e-05</v>
      </c>
      <c r="U105" t="inlineStr">
        <is>
          <t>Pb Fire Assay</t>
        </is>
      </c>
      <c r="V105" t="inlineStr"/>
      <c r="W105" t="inlineStr"/>
      <c r="X105" t="inlineStr"/>
      <c r="Y105" t="n">
        <v>87</v>
      </c>
      <c r="Z105" t="n">
        <v>0.008699999999999999</v>
      </c>
      <c r="AA105" t="inlineStr">
        <is>
          <t>Aqua Regia Digestion</t>
        </is>
      </c>
      <c r="AB105" t="inlineStr"/>
      <c r="AC105" t="inlineStr"/>
      <c r="AD105" t="inlineStr"/>
      <c r="AE105" t="n">
        <v>0.062</v>
      </c>
      <c r="AF105" t="n">
        <v>6.2e-06</v>
      </c>
      <c r="AG105" t="inlineStr">
        <is>
          <t>Aqua Regia Digestion</t>
        </is>
      </c>
      <c r="AH105" t="n">
        <v>9260</v>
      </c>
      <c r="AI105" t="n">
        <v>0.926</v>
      </c>
      <c r="AJ105" t="inlineStr">
        <is>
          <t>Aqua Regia Digestion</t>
        </is>
      </c>
      <c r="AK105" t="inlineStr"/>
      <c r="AL105" t="inlineStr"/>
      <c r="AM105" t="inlineStr"/>
      <c r="AN105" t="n">
        <v>32.8</v>
      </c>
      <c r="AO105" t="n">
        <v>0.00328</v>
      </c>
      <c r="AP105" t="inlineStr">
        <is>
          <t>Aqua Regia Digestion</t>
        </is>
      </c>
      <c r="AQ105" t="inlineStr"/>
      <c r="AR105" t="inlineStr"/>
      <c r="AS105" t="inlineStr"/>
      <c r="AT105" t="n">
        <v>27</v>
      </c>
      <c r="AU105" t="n">
        <v>0.0027</v>
      </c>
      <c r="AV105" t="inlineStr">
        <is>
          <t>Aqua Regia Digestion</t>
        </is>
      </c>
      <c r="AW105" t="n">
        <v>38</v>
      </c>
      <c r="AX105" t="n">
        <v>0.0038</v>
      </c>
      <c r="AY105" t="inlineStr">
        <is>
          <t>Aqua Regia Digestion</t>
        </is>
      </c>
      <c r="AZ105" t="n">
        <v>1.25</v>
      </c>
      <c r="BA105" t="n">
        <v>0.000125</v>
      </c>
      <c r="BB105" t="inlineStr">
        <is>
          <t>Aqua Regia Digestion</t>
        </is>
      </c>
      <c r="BC105" t="n">
        <v>103</v>
      </c>
      <c r="BD105" t="n">
        <v>0.0103</v>
      </c>
      <c r="BE105" t="inlineStr">
        <is>
          <t>Aqua Regia Digestion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48600</v>
      </c>
      <c r="BP105" t="n">
        <v>4.86</v>
      </c>
      <c r="BQ105" t="inlineStr">
        <is>
          <t>Aqua Regia Digestion</t>
        </is>
      </c>
      <c r="BR105" t="n">
        <v>3.51</v>
      </c>
      <c r="BS105" t="n">
        <v>0.000351</v>
      </c>
      <c r="BT105" t="inlineStr">
        <is>
          <t>Aqua Regia Digestion</t>
        </is>
      </c>
      <c r="BU105" t="n">
        <v>4.4</v>
      </c>
      <c r="BV105" t="n">
        <v>0.00044</v>
      </c>
      <c r="BW105" t="inlineStr">
        <is>
          <t>Aqua Regia Digestion</t>
        </is>
      </c>
      <c r="BX105" t="n">
        <v>0.12</v>
      </c>
      <c r="BY105" t="n">
        <v>1.2e-05</v>
      </c>
      <c r="BZ105" t="inlineStr">
        <is>
          <t>Aqua Regia Digestion</t>
        </is>
      </c>
      <c r="CA105" t="inlineStr"/>
      <c r="CB105" t="inlineStr"/>
      <c r="CC105" t="inlineStr"/>
      <c r="CD105" s="2" t="n">
        <v>0.01</v>
      </c>
      <c r="CE105" s="2" t="n">
        <v>1e-06</v>
      </c>
      <c r="CF105" t="inlineStr">
        <is>
          <t>Aqua Regia Digestion</t>
        </is>
      </c>
      <c r="CG105" t="inlineStr"/>
      <c r="CH105" t="inlineStr"/>
      <c r="CI105" t="inlineStr"/>
      <c r="CJ105" t="n">
        <v>0.024</v>
      </c>
      <c r="CK105" t="n">
        <v>2.4e-06</v>
      </c>
      <c r="CL105" t="inlineStr">
        <is>
          <t>Aqua Regia Digestion</t>
        </is>
      </c>
      <c r="CM105" t="inlineStr"/>
      <c r="CN105" t="inlineStr"/>
      <c r="CO105" t="inlineStr"/>
      <c r="CP105" t="n">
        <v>1150</v>
      </c>
      <c r="CQ105" t="n">
        <v>0.115</v>
      </c>
      <c r="CR105" t="inlineStr">
        <is>
          <t>Aqua Regia Digestion</t>
        </is>
      </c>
      <c r="CS105" t="n">
        <v>16.7</v>
      </c>
      <c r="CT105" t="n">
        <v>0.00167</v>
      </c>
      <c r="CU105" t="inlineStr">
        <is>
          <t>Aqua Regia Digestion</t>
        </is>
      </c>
      <c r="CV105" t="n">
        <v>4.79</v>
      </c>
      <c r="CW105" t="n">
        <v>0.000479</v>
      </c>
      <c r="CX105" t="inlineStr">
        <is>
          <t>Aqua Regia Digestion</t>
        </is>
      </c>
      <c r="CY105" t="inlineStr"/>
      <c r="CZ105" t="inlineStr"/>
      <c r="DA105" t="inlineStr"/>
      <c r="DB105" t="n">
        <v>20900</v>
      </c>
      <c r="DC105" t="n">
        <v>2.09</v>
      </c>
      <c r="DD105" t="inlineStr">
        <is>
          <t>Aqua Regia Digestion</t>
        </is>
      </c>
      <c r="DE105" t="n">
        <v>860</v>
      </c>
      <c r="DF105" t="n">
        <v>0.08599999999999999</v>
      </c>
      <c r="DG105" t="inlineStr">
        <is>
          <t>Aqua Regia Digestion</t>
        </is>
      </c>
      <c r="DH105" t="n">
        <v>4.46</v>
      </c>
      <c r="DI105" t="n">
        <v>0.000446</v>
      </c>
      <c r="DJ105" t="inlineStr">
        <is>
          <t>Aqua Regia Digestion</t>
        </is>
      </c>
      <c r="DK105" t="inlineStr"/>
      <c r="DL105" t="inlineStr"/>
      <c r="DM105" t="inlineStr"/>
      <c r="DN105" t="n">
        <v>0.86</v>
      </c>
      <c r="DO105" t="n">
        <v>8.6e-05</v>
      </c>
      <c r="DP105" t="inlineStr">
        <is>
          <t>Aqua Regia Digestion</t>
        </is>
      </c>
      <c r="DQ105" t="n">
        <v>18</v>
      </c>
      <c r="DR105" t="n">
        <v>0.0018</v>
      </c>
      <c r="DS105" t="inlineStr">
        <is>
          <t>Aqua Regia Digestion</t>
        </is>
      </c>
      <c r="DT105" t="n">
        <v>112</v>
      </c>
      <c r="DU105" t="n">
        <v>0.0112</v>
      </c>
      <c r="DV105" t="inlineStr">
        <is>
          <t>Aqua Regia Digestion</t>
        </is>
      </c>
      <c r="DW105" t="n">
        <v>1370</v>
      </c>
      <c r="DX105" t="n">
        <v>0.137</v>
      </c>
      <c r="DY105" t="inlineStr">
        <is>
          <t>Aqua Regia Digestion</t>
        </is>
      </c>
      <c r="DZ105" t="n">
        <v>2.09</v>
      </c>
      <c r="EA105" t="n">
        <v>0.000209</v>
      </c>
      <c r="EB105" t="inlineStr">
        <is>
          <t>Aqua Regia Digestion</t>
        </is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10.4</v>
      </c>
      <c r="EM105" t="n">
        <v>0.00104</v>
      </c>
      <c r="EN105" t="inlineStr">
        <is>
          <t>Aqua Regia Digestion</t>
        </is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2710</v>
      </c>
      <c r="EY105" t="n">
        <v>0.271</v>
      </c>
      <c r="EZ105" t="inlineStr">
        <is>
          <t>Aqua Regia Digestion</t>
        </is>
      </c>
      <c r="FA105" t="n">
        <v>0.21</v>
      </c>
      <c r="FB105" t="n">
        <v>2.1e-05</v>
      </c>
      <c r="FC105" t="inlineStr">
        <is>
          <t>Aqua Regia Digestion</t>
        </is>
      </c>
      <c r="FD105" t="n">
        <v>2.68</v>
      </c>
      <c r="FE105" t="n">
        <v>0.000268</v>
      </c>
      <c r="FF105" t="inlineStr">
        <is>
          <t>Aqua Regia Digestion</t>
        </is>
      </c>
      <c r="FG105" t="n">
        <v>0.72</v>
      </c>
      <c r="FH105" t="n">
        <v>7.2e-05</v>
      </c>
      <c r="FI105" t="inlineStr">
        <is>
          <t>Aqua Regia Digestion</t>
        </is>
      </c>
      <c r="FJ105" t="inlineStr"/>
      <c r="FK105" t="inlineStr"/>
      <c r="FL105" t="inlineStr"/>
      <c r="FM105" t="inlineStr"/>
      <c r="FN105" t="inlineStr"/>
      <c r="FO105" t="inlineStr"/>
      <c r="FP105" t="n">
        <v>0.74</v>
      </c>
      <c r="FQ105" t="n">
        <v>7.4e-05</v>
      </c>
      <c r="FR105" t="inlineStr">
        <is>
          <t>Aqua Regia Digestion</t>
        </is>
      </c>
      <c r="FS105" t="n">
        <v>55</v>
      </c>
      <c r="FT105" t="n">
        <v>0.0055</v>
      </c>
      <c r="FU105" t="inlineStr">
        <is>
          <t>Aqua Regia Digestion</t>
        </is>
      </c>
      <c r="FV105" t="inlineStr"/>
      <c r="FW105" t="inlineStr"/>
      <c r="FX105" t="inlineStr"/>
      <c r="FY105" t="n">
        <v>0.52</v>
      </c>
      <c r="FZ105" t="n">
        <v>5.2e-05</v>
      </c>
      <c r="GA105" t="inlineStr">
        <is>
          <t>Aqua Regia Digestion</t>
        </is>
      </c>
      <c r="GB105" t="inlineStr"/>
      <c r="GC105" t="inlineStr"/>
      <c r="GD105" t="inlineStr"/>
      <c r="GE105" t="n">
        <v>2.66</v>
      </c>
      <c r="GF105" t="n">
        <v>0.000266</v>
      </c>
      <c r="GG105" t="inlineStr">
        <is>
          <t>Aqua Regia Digestion</t>
        </is>
      </c>
      <c r="GH105" t="n">
        <v>1580</v>
      </c>
      <c r="GI105" t="n">
        <v>0.158</v>
      </c>
      <c r="GJ105" t="inlineStr">
        <is>
          <t>Aqua Regia Digestion</t>
        </is>
      </c>
      <c r="GK105" t="n">
        <v>0.063</v>
      </c>
      <c r="GL105" t="n">
        <v>6.3e-06</v>
      </c>
      <c r="GM105" t="inlineStr">
        <is>
          <t>Aqua Regia Digestion</t>
        </is>
      </c>
      <c r="GN105" t="inlineStr"/>
      <c r="GO105" t="inlineStr"/>
      <c r="GP105" t="inlineStr"/>
      <c r="GQ105" t="n">
        <v>0.58</v>
      </c>
      <c r="GR105" t="n">
        <v>5.8e-05</v>
      </c>
      <c r="GS105" t="inlineStr">
        <is>
          <t>Aqua Regia Digestion</t>
        </is>
      </c>
      <c r="GT105" t="n">
        <v>33.4</v>
      </c>
      <c r="GU105" t="n">
        <v>0.00334</v>
      </c>
      <c r="GV105" t="inlineStr">
        <is>
          <t>Aqua Regia Digestion</t>
        </is>
      </c>
      <c r="GW105" t="n">
        <v>0.32</v>
      </c>
      <c r="GX105" t="n">
        <v>3.2e-05</v>
      </c>
      <c r="GY105" t="inlineStr">
        <is>
          <t>Aqua Regia Digestion</t>
        </is>
      </c>
      <c r="GZ105" t="n">
        <v>13.6</v>
      </c>
      <c r="HA105" t="n">
        <v>0.00136</v>
      </c>
      <c r="HB105" t="inlineStr">
        <is>
          <t>Aqua Regia Digestion</t>
        </is>
      </c>
      <c r="HC105" t="n">
        <v>0.98</v>
      </c>
      <c r="HD105" t="n">
        <v>9.8e-05</v>
      </c>
      <c r="HE105" t="inlineStr">
        <is>
          <t>Aqua Regia Digestion</t>
        </is>
      </c>
      <c r="HF105" t="n">
        <v>67</v>
      </c>
      <c r="HG105" t="n">
        <v>0.0067</v>
      </c>
      <c r="HH105" t="inlineStr">
        <is>
          <t>Aqua Regia Digestion</t>
        </is>
      </c>
      <c r="HI105" t="inlineStr"/>
      <c r="HJ105" t="inlineStr"/>
      <c r="HK105" t="inlineStr"/>
    </row>
    <row r="106">
      <c r="A106" t="inlineStr">
        <is>
          <t>OREAS0201</t>
        </is>
      </c>
      <c r="B106" t="inlineStr">
        <is>
          <t>Au &lt;1 ppm, Au only</t>
        </is>
      </c>
      <c r="C106" t="inlineStr">
        <is>
          <t>primary</t>
        </is>
      </c>
      <c r="D106" t="inlineStr">
        <is>
          <t>metasediment/basalt</t>
        </is>
      </c>
      <c r="E106" t="inlineStr">
        <is>
          <t>orogenic lode gold</t>
        </is>
      </c>
      <c r="F106" t="inlineStr">
        <is>
          <t>no</t>
        </is>
      </c>
      <c r="G106" t="inlineStr">
        <is>
          <t>Archived</t>
        </is>
      </c>
      <c r="H106" t="inlineStr">
        <is>
          <t>C:/Users/Zeb/Documents/GitHub/OREAS-Catalogue-Info/oreas-catalogue-2024-05-24.csv</t>
        </is>
      </c>
      <c r="I106">
        <f>Hyperlink("https://www.oreas.com/crm/OREAS-201/")</f>
        <v/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0.514</v>
      </c>
      <c r="T106" t="n">
        <v>5.14e-05</v>
      </c>
      <c r="U106" t="inlineStr">
        <is>
          <t>Pb Fire Assay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</row>
    <row r="107">
      <c r="A107" t="inlineStr">
        <is>
          <t>OREAS0202</t>
        </is>
      </c>
      <c r="B107" t="inlineStr">
        <is>
          <t>Au &lt;1 ppm, Au only</t>
        </is>
      </c>
      <c r="C107" t="inlineStr">
        <is>
          <t>primary</t>
        </is>
      </c>
      <c r="D107" t="inlineStr">
        <is>
          <t>metasediment/basalt</t>
        </is>
      </c>
      <c r="E107" t="inlineStr">
        <is>
          <t>orogenic lode gold</t>
        </is>
      </c>
      <c r="F107" t="inlineStr">
        <is>
          <t>no</t>
        </is>
      </c>
      <c r="G107" t="inlineStr">
        <is>
          <t>Archived</t>
        </is>
      </c>
      <c r="H107" t="inlineStr">
        <is>
          <t>C:/Users/Zeb/Documents/GitHub/OREAS-Catalogue-Info/oreas-catalogue-2024-05-24.csv</t>
        </is>
      </c>
      <c r="I107">
        <f>Hyperlink("https://www.oreas.com/crm/OREAS-202/")</f>
        <v/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0.752</v>
      </c>
      <c r="T107" t="n">
        <v>7.52e-05</v>
      </c>
      <c r="U107" t="inlineStr">
        <is>
          <t>Pb Fire Assay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</row>
    <row r="108">
      <c r="A108" t="inlineStr">
        <is>
          <t>OREAS0203</t>
        </is>
      </c>
      <c r="B108" t="inlineStr">
        <is>
          <t>Au &lt;1 ppm, Au only</t>
        </is>
      </c>
      <c r="C108" t="inlineStr">
        <is>
          <t>primary</t>
        </is>
      </c>
      <c r="D108" t="inlineStr">
        <is>
          <t>metasediment/basalt</t>
        </is>
      </c>
      <c r="E108" t="inlineStr">
        <is>
          <t>orogenic lode gold</t>
        </is>
      </c>
      <c r="F108" t="inlineStr">
        <is>
          <t>no</t>
        </is>
      </c>
      <c r="G108" t="inlineStr">
        <is>
          <t>Archived</t>
        </is>
      </c>
      <c r="H108" t="inlineStr">
        <is>
          <t>C:/Users/Zeb/Documents/GitHub/OREAS-Catalogue-Info/oreas-catalogue-2024-05-24.csv</t>
        </is>
      </c>
      <c r="I108">
        <f>Hyperlink("https://www.oreas.com/crm/OREAS-203/")</f>
        <v/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0.871</v>
      </c>
      <c r="T108" t="n">
        <v>8.71e-05</v>
      </c>
      <c r="U108" t="inlineStr">
        <is>
          <t>Pb Fire Assay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</row>
    <row r="109">
      <c r="A109" t="inlineStr">
        <is>
          <t>OREAS0204</t>
        </is>
      </c>
      <c r="B109" t="inlineStr">
        <is>
          <t>Au &gt;1 ppm, Au only</t>
        </is>
      </c>
      <c r="C109" t="inlineStr">
        <is>
          <t>primary</t>
        </is>
      </c>
      <c r="D109" t="inlineStr">
        <is>
          <t>metasediment/basalt</t>
        </is>
      </c>
      <c r="E109" t="inlineStr">
        <is>
          <t>orogenic lode gold</t>
        </is>
      </c>
      <c r="F109" t="inlineStr">
        <is>
          <t>no</t>
        </is>
      </c>
      <c r="G109" t="inlineStr">
        <is>
          <t>Archived</t>
        </is>
      </c>
      <c r="H109" t="inlineStr">
        <is>
          <t>C:/Users/Zeb/Documents/GitHub/OREAS-Catalogue-Info/oreas-catalogue-2024-05-24.csv</t>
        </is>
      </c>
      <c r="I109">
        <f>Hyperlink("https://www.oreas.com/crm/OREAS-204/")</f>
        <v/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1.04</v>
      </c>
      <c r="T109" t="n">
        <v>0.000104</v>
      </c>
      <c r="U109" t="inlineStr">
        <is>
          <t>Pb Fire Assay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</row>
    <row r="110">
      <c r="A110" t="inlineStr">
        <is>
          <t>OREAS0205</t>
        </is>
      </c>
      <c r="B110" t="inlineStr">
        <is>
          <t>Au &gt;1 ppm, Au only</t>
        </is>
      </c>
      <c r="C110" t="inlineStr">
        <is>
          <t>primary</t>
        </is>
      </c>
      <c r="D110" t="inlineStr">
        <is>
          <t>metasediment/basalt</t>
        </is>
      </c>
      <c r="E110" t="inlineStr">
        <is>
          <t>orogenic lode gold</t>
        </is>
      </c>
      <c r="F110" t="inlineStr">
        <is>
          <t>no</t>
        </is>
      </c>
      <c r="G110" t="inlineStr">
        <is>
          <t>Archived</t>
        </is>
      </c>
      <c r="H110" t="inlineStr">
        <is>
          <t>C:/Users/Zeb/Documents/GitHub/OREAS-Catalogue-Info/oreas-catalogue-2024-05-24.csv</t>
        </is>
      </c>
      <c r="I110">
        <f>Hyperlink("https://www.oreas.com/crm/OREAS-205/")</f>
        <v/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1.24</v>
      </c>
      <c r="T110" t="n">
        <v>0.000124</v>
      </c>
      <c r="U110" t="inlineStr">
        <is>
          <t>Pb Fire Assay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</row>
    <row r="111">
      <c r="A111" t="inlineStr">
        <is>
          <t>OREAS0206</t>
        </is>
      </c>
      <c r="B111" t="inlineStr">
        <is>
          <t>Au &gt;1 ppm, Au only</t>
        </is>
      </c>
      <c r="C111" t="inlineStr">
        <is>
          <t>primary</t>
        </is>
      </c>
      <c r="D111" t="inlineStr">
        <is>
          <t>metasediment/basalt</t>
        </is>
      </c>
      <c r="E111" t="inlineStr">
        <is>
          <t>orogenic lode gold</t>
        </is>
      </c>
      <c r="F111" t="inlineStr">
        <is>
          <t>no</t>
        </is>
      </c>
      <c r="G111" t="inlineStr">
        <is>
          <t>Archived</t>
        </is>
      </c>
      <c r="H111" t="inlineStr">
        <is>
          <t>C:/Users/Zeb/Documents/GitHub/OREAS-Catalogue-Info/oreas-catalogue-2024-05-24.csv</t>
        </is>
      </c>
      <c r="I111">
        <f>Hyperlink("https://www.oreas.com/crm/OREAS-206/")</f>
        <v/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2.2</v>
      </c>
      <c r="T111" t="n">
        <v>0.00022</v>
      </c>
      <c r="U111" t="inlineStr">
        <is>
          <t>Pb Fire Assay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</row>
    <row r="112">
      <c r="A112" t="inlineStr">
        <is>
          <t>OREAS0207</t>
        </is>
      </c>
      <c r="B112" t="inlineStr">
        <is>
          <t>Au &gt;1 ppm, Au only</t>
        </is>
      </c>
      <c r="C112" t="inlineStr">
        <is>
          <t>primary</t>
        </is>
      </c>
      <c r="D112" t="inlineStr">
        <is>
          <t>metasediment/basalt</t>
        </is>
      </c>
      <c r="E112" t="inlineStr">
        <is>
          <t>orogenic lode gold</t>
        </is>
      </c>
      <c r="F112" t="inlineStr">
        <is>
          <t>no</t>
        </is>
      </c>
      <c r="G112" t="inlineStr">
        <is>
          <t>Archived</t>
        </is>
      </c>
      <c r="H112" t="inlineStr">
        <is>
          <t>C:/Users/Zeb/Documents/GitHub/OREAS-Catalogue-Info/oreas-catalogue-2024-05-24.csv</t>
        </is>
      </c>
      <c r="I112">
        <f>Hyperlink("https://www.oreas.com/crm/OREAS-207/")</f>
        <v/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3.47</v>
      </c>
      <c r="T112" t="n">
        <v>0.000347</v>
      </c>
      <c r="U112" t="inlineStr">
        <is>
          <t>Pb Fire Assay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</row>
    <row r="113">
      <c r="A113" t="inlineStr">
        <is>
          <t>OREAS0208</t>
        </is>
      </c>
      <c r="B113" t="inlineStr">
        <is>
          <t>Au &gt;1 ppm, Au only</t>
        </is>
      </c>
      <c r="C113" t="inlineStr">
        <is>
          <t>primary</t>
        </is>
      </c>
      <c r="D113" t="inlineStr">
        <is>
          <t>metasediment/basalt</t>
        </is>
      </c>
      <c r="E113" t="inlineStr">
        <is>
          <t>orogenic lode gold</t>
        </is>
      </c>
      <c r="F113" t="inlineStr">
        <is>
          <t>no</t>
        </is>
      </c>
      <c r="G113" t="inlineStr">
        <is>
          <t>Archived</t>
        </is>
      </c>
      <c r="H113" t="inlineStr">
        <is>
          <t>C:/Users/Zeb/Documents/GitHub/OREAS-Catalogue-Info/oreas-catalogue-2024-05-24.csv</t>
        </is>
      </c>
      <c r="I113">
        <f>Hyperlink("https://www.oreas.com/crm/OREAS-208/")</f>
        <v/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9.25</v>
      </c>
      <c r="T113" t="n">
        <v>0.000925</v>
      </c>
      <c r="U113" t="inlineStr">
        <is>
          <t>Pb Fire Assay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</row>
    <row r="114">
      <c r="A114" t="inlineStr">
        <is>
          <t>OREAS0209</t>
        </is>
      </c>
      <c r="B114" t="inlineStr">
        <is>
          <t>Au &gt;1 ppm, Au only</t>
        </is>
      </c>
      <c r="C114" t="inlineStr">
        <is>
          <t>primary</t>
        </is>
      </c>
      <c r="D114" t="inlineStr">
        <is>
          <t>metasediment/basalt</t>
        </is>
      </c>
      <c r="E114" t="inlineStr">
        <is>
          <t>orogenic lode gold</t>
        </is>
      </c>
      <c r="F114" t="inlineStr">
        <is>
          <t>no</t>
        </is>
      </c>
      <c r="G114" t="inlineStr">
        <is>
          <t>Archived</t>
        </is>
      </c>
      <c r="H114" t="inlineStr">
        <is>
          <t>C:/Users/Zeb/Documents/GitHub/OREAS-Catalogue-Info/oreas-catalogue-2024-05-24.csv</t>
        </is>
      </c>
      <c r="I114">
        <f>Hyperlink("https://www.oreas.com/crm/OREAS-209/")</f>
        <v/>
      </c>
      <c r="J114" t="n">
        <v>0.264</v>
      </c>
      <c r="K114" t="n">
        <v>2.64e-05</v>
      </c>
      <c r="L114" t="inlineStr">
        <is>
          <t>Aqua Regia Digestion</t>
        </is>
      </c>
      <c r="M114" t="n">
        <v>12300</v>
      </c>
      <c r="N114" t="n">
        <v>1.23</v>
      </c>
      <c r="O114" t="inlineStr">
        <is>
          <t>Aqua Regia Digestion</t>
        </is>
      </c>
      <c r="P114" t="n">
        <v>1047</v>
      </c>
      <c r="Q114" t="n">
        <v>0.1047</v>
      </c>
      <c r="R114" t="inlineStr">
        <is>
          <t>Aqua Regia Digestion</t>
        </is>
      </c>
      <c r="S114" t="n">
        <v>1.58</v>
      </c>
      <c r="T114" t="n">
        <v>0.000158</v>
      </c>
      <c r="U114" t="inlineStr">
        <is>
          <t>Pb Fire Assay</t>
        </is>
      </c>
      <c r="V114" s="2" t="n">
        <v>10</v>
      </c>
      <c r="W114" s="2" t="n">
        <v>0.001</v>
      </c>
      <c r="X114" t="inlineStr">
        <is>
          <t>Aqua Regia Digestion</t>
        </is>
      </c>
      <c r="Y114" t="n">
        <v>73</v>
      </c>
      <c r="Z114" t="n">
        <v>0.0073</v>
      </c>
      <c r="AA114" t="inlineStr">
        <is>
          <t>Aqua Regia Digestion</t>
        </is>
      </c>
      <c r="AB114" s="2" t="n">
        <v>0.5</v>
      </c>
      <c r="AC114" s="2" t="n">
        <v>5e-05</v>
      </c>
      <c r="AD114" t="inlineStr">
        <is>
          <t>Aqua Regia Digestion</t>
        </is>
      </c>
      <c r="AE114" t="n">
        <v>0.061</v>
      </c>
      <c r="AF114" t="n">
        <v>6.1e-06</v>
      </c>
      <c r="AG114" t="inlineStr">
        <is>
          <t>Aqua Regia Digestion</t>
        </is>
      </c>
      <c r="AH114" t="n">
        <v>14900</v>
      </c>
      <c r="AI114" t="n">
        <v>1.49</v>
      </c>
      <c r="AJ114" t="inlineStr">
        <is>
          <t>Aqua Regia Digestion</t>
        </is>
      </c>
      <c r="AK114" s="2" t="n">
        <v>0.2</v>
      </c>
      <c r="AL114" s="2" t="n">
        <v>2e-05</v>
      </c>
      <c r="AM114" t="inlineStr">
        <is>
          <t>Aqua Regia Digestion</t>
        </is>
      </c>
      <c r="AN114" t="n">
        <v>27.7</v>
      </c>
      <c r="AO114" t="n">
        <v>0.00277</v>
      </c>
      <c r="AP114" t="inlineStr">
        <is>
          <t>Aqua Regia Digestion</t>
        </is>
      </c>
      <c r="AQ114" t="inlineStr"/>
      <c r="AR114" t="inlineStr"/>
      <c r="AS114" t="inlineStr"/>
      <c r="AT114" t="n">
        <v>29</v>
      </c>
      <c r="AU114" t="n">
        <v>0.0029</v>
      </c>
      <c r="AV114" t="inlineStr">
        <is>
          <t>Aqua Regia Digestion</t>
        </is>
      </c>
      <c r="AW114" t="n">
        <v>39.1</v>
      </c>
      <c r="AX114" t="n">
        <v>0.00391</v>
      </c>
      <c r="AY114" t="inlineStr">
        <is>
          <t>Aqua Regia Digestion</t>
        </is>
      </c>
      <c r="AZ114" t="n">
        <v>0.92</v>
      </c>
      <c r="BA114" t="n">
        <v>9.2e-05</v>
      </c>
      <c r="BB114" t="inlineStr">
        <is>
          <t>Aqua Regia Digestion</t>
        </is>
      </c>
      <c r="BC114" t="n">
        <v>76</v>
      </c>
      <c r="BD114" t="n">
        <v>0.0076</v>
      </c>
      <c r="BE114" t="inlineStr">
        <is>
          <t>Aqua Regia Digestion</t>
        </is>
      </c>
      <c r="BF114" t="n">
        <v>2.96</v>
      </c>
      <c r="BG114" t="n">
        <v>0.000296</v>
      </c>
      <c r="BH114" t="inlineStr">
        <is>
          <t>Aqua Regia Digestion</t>
        </is>
      </c>
      <c r="BI114" t="inlineStr"/>
      <c r="BJ114" t="inlineStr"/>
      <c r="BK114" t="inlineStr"/>
      <c r="BL114" t="n">
        <v>0.66</v>
      </c>
      <c r="BM114" t="n">
        <v>6.600000000000001e-05</v>
      </c>
      <c r="BN114" t="inlineStr">
        <is>
          <t>Aqua Regia Digestion</t>
        </is>
      </c>
      <c r="BO114" t="n">
        <v>60400</v>
      </c>
      <c r="BP114" t="n">
        <v>6.04</v>
      </c>
      <c r="BQ114" t="inlineStr">
        <is>
          <t>Aqua Regia Digestion</t>
        </is>
      </c>
      <c r="BR114" t="n">
        <v>4.02</v>
      </c>
      <c r="BS114" t="n">
        <v>0.000402</v>
      </c>
      <c r="BT114" t="inlineStr">
        <is>
          <t>Aqua Regia Digestion</t>
        </is>
      </c>
      <c r="BU114" t="n">
        <v>3.78</v>
      </c>
      <c r="BV114" t="n">
        <v>0.000378</v>
      </c>
      <c r="BW114" t="inlineStr">
        <is>
          <t>Aqua Regia Digestion</t>
        </is>
      </c>
      <c r="BX114" t="inlineStr"/>
      <c r="BY114" t="inlineStr"/>
      <c r="BZ114" t="inlineStr"/>
      <c r="CA114" t="n">
        <v>0.65</v>
      </c>
      <c r="CB114" t="n">
        <v>6.499999999999999e-05</v>
      </c>
      <c r="CC114" t="inlineStr">
        <is>
          <t>Aqua Regia Digestion</t>
        </is>
      </c>
      <c r="CD114" s="2" t="n">
        <v>1</v>
      </c>
      <c r="CE114" s="2" t="n">
        <v>0.0001</v>
      </c>
      <c r="CF114" t="inlineStr">
        <is>
          <t>Aqua Regia Digestion</t>
        </is>
      </c>
      <c r="CG114" t="inlineStr"/>
      <c r="CH114" t="inlineStr"/>
      <c r="CI114" t="inlineStr"/>
      <c r="CJ114" t="n">
        <v>0.023</v>
      </c>
      <c r="CK114" t="n">
        <v>2.3e-06</v>
      </c>
      <c r="CL114" t="inlineStr">
        <is>
          <t>Aqua Regia Digestion</t>
        </is>
      </c>
      <c r="CM114" t="inlineStr"/>
      <c r="CN114" t="inlineStr"/>
      <c r="CO114" t="inlineStr"/>
      <c r="CP114" t="n">
        <v>640</v>
      </c>
      <c r="CQ114" t="n">
        <v>0.064</v>
      </c>
      <c r="CR114" t="inlineStr">
        <is>
          <t>Aqua Regia Digestion</t>
        </is>
      </c>
      <c r="CS114" t="n">
        <v>12.8</v>
      </c>
      <c r="CT114" t="n">
        <v>0.00128</v>
      </c>
      <c r="CU114" t="inlineStr">
        <is>
          <t>Aqua Regia Digestion</t>
        </is>
      </c>
      <c r="CV114" t="n">
        <v>5.38</v>
      </c>
      <c r="CW114" t="n">
        <v>0.000538</v>
      </c>
      <c r="CX114" t="inlineStr">
        <is>
          <t>Aqua Regia Digestion</t>
        </is>
      </c>
      <c r="CY114" t="n">
        <v>0.13</v>
      </c>
      <c r="CZ114" t="n">
        <v>1.3e-05</v>
      </c>
      <c r="DA114" t="inlineStr">
        <is>
          <t>Aqua Regia Digestion</t>
        </is>
      </c>
      <c r="DB114" t="n">
        <v>23500</v>
      </c>
      <c r="DC114" t="n">
        <v>2.35</v>
      </c>
      <c r="DD114" t="inlineStr">
        <is>
          <t>Aqua Regia Digestion</t>
        </is>
      </c>
      <c r="DE114" t="n">
        <v>1360</v>
      </c>
      <c r="DF114" t="n">
        <v>0.136</v>
      </c>
      <c r="DG114" t="inlineStr">
        <is>
          <t>Aqua Regia Digestion</t>
        </is>
      </c>
      <c r="DH114" t="n">
        <v>2.01</v>
      </c>
      <c r="DI114" t="n">
        <v>0.000201</v>
      </c>
      <c r="DJ114" t="inlineStr">
        <is>
          <t>Aqua Regia Digestion</t>
        </is>
      </c>
      <c r="DK114" t="n">
        <v>1850</v>
      </c>
      <c r="DL114" t="n">
        <v>0.185</v>
      </c>
      <c r="DM114" t="inlineStr">
        <is>
          <t>Aqua Regia Digestion</t>
        </is>
      </c>
      <c r="DN114" t="inlineStr"/>
      <c r="DO114" t="inlineStr"/>
      <c r="DP114" t="inlineStr"/>
      <c r="DQ114" t="inlineStr"/>
      <c r="DR114" t="inlineStr"/>
      <c r="DS114" t="inlineStr"/>
      <c r="DT114" t="n">
        <v>113</v>
      </c>
      <c r="DU114" t="n">
        <v>0.0113</v>
      </c>
      <c r="DV114" t="inlineStr">
        <is>
          <t>Aqua Regia Digestion</t>
        </is>
      </c>
      <c r="DW114" t="n">
        <v>1610</v>
      </c>
      <c r="DX114" t="n">
        <v>0.161</v>
      </c>
      <c r="DY114" t="inlineStr">
        <is>
          <t>Aqua Regia Digestion</t>
        </is>
      </c>
      <c r="DZ114" t="n">
        <v>3.25</v>
      </c>
      <c r="EA114" t="n">
        <v>0.000325</v>
      </c>
      <c r="EB114" t="inlineStr">
        <is>
          <t>Aqua Regia Digestion</t>
        </is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n">
        <v>3.96</v>
      </c>
      <c r="EM114" t="n">
        <v>0.000396</v>
      </c>
      <c r="EN114" t="inlineStr">
        <is>
          <t>Aqua Regia Digestion</t>
        </is>
      </c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8870</v>
      </c>
      <c r="EY114" t="n">
        <v>0.887</v>
      </c>
      <c r="EZ114" t="inlineStr">
        <is>
          <t>Aqua Regia Digestion</t>
        </is>
      </c>
      <c r="FA114" s="2" t="n">
        <v>2</v>
      </c>
      <c r="FB114" s="2" t="n">
        <v>0.0002</v>
      </c>
      <c r="FC114" t="inlineStr">
        <is>
          <t>Aqua Regia Digestion</t>
        </is>
      </c>
      <c r="FD114" t="n">
        <v>3.33</v>
      </c>
      <c r="FE114" t="n">
        <v>0.000333</v>
      </c>
      <c r="FF114" t="inlineStr">
        <is>
          <t>Aqua Regia Digestion</t>
        </is>
      </c>
      <c r="FG114" t="n">
        <v>0.99</v>
      </c>
      <c r="FH114" t="n">
        <v>9.899999999999999e-05</v>
      </c>
      <c r="FI114" t="inlineStr">
        <is>
          <t>Aqua Regia Digestion</t>
        </is>
      </c>
      <c r="FJ114" t="inlineStr"/>
      <c r="FK114" t="inlineStr"/>
      <c r="FL114" t="inlineStr"/>
      <c r="FM114" t="inlineStr"/>
      <c r="FN114" t="inlineStr"/>
      <c r="FO114" t="inlineStr"/>
      <c r="FP114" t="n">
        <v>0.9399999999999999</v>
      </c>
      <c r="FQ114" t="n">
        <v>9.399999999999999e-05</v>
      </c>
      <c r="FR114" t="inlineStr">
        <is>
          <t>Aqua Regia Digestion</t>
        </is>
      </c>
      <c r="FS114" t="n">
        <v>64</v>
      </c>
      <c r="FT114" t="n">
        <v>0.0064</v>
      </c>
      <c r="FU114" t="inlineStr">
        <is>
          <t>Aqua Regia Digestion</t>
        </is>
      </c>
      <c r="FV114" s="2" t="n">
        <v>0.05</v>
      </c>
      <c r="FW114" s="2" t="n">
        <v>5e-06</v>
      </c>
      <c r="FX114" t="inlineStr">
        <is>
          <t>Aqua Regia Digestion</t>
        </is>
      </c>
      <c r="FY114" t="n">
        <v>0.49</v>
      </c>
      <c r="FZ114" t="n">
        <v>4.9e-05</v>
      </c>
      <c r="GA114" t="inlineStr">
        <is>
          <t>Aqua Regia Digestion</t>
        </is>
      </c>
      <c r="GB114" t="inlineStr"/>
      <c r="GC114" t="inlineStr"/>
      <c r="GD114" t="inlineStr"/>
      <c r="GE114" t="n">
        <v>1.75</v>
      </c>
      <c r="GF114" t="n">
        <v>0.000175</v>
      </c>
      <c r="GG114" t="inlineStr">
        <is>
          <t>Aqua Regia Digestion</t>
        </is>
      </c>
      <c r="GH114" t="n">
        <v>1240</v>
      </c>
      <c r="GI114" t="n">
        <v>0.124</v>
      </c>
      <c r="GJ114" t="inlineStr">
        <is>
          <t>Aqua Regia Digestion</t>
        </is>
      </c>
      <c r="GK114" t="n">
        <v>0.037</v>
      </c>
      <c r="GL114" t="n">
        <v>3.7e-06</v>
      </c>
      <c r="GM114" t="inlineStr">
        <is>
          <t>Aqua Regia Digestion</t>
        </is>
      </c>
      <c r="GN114" t="inlineStr"/>
      <c r="GO114" t="inlineStr"/>
      <c r="GP114" t="inlineStr"/>
      <c r="GQ114" t="n">
        <v>0.43</v>
      </c>
      <c r="GR114" t="n">
        <v>4.3e-05</v>
      </c>
      <c r="GS114" t="inlineStr">
        <is>
          <t>Aqua Regia Digestion</t>
        </is>
      </c>
      <c r="GT114" t="n">
        <v>39.7</v>
      </c>
      <c r="GU114" t="n">
        <v>0.00397</v>
      </c>
      <c r="GV114" t="inlineStr">
        <is>
          <t>Aqua Regia Digestion</t>
        </is>
      </c>
      <c r="GW114" t="n">
        <v>0.36</v>
      </c>
      <c r="GX114" t="n">
        <v>3.6e-05</v>
      </c>
      <c r="GY114" t="inlineStr">
        <is>
          <t>Aqua Regia Digestion</t>
        </is>
      </c>
      <c r="GZ114" t="n">
        <v>13</v>
      </c>
      <c r="HA114" t="n">
        <v>0.0013</v>
      </c>
      <c r="HB114" t="inlineStr">
        <is>
          <t>Aqua Regia Digestion</t>
        </is>
      </c>
      <c r="HC114" t="n">
        <v>0.93</v>
      </c>
      <c r="HD114" t="n">
        <v>9.3e-05</v>
      </c>
      <c r="HE114" t="inlineStr">
        <is>
          <t>Aqua Regia Digestion</t>
        </is>
      </c>
      <c r="HF114" t="n">
        <v>74</v>
      </c>
      <c r="HG114" t="n">
        <v>0.0074</v>
      </c>
      <c r="HH114" t="inlineStr">
        <is>
          <t>Aqua Regia Digestion</t>
        </is>
      </c>
      <c r="HI114" t="n">
        <v>27.4</v>
      </c>
      <c r="HJ114" t="n">
        <v>0.00274</v>
      </c>
      <c r="HK114" t="inlineStr">
        <is>
          <t>Aqua Regia Digestion</t>
        </is>
      </c>
    </row>
    <row r="115">
      <c r="A115" t="inlineStr">
        <is>
          <t>OREAS0020a</t>
        </is>
      </c>
      <c r="B115" t="inlineStr">
        <is>
          <t>Blank/lithogeochem/low-level</t>
        </is>
      </c>
      <c r="C115" t="inlineStr">
        <is>
          <t>primary</t>
        </is>
      </c>
      <c r="D115" t="inlineStr">
        <is>
          <t>granodiorite</t>
        </is>
      </c>
      <c r="E115" t="inlineStr">
        <is>
          <t>barren</t>
        </is>
      </c>
      <c r="F115" t="inlineStr">
        <is>
          <t>yes</t>
        </is>
      </c>
      <c r="G115" t="inlineStr">
        <is>
          <t>Current</t>
        </is>
      </c>
      <c r="H115" t="inlineStr">
        <is>
          <t>C:/Users/Zeb/Documents/GitHub/OREAS-Catalogue-Info/oreas-catalogue-2024-05-24.csv</t>
        </is>
      </c>
      <c r="I115">
        <f>Hyperlink("https://www.oreas.com/crm/OREAS-20a/")</f>
        <v/>
      </c>
      <c r="J115" t="n">
        <v>0.061</v>
      </c>
      <c r="K115" t="n">
        <v>6.1e-06</v>
      </c>
      <c r="L115" t="inlineStr">
        <is>
          <t>Aqua Regia Digestion (sample weights 0.15-50g)</t>
        </is>
      </c>
      <c r="M115" t="n">
        <v>77200</v>
      </c>
      <c r="N115" t="n">
        <v>7.72</v>
      </c>
      <c r="O115" t="inlineStr">
        <is>
          <t>4-Acid Digestion</t>
        </is>
      </c>
      <c r="P115" t="n">
        <v>17</v>
      </c>
      <c r="Q115" t="n">
        <v>0.0017</v>
      </c>
      <c r="R115" t="inlineStr">
        <is>
          <t>4-Acid Digestion</t>
        </is>
      </c>
      <c r="S115" s="2" t="n">
        <v>0.003</v>
      </c>
      <c r="T115" s="2" t="n">
        <v>3e-07</v>
      </c>
      <c r="U115" t="inlineStr">
        <is>
          <t>Pb Fire Assay</t>
        </is>
      </c>
      <c r="V115" t="inlineStr"/>
      <c r="W115" t="inlineStr"/>
      <c r="X115" t="inlineStr"/>
      <c r="Y115" t="n">
        <v>1070</v>
      </c>
      <c r="Z115" t="n">
        <v>0.107</v>
      </c>
      <c r="AA115" t="inlineStr">
        <is>
          <t>4-Acid Digestion</t>
        </is>
      </c>
      <c r="AB115" t="n">
        <v>3.65</v>
      </c>
      <c r="AC115" t="n">
        <v>0.000365</v>
      </c>
      <c r="AD115" t="inlineStr">
        <is>
          <t>4-Acid Digestion</t>
        </is>
      </c>
      <c r="AE115" t="n">
        <v>0.14</v>
      </c>
      <c r="AF115" t="n">
        <v>1.4e-05</v>
      </c>
      <c r="AG115" t="inlineStr">
        <is>
          <t>4-Acid Digestion</t>
        </is>
      </c>
      <c r="AH115" t="n">
        <v>25200</v>
      </c>
      <c r="AI115" t="n">
        <v>2.52</v>
      </c>
      <c r="AJ115" t="inlineStr">
        <is>
          <t>4-Acid Digestion</t>
        </is>
      </c>
      <c r="AK115" t="n">
        <v>0.08599999999999999</v>
      </c>
      <c r="AL115" t="n">
        <v>8.600000000000001e-06</v>
      </c>
      <c r="AM115" t="inlineStr">
        <is>
          <t>4-Acid Digestion</t>
        </is>
      </c>
      <c r="AN115" t="n">
        <v>77</v>
      </c>
      <c r="AO115" t="n">
        <v>0.0077</v>
      </c>
      <c r="AP115" t="inlineStr">
        <is>
          <t>4-Acid Digestion</t>
        </is>
      </c>
      <c r="AQ115" t="inlineStr"/>
      <c r="AR115" t="inlineStr"/>
      <c r="AS115" t="inlineStr"/>
      <c r="AT115" t="n">
        <v>13.4</v>
      </c>
      <c r="AU115" t="n">
        <v>0.00134</v>
      </c>
      <c r="AV115" t="inlineStr">
        <is>
          <t>4-Acid Digestion</t>
        </is>
      </c>
      <c r="AW115" t="n">
        <v>65</v>
      </c>
      <c r="AX115" t="n">
        <v>0.0065</v>
      </c>
      <c r="AY115" t="inlineStr">
        <is>
          <t>4-Acid Digestion</t>
        </is>
      </c>
      <c r="AZ115" t="n">
        <v>15.2</v>
      </c>
      <c r="BA115" t="n">
        <v>0.00152</v>
      </c>
      <c r="BB115" t="inlineStr">
        <is>
          <t>4-Acid Digestion</t>
        </is>
      </c>
      <c r="BC115" t="n">
        <v>45.4</v>
      </c>
      <c r="BD115" t="n">
        <v>0.00454</v>
      </c>
      <c r="BE115" t="inlineStr">
        <is>
          <t>4-Acid Digestion</t>
        </is>
      </c>
      <c r="BF115" t="n">
        <v>5.15</v>
      </c>
      <c r="BG115" t="n">
        <v>0.000515</v>
      </c>
      <c r="BH115" t="inlineStr">
        <is>
          <t>4-Acid Digestion</t>
        </is>
      </c>
      <c r="BI115" t="n">
        <v>2.94</v>
      </c>
      <c r="BJ115" t="n">
        <v>0.000294</v>
      </c>
      <c r="BK115" t="inlineStr">
        <is>
          <t>4-Acid Digestion</t>
        </is>
      </c>
      <c r="BL115" t="n">
        <v>1.42</v>
      </c>
      <c r="BM115" t="n">
        <v>0.000142</v>
      </c>
      <c r="BN115" t="inlineStr">
        <is>
          <t>4-Acid Digestion</t>
        </is>
      </c>
      <c r="BO115" t="n">
        <v>36000</v>
      </c>
      <c r="BP115" t="n">
        <v>3.6</v>
      </c>
      <c r="BQ115" t="inlineStr">
        <is>
          <t>4-Acid Digestion</t>
        </is>
      </c>
      <c r="BR115" t="n">
        <v>19.6</v>
      </c>
      <c r="BS115" t="n">
        <v>0.00196</v>
      </c>
      <c r="BT115" t="inlineStr">
        <is>
          <t>4-Acid Digestion</t>
        </is>
      </c>
      <c r="BU115" t="n">
        <v>5.56</v>
      </c>
      <c r="BV115" t="n">
        <v>0.000556</v>
      </c>
      <c r="BW115" t="inlineStr">
        <is>
          <t>4-Acid Digestion</t>
        </is>
      </c>
      <c r="BX115" t="n">
        <v>0.17</v>
      </c>
      <c r="BY115" t="n">
        <v>1.7e-05</v>
      </c>
      <c r="BZ115" t="inlineStr">
        <is>
          <t>4-Acid Digestion</t>
        </is>
      </c>
      <c r="CA115" t="n">
        <v>2.89</v>
      </c>
      <c r="CB115" t="n">
        <v>0.000289</v>
      </c>
      <c r="CC115" t="inlineStr">
        <is>
          <t>4-Acid Digestion</t>
        </is>
      </c>
      <c r="CD115" t="inlineStr"/>
      <c r="CE115" t="inlineStr"/>
      <c r="CF115" t="inlineStr"/>
      <c r="CG115" t="n">
        <v>1</v>
      </c>
      <c r="CH115" t="n">
        <v>0.0001</v>
      </c>
      <c r="CI115" t="inlineStr">
        <is>
          <t>4-Acid Digestion</t>
        </is>
      </c>
      <c r="CJ115" t="n">
        <v>0.05</v>
      </c>
      <c r="CK115" t="n">
        <v>5e-06</v>
      </c>
      <c r="CL115" t="inlineStr">
        <is>
          <t>4-Acid Digestion</t>
        </is>
      </c>
      <c r="CM115" t="inlineStr"/>
      <c r="CN115" t="inlineStr"/>
      <c r="CO115" t="inlineStr"/>
      <c r="CP115" t="n">
        <v>32700</v>
      </c>
      <c r="CQ115" t="n">
        <v>3.27</v>
      </c>
      <c r="CR115" t="inlineStr">
        <is>
          <t>4-Acid Digestion</t>
        </is>
      </c>
      <c r="CS115" t="n">
        <v>36.5</v>
      </c>
      <c r="CT115" t="n">
        <v>0.00365</v>
      </c>
      <c r="CU115" t="inlineStr">
        <is>
          <t>4-Acid Digestion</t>
        </is>
      </c>
      <c r="CV115" t="n">
        <v>38.5</v>
      </c>
      <c r="CW115" t="n">
        <v>0.00385</v>
      </c>
      <c r="CX115" t="inlineStr">
        <is>
          <t>4-Acid Digestion</t>
        </is>
      </c>
      <c r="CY115" t="n">
        <v>0.4</v>
      </c>
      <c r="CZ115" t="n">
        <v>4e-05</v>
      </c>
      <c r="DA115" t="inlineStr">
        <is>
          <t>4-Acid Digestion</t>
        </is>
      </c>
      <c r="DB115" t="n">
        <v>13600</v>
      </c>
      <c r="DC115" t="n">
        <v>1.36</v>
      </c>
      <c r="DD115" t="inlineStr">
        <is>
          <t>4-Acid Digestion</t>
        </is>
      </c>
      <c r="DE115" t="n">
        <v>520</v>
      </c>
      <c r="DF115" t="n">
        <v>0.052</v>
      </c>
      <c r="DG115" t="inlineStr">
        <is>
          <t>4-Acid Digestion</t>
        </is>
      </c>
      <c r="DH115" t="n">
        <v>3.25</v>
      </c>
      <c r="DI115" t="n">
        <v>0.000325</v>
      </c>
      <c r="DJ115" t="inlineStr">
        <is>
          <t>4-Acid Digestion</t>
        </is>
      </c>
      <c r="DK115" t="n">
        <v>19800</v>
      </c>
      <c r="DL115" t="n">
        <v>1.98</v>
      </c>
      <c r="DM115" t="inlineStr">
        <is>
          <t>4-Acid Digestion</t>
        </is>
      </c>
      <c r="DN115" t="n">
        <v>20.4</v>
      </c>
      <c r="DO115" t="n">
        <v>0.00204</v>
      </c>
      <c r="DP115" t="inlineStr">
        <is>
          <t>4-Acid Digestion</t>
        </is>
      </c>
      <c r="DQ115" t="n">
        <v>33</v>
      </c>
      <c r="DR115" t="n">
        <v>0.0033</v>
      </c>
      <c r="DS115" t="inlineStr">
        <is>
          <t>4-Acid Digestion</t>
        </is>
      </c>
      <c r="DT115" t="n">
        <v>40.6</v>
      </c>
      <c r="DU115" t="n">
        <v>0.00406</v>
      </c>
      <c r="DV115" t="inlineStr">
        <is>
          <t>Borate / Peroxide Fusion ICP</t>
        </is>
      </c>
      <c r="DW115" t="n">
        <v>1010</v>
      </c>
      <c r="DX115" t="n">
        <v>0.101</v>
      </c>
      <c r="DY115" t="inlineStr">
        <is>
          <t>4-Acid Digestion</t>
        </is>
      </c>
      <c r="DZ115" t="n">
        <v>21.9</v>
      </c>
      <c r="EA115" t="n">
        <v>0.00219</v>
      </c>
      <c r="EB115" t="inlineStr">
        <is>
          <t>4-Acid Digestion</t>
        </is>
      </c>
      <c r="EC115" t="inlineStr"/>
      <c r="ED115" t="inlineStr"/>
      <c r="EE115" t="inlineStr"/>
      <c r="EF115" t="n">
        <v>9.140000000000001</v>
      </c>
      <c r="EG115" t="n">
        <v>0.000914</v>
      </c>
      <c r="EH115" t="inlineStr">
        <is>
          <t>4-Acid Digestion</t>
        </is>
      </c>
      <c r="EI115" t="inlineStr"/>
      <c r="EJ115" t="inlineStr"/>
      <c r="EK115" t="inlineStr"/>
      <c r="EL115" t="n">
        <v>233</v>
      </c>
      <c r="EM115" t="n">
        <v>0.0233</v>
      </c>
      <c r="EN115" t="inlineStr">
        <is>
          <t>Borate / Peroxide Fusion ICP</t>
        </is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640</v>
      </c>
      <c r="EY115" t="n">
        <v>0.064</v>
      </c>
      <c r="EZ115" t="inlineStr">
        <is>
          <t>4-Acid Digestion</t>
        </is>
      </c>
      <c r="FA115" t="n">
        <v>0.57</v>
      </c>
      <c r="FB115" t="n">
        <v>5.7e-05</v>
      </c>
      <c r="FC115" t="inlineStr">
        <is>
          <t>4-Acid Digestion</t>
        </is>
      </c>
      <c r="FD115" t="n">
        <v>12.3</v>
      </c>
      <c r="FE115" t="n">
        <v>0.00123</v>
      </c>
      <c r="FF115" t="inlineStr">
        <is>
          <t>4-Acid Digestion</t>
        </is>
      </c>
      <c r="FG115" t="inlineStr"/>
      <c r="FH115" t="inlineStr"/>
      <c r="FI115" t="inlineStr"/>
      <c r="FJ115" t="n">
        <v>301448.78</v>
      </c>
      <c r="FK115" t="n">
        <v>30.144878</v>
      </c>
      <c r="FL115" t="inlineStr">
        <is>
          <t>Borate Fusion XRF</t>
        </is>
      </c>
      <c r="FM115" t="n">
        <v>6.66</v>
      </c>
      <c r="FN115" t="n">
        <v>0.000666</v>
      </c>
      <c r="FO115" t="inlineStr">
        <is>
          <t>Borate / Peroxide Fusion ICP</t>
        </is>
      </c>
      <c r="FP115" t="n">
        <v>4.03</v>
      </c>
      <c r="FQ115" t="n">
        <v>0.000403</v>
      </c>
      <c r="FR115" t="inlineStr">
        <is>
          <t>4-Acid Digestion</t>
        </is>
      </c>
      <c r="FS115" t="n">
        <v>296</v>
      </c>
      <c r="FT115" t="n">
        <v>0.0296</v>
      </c>
      <c r="FU115" t="inlineStr">
        <is>
          <t>4-Acid Digestion</t>
        </is>
      </c>
      <c r="FV115" t="n">
        <v>1.56</v>
      </c>
      <c r="FW115" t="n">
        <v>0.000156</v>
      </c>
      <c r="FX115" t="inlineStr">
        <is>
          <t>4-Acid Digestion</t>
        </is>
      </c>
      <c r="FY115" t="n">
        <v>0.86</v>
      </c>
      <c r="FZ115" t="n">
        <v>8.6e-05</v>
      </c>
      <c r="GA115" t="inlineStr">
        <is>
          <t>4-Acid Digestion</t>
        </is>
      </c>
      <c r="GB115" t="inlineStr"/>
      <c r="GC115" t="inlineStr"/>
      <c r="GD115" t="inlineStr"/>
      <c r="GE115" t="n">
        <v>21.9</v>
      </c>
      <c r="GF115" t="n">
        <v>0.00219</v>
      </c>
      <c r="GG115" t="inlineStr">
        <is>
          <t>4-Acid Digestion</t>
        </is>
      </c>
      <c r="GH115" t="n">
        <v>4890</v>
      </c>
      <c r="GI115" t="n">
        <v>0.489</v>
      </c>
      <c r="GJ115" t="inlineStr">
        <is>
          <t>4-Acid Digestion</t>
        </is>
      </c>
      <c r="GK115" t="n">
        <v>1.13</v>
      </c>
      <c r="GL115" t="n">
        <v>0.000113</v>
      </c>
      <c r="GM115" t="inlineStr">
        <is>
          <t>4-Acid Digestion</t>
        </is>
      </c>
      <c r="GN115" t="n">
        <v>0.43</v>
      </c>
      <c r="GO115" t="n">
        <v>4.3e-05</v>
      </c>
      <c r="GP115" t="inlineStr">
        <is>
          <t>4-Acid Digestion</t>
        </is>
      </c>
      <c r="GQ115" t="n">
        <v>6.37</v>
      </c>
      <c r="GR115" t="n">
        <v>0.000637</v>
      </c>
      <c r="GS115" t="inlineStr">
        <is>
          <t>4-Acid Digestion</t>
        </is>
      </c>
      <c r="GT115" t="n">
        <v>114.834</v>
      </c>
      <c r="GU115" t="n">
        <v>0.0114834</v>
      </c>
      <c r="GV115" t="inlineStr">
        <is>
          <t>Borate Fusion XRF</t>
        </is>
      </c>
      <c r="GW115" t="n">
        <v>3.38</v>
      </c>
      <c r="GX115" t="n">
        <v>0.000338</v>
      </c>
      <c r="GY115" t="inlineStr">
        <is>
          <t>4-Acid Digestion</t>
        </is>
      </c>
      <c r="GZ115" t="n">
        <v>26.8</v>
      </c>
      <c r="HA115" t="n">
        <v>0.00268</v>
      </c>
      <c r="HB115" t="inlineStr">
        <is>
          <t>4-Acid Digestion</t>
        </is>
      </c>
      <c r="HC115" t="n">
        <v>2.66</v>
      </c>
      <c r="HD115" t="n">
        <v>0.000266</v>
      </c>
      <c r="HE115" t="inlineStr">
        <is>
          <t>4-Acid Digestion</t>
        </is>
      </c>
      <c r="HF115" t="n">
        <v>69</v>
      </c>
      <c r="HG115" t="n">
        <v>0.0069</v>
      </c>
      <c r="HH115" t="inlineStr">
        <is>
          <t>4-Acid Digestion</t>
        </is>
      </c>
      <c r="HI115" t="n">
        <v>89</v>
      </c>
      <c r="HJ115" t="n">
        <v>0.0089</v>
      </c>
      <c r="HK115" t="inlineStr">
        <is>
          <t>4-Acid Digestion</t>
        </is>
      </c>
    </row>
    <row r="116">
      <c r="A116" t="inlineStr">
        <is>
          <t>OREAS0020b</t>
        </is>
      </c>
      <c r="B116" t="inlineStr">
        <is>
          <t>Blank/lithogeochem/low-level</t>
        </is>
      </c>
      <c r="C116" t="inlineStr">
        <is>
          <t>primary</t>
        </is>
      </c>
      <c r="D116" t="inlineStr">
        <is>
          <t>granodiorite</t>
        </is>
      </c>
      <c r="E116" t="inlineStr">
        <is>
          <t>barren</t>
        </is>
      </c>
      <c r="F116" t="inlineStr">
        <is>
          <t>yes</t>
        </is>
      </c>
      <c r="G116" t="inlineStr">
        <is>
          <t>Current</t>
        </is>
      </c>
      <c r="H116" t="inlineStr">
        <is>
          <t>C:/Users/Zeb/Documents/GitHub/OREAS-Catalogue-Info/oreas-catalogue-2024-05-24.csv</t>
        </is>
      </c>
      <c r="I116">
        <f>Hyperlink("https://www.oreas.com/crm/OREAS-20b/")</f>
        <v/>
      </c>
      <c r="J116" t="n">
        <v>0.08500000000000001</v>
      </c>
      <c r="K116" t="n">
        <v>8.5e-06</v>
      </c>
      <c r="L116" t="inlineStr">
        <is>
          <t>Aqua Regia Digestion</t>
        </is>
      </c>
      <c r="M116" t="n">
        <v>76300</v>
      </c>
      <c r="N116" t="n">
        <v>7.63</v>
      </c>
      <c r="O116" t="inlineStr">
        <is>
          <t>4-Acid Digestion</t>
        </is>
      </c>
      <c r="P116" t="n">
        <v>2.05</v>
      </c>
      <c r="Q116" t="n">
        <v>0.000205</v>
      </c>
      <c r="R116" t="inlineStr">
        <is>
          <t>4-Acid Digestion</t>
        </is>
      </c>
      <c r="S116" t="n">
        <v>0.004</v>
      </c>
      <c r="T116" t="n">
        <v>4e-07</v>
      </c>
      <c r="U116" t="inlineStr">
        <is>
          <t>Pb Fire Assay</t>
        </is>
      </c>
      <c r="V116" s="2" t="n">
        <v>10</v>
      </c>
      <c r="W116" s="2" t="n">
        <v>0.001</v>
      </c>
      <c r="X116" t="inlineStr">
        <is>
          <t>Aqua Regia Digestion</t>
        </is>
      </c>
      <c r="Y116" t="n">
        <v>1056</v>
      </c>
      <c r="Z116" t="n">
        <v>0.1056</v>
      </c>
      <c r="AA116" t="inlineStr">
        <is>
          <t>4-Acid Digestion</t>
        </is>
      </c>
      <c r="AB116" t="n">
        <v>2.68</v>
      </c>
      <c r="AC116" t="n">
        <v>0.000268</v>
      </c>
      <c r="AD116" t="inlineStr">
        <is>
          <t>4-Acid Digestion</t>
        </is>
      </c>
      <c r="AE116" t="n">
        <v>0.79</v>
      </c>
      <c r="AF116" t="n">
        <v>7.9e-05</v>
      </c>
      <c r="AG116" t="inlineStr">
        <is>
          <t>4-Acid Digestion</t>
        </is>
      </c>
      <c r="AH116" t="n">
        <v>17300</v>
      </c>
      <c r="AI116" t="n">
        <v>1.73</v>
      </c>
      <c r="AJ116" t="inlineStr">
        <is>
          <t>4-Acid Digestion</t>
        </is>
      </c>
      <c r="AK116" t="n">
        <v>0.19</v>
      </c>
      <c r="AL116" t="n">
        <v>1.9e-05</v>
      </c>
      <c r="AM116" t="inlineStr">
        <is>
          <t>4-Acid Digestion</t>
        </is>
      </c>
      <c r="AN116" t="n">
        <v>79</v>
      </c>
      <c r="AO116" t="n">
        <v>0.007900000000000001</v>
      </c>
      <c r="AP116" t="inlineStr">
        <is>
          <t>4-Acid Digestion</t>
        </is>
      </c>
      <c r="AQ116" t="inlineStr"/>
      <c r="AR116" t="inlineStr"/>
      <c r="AS116" t="inlineStr"/>
      <c r="AT116" t="n">
        <v>8.4</v>
      </c>
      <c r="AU116" t="n">
        <v>0.00084</v>
      </c>
      <c r="AV116" t="inlineStr">
        <is>
          <t>4-Acid Digestion</t>
        </is>
      </c>
      <c r="AW116" t="n">
        <v>47.9</v>
      </c>
      <c r="AX116" t="n">
        <v>0.00479</v>
      </c>
      <c r="AY116" t="inlineStr">
        <is>
          <t>4-Acid Digestion</t>
        </is>
      </c>
      <c r="AZ116" t="n">
        <v>12</v>
      </c>
      <c r="BA116" t="n">
        <v>0.0012</v>
      </c>
      <c r="BB116" t="inlineStr">
        <is>
          <t>4-Acid Digestion</t>
        </is>
      </c>
      <c r="BC116" t="n">
        <v>22.7</v>
      </c>
      <c r="BD116" t="n">
        <v>0.00227</v>
      </c>
      <c r="BE116" t="inlineStr">
        <is>
          <t>4-Acid Digestion</t>
        </is>
      </c>
      <c r="BF116" t="n">
        <v>3.76</v>
      </c>
      <c r="BG116" t="n">
        <v>0.000376</v>
      </c>
      <c r="BH116" t="inlineStr">
        <is>
          <t>4-Acid Digestion</t>
        </is>
      </c>
      <c r="BI116" t="n">
        <v>1.43</v>
      </c>
      <c r="BJ116" t="n">
        <v>0.000143</v>
      </c>
      <c r="BK116" t="inlineStr">
        <is>
          <t>4-Acid Digestion</t>
        </is>
      </c>
      <c r="BL116" t="n">
        <v>1.5</v>
      </c>
      <c r="BM116" t="n">
        <v>0.00015</v>
      </c>
      <c r="BN116" t="inlineStr">
        <is>
          <t>4-Acid Digestion</t>
        </is>
      </c>
      <c r="BO116" t="n">
        <v>29800</v>
      </c>
      <c r="BP116" t="n">
        <v>2.98</v>
      </c>
      <c r="BQ116" t="inlineStr">
        <is>
          <t>4-Acid Digestion</t>
        </is>
      </c>
      <c r="BR116" t="n">
        <v>21</v>
      </c>
      <c r="BS116" t="n">
        <v>0.0021</v>
      </c>
      <c r="BT116" t="inlineStr">
        <is>
          <t>4-Acid Digestion</t>
        </is>
      </c>
      <c r="BU116" t="n">
        <v>6.09</v>
      </c>
      <c r="BV116" t="n">
        <v>0.0006089999999999999</v>
      </c>
      <c r="BW116" t="inlineStr">
        <is>
          <t>4-Acid Digestion</t>
        </is>
      </c>
      <c r="BX116" t="n">
        <v>0.16</v>
      </c>
      <c r="BY116" t="n">
        <v>1.6e-05</v>
      </c>
      <c r="BZ116" t="inlineStr">
        <is>
          <t>4-Acid Digestion</t>
        </is>
      </c>
      <c r="CA116" t="n">
        <v>1.96</v>
      </c>
      <c r="CB116" t="n">
        <v>0.000196</v>
      </c>
      <c r="CC116" t="inlineStr">
        <is>
          <t>4-Acid Digestion</t>
        </is>
      </c>
      <c r="CD116" s="2" t="n">
        <v>0.01</v>
      </c>
      <c r="CE116" s="2" t="n">
        <v>1e-06</v>
      </c>
      <c r="CF116" t="inlineStr">
        <is>
          <t>Aqua Regia Digestion</t>
        </is>
      </c>
      <c r="CG116" t="n">
        <v>0.6</v>
      </c>
      <c r="CH116" t="n">
        <v>6e-05</v>
      </c>
      <c r="CI116" t="inlineStr">
        <is>
          <t>4-Acid Digestion</t>
        </is>
      </c>
      <c r="CJ116" t="n">
        <v>0.067</v>
      </c>
      <c r="CK116" t="n">
        <v>6.7e-06</v>
      </c>
      <c r="CL116" t="inlineStr">
        <is>
          <t>4-Acid Digestion</t>
        </is>
      </c>
      <c r="CM116" t="inlineStr"/>
      <c r="CN116" t="inlineStr"/>
      <c r="CO116" t="inlineStr"/>
      <c r="CP116" t="n">
        <v>29500</v>
      </c>
      <c r="CQ116" t="n">
        <v>2.95</v>
      </c>
      <c r="CR116" t="inlineStr">
        <is>
          <t>4-Acid Digestion</t>
        </is>
      </c>
      <c r="CS116" t="n">
        <v>38.1</v>
      </c>
      <c r="CT116" t="n">
        <v>0.00381</v>
      </c>
      <c r="CU116" t="inlineStr">
        <is>
          <t>4-Acid Digestion</t>
        </is>
      </c>
      <c r="CV116" t="n">
        <v>56</v>
      </c>
      <c r="CW116" t="n">
        <v>0.0056</v>
      </c>
      <c r="CX116" t="inlineStr">
        <is>
          <t>4-Acid Digestion</t>
        </is>
      </c>
      <c r="CY116" t="n">
        <v>0.17</v>
      </c>
      <c r="CZ116" t="n">
        <v>1.7e-05</v>
      </c>
      <c r="DA116" t="inlineStr">
        <is>
          <t>4-Acid Digestion</t>
        </is>
      </c>
      <c r="DB116" t="n">
        <v>7490</v>
      </c>
      <c r="DC116" t="n">
        <v>0.749</v>
      </c>
      <c r="DD116" t="inlineStr">
        <is>
          <t>4-Acid Digestion</t>
        </is>
      </c>
      <c r="DE116" t="n">
        <v>360</v>
      </c>
      <c r="DF116" t="n">
        <v>0.036</v>
      </c>
      <c r="DG116" t="inlineStr">
        <is>
          <t>4-Acid Digestion</t>
        </is>
      </c>
      <c r="DH116" t="n">
        <v>2.65</v>
      </c>
      <c r="DI116" t="n">
        <v>0.000265</v>
      </c>
      <c r="DJ116" t="inlineStr">
        <is>
          <t>4-Acid Digestion</t>
        </is>
      </c>
      <c r="DK116" t="n">
        <v>20400</v>
      </c>
      <c r="DL116" t="n">
        <v>2.04</v>
      </c>
      <c r="DM116" t="inlineStr">
        <is>
          <t>4-Acid Digestion</t>
        </is>
      </c>
      <c r="DN116" t="n">
        <v>13.2</v>
      </c>
      <c r="DO116" t="n">
        <v>0.00132</v>
      </c>
      <c r="DP116" t="inlineStr">
        <is>
          <t>4-Acid Digestion</t>
        </is>
      </c>
      <c r="DQ116" t="n">
        <v>34.5</v>
      </c>
      <c r="DR116" t="n">
        <v>0.00345</v>
      </c>
      <c r="DS116" t="inlineStr">
        <is>
          <t>4-Acid Digestion</t>
        </is>
      </c>
      <c r="DT116" t="n">
        <v>22.8</v>
      </c>
      <c r="DU116" t="n">
        <v>0.00228</v>
      </c>
      <c r="DV116" t="inlineStr">
        <is>
          <t>Borate / Peroxide Fusion ICP</t>
        </is>
      </c>
      <c r="DW116" t="n">
        <v>830</v>
      </c>
      <c r="DX116" t="n">
        <v>0.083</v>
      </c>
      <c r="DY116" t="inlineStr">
        <is>
          <t>4-Acid Digestion</t>
        </is>
      </c>
      <c r="DZ116" t="n">
        <v>24.5</v>
      </c>
      <c r="EA116" t="n">
        <v>0.00245</v>
      </c>
      <c r="EB116" t="inlineStr">
        <is>
          <t>4-Acid Digestion</t>
        </is>
      </c>
      <c r="EC116" s="2" t="n">
        <v>0.001</v>
      </c>
      <c r="ED116" s="2" t="n">
        <v>1e-07</v>
      </c>
      <c r="EE116" t="inlineStr">
        <is>
          <t>Pb Fire Assay</t>
        </is>
      </c>
      <c r="EF116" t="n">
        <v>8.960000000000001</v>
      </c>
      <c r="EG116" t="n">
        <v>0.000896</v>
      </c>
      <c r="EH116" t="inlineStr">
        <is>
          <t>4-Acid Digestion</t>
        </is>
      </c>
      <c r="EI116" s="2" t="n">
        <v>0.005</v>
      </c>
      <c r="EJ116" s="2" t="n">
        <v>5e-07</v>
      </c>
      <c r="EK116" t="inlineStr">
        <is>
          <t>Pb Fire Assay</t>
        </is>
      </c>
      <c r="EL116" t="n">
        <v>176</v>
      </c>
      <c r="EM116" t="n">
        <v>0.0176</v>
      </c>
      <c r="EN116" t="inlineStr">
        <is>
          <t>Borate / Peroxide Fusion ICP</t>
        </is>
      </c>
      <c r="EO116" s="2" t="n">
        <v>0.002</v>
      </c>
      <c r="EP116" s="2" t="n">
        <v>2e-07</v>
      </c>
      <c r="EQ116" t="inlineStr">
        <is>
          <t>4-Acid Digestion</t>
        </is>
      </c>
      <c r="ER116" t="inlineStr"/>
      <c r="ES116" t="inlineStr"/>
      <c r="ET116" t="inlineStr"/>
      <c r="EU116" t="inlineStr"/>
      <c r="EV116" t="inlineStr"/>
      <c r="EW116" t="inlineStr"/>
      <c r="EX116" t="n">
        <v>1290</v>
      </c>
      <c r="EY116" t="n">
        <v>0.129</v>
      </c>
      <c r="EZ116" t="inlineStr">
        <is>
          <t>4-Acid Digestion</t>
        </is>
      </c>
      <c r="FA116" t="n">
        <v>0.26</v>
      </c>
      <c r="FB116" t="n">
        <v>2.6e-05</v>
      </c>
      <c r="FC116" t="inlineStr">
        <is>
          <t>4-Acid Digestion</t>
        </is>
      </c>
      <c r="FD116" t="n">
        <v>8.779999999999999</v>
      </c>
      <c r="FE116" t="n">
        <v>0.000878</v>
      </c>
      <c r="FF116" t="inlineStr">
        <is>
          <t>4-Acid Digestion</t>
        </is>
      </c>
      <c r="FG116" t="n">
        <v>0.34</v>
      </c>
      <c r="FH116" t="n">
        <v>3.4e-05</v>
      </c>
      <c r="FI116" t="inlineStr">
        <is>
          <t>Aqua Regia Digestion</t>
        </is>
      </c>
      <c r="FJ116" t="n">
        <v>319164.564</v>
      </c>
      <c r="FK116" t="n">
        <v>31.9164564</v>
      </c>
      <c r="FL116" t="inlineStr">
        <is>
          <t>Borate Fusion XRF</t>
        </is>
      </c>
      <c r="FM116" t="n">
        <v>7.79</v>
      </c>
      <c r="FN116" t="n">
        <v>0.000779</v>
      </c>
      <c r="FO116" t="inlineStr">
        <is>
          <t>Borate / Peroxide Fusion ICP</t>
        </is>
      </c>
      <c r="FP116" t="n">
        <v>5.05</v>
      </c>
      <c r="FQ116" t="n">
        <v>0.000505</v>
      </c>
      <c r="FR116" t="inlineStr">
        <is>
          <t>4-Acid Digestion</t>
        </is>
      </c>
      <c r="FS116" t="n">
        <v>161</v>
      </c>
      <c r="FT116" t="n">
        <v>0.0161</v>
      </c>
      <c r="FU116" t="inlineStr">
        <is>
          <t>4-Acid Digestion</t>
        </is>
      </c>
      <c r="FV116" t="n">
        <v>1.17</v>
      </c>
      <c r="FW116" t="n">
        <v>0.000117</v>
      </c>
      <c r="FX116" t="inlineStr">
        <is>
          <t>4-Acid Digestion</t>
        </is>
      </c>
      <c r="FY116" t="n">
        <v>0.77</v>
      </c>
      <c r="FZ116" t="n">
        <v>7.7e-05</v>
      </c>
      <c r="GA116" t="inlineStr">
        <is>
          <t>4-Acid Digestion</t>
        </is>
      </c>
      <c r="GB116" s="2" t="n">
        <v>0.05</v>
      </c>
      <c r="GC116" s="2" t="n">
        <v>5e-06</v>
      </c>
      <c r="GD116" t="inlineStr">
        <is>
          <t>4-Acid Digestion</t>
        </is>
      </c>
      <c r="GE116" t="n">
        <v>15.1</v>
      </c>
      <c r="GF116" t="n">
        <v>0.00151</v>
      </c>
      <c r="GG116" t="inlineStr">
        <is>
          <t>4-Acid Digestion</t>
        </is>
      </c>
      <c r="GH116" t="n">
        <v>3710</v>
      </c>
      <c r="GI116" t="n">
        <v>0.371</v>
      </c>
      <c r="GJ116" t="inlineStr">
        <is>
          <t>4-Acid Digestion</t>
        </is>
      </c>
      <c r="GK116" t="n">
        <v>0.97</v>
      </c>
      <c r="GL116" t="n">
        <v>9.7e-05</v>
      </c>
      <c r="GM116" t="inlineStr">
        <is>
          <t>4-Acid Digestion</t>
        </is>
      </c>
      <c r="GN116" t="n">
        <v>0.19</v>
      </c>
      <c r="GO116" t="n">
        <v>1.9e-05</v>
      </c>
      <c r="GP116" t="inlineStr">
        <is>
          <t>4-Acid Digestion</t>
        </is>
      </c>
      <c r="GQ116" t="n">
        <v>4.04</v>
      </c>
      <c r="GR116" t="n">
        <v>0.000404</v>
      </c>
      <c r="GS116" t="inlineStr">
        <is>
          <t>4-Acid Digestion</t>
        </is>
      </c>
      <c r="GT116" t="n">
        <v>68</v>
      </c>
      <c r="GU116" t="n">
        <v>0.0068</v>
      </c>
      <c r="GV116" t="inlineStr">
        <is>
          <t>Borate / Peroxide Fusion ICP</t>
        </is>
      </c>
      <c r="GW116" t="n">
        <v>11.3</v>
      </c>
      <c r="GX116" t="n">
        <v>0.00113</v>
      </c>
      <c r="GY116" t="inlineStr">
        <is>
          <t>4-Acid Digestion</t>
        </is>
      </c>
      <c r="GZ116" t="n">
        <v>15.8</v>
      </c>
      <c r="HA116" t="n">
        <v>0.00158</v>
      </c>
      <c r="HB116" t="inlineStr">
        <is>
          <t>4-Acid Digestion</t>
        </is>
      </c>
      <c r="HC116" t="n">
        <v>1.07</v>
      </c>
      <c r="HD116" t="n">
        <v>0.000107</v>
      </c>
      <c r="HE116" t="inlineStr">
        <is>
          <t>4-Acid Digestion</t>
        </is>
      </c>
      <c r="HF116" t="n">
        <v>82</v>
      </c>
      <c r="HG116" t="n">
        <v>0.008200000000000001</v>
      </c>
      <c r="HH116" t="inlineStr">
        <is>
          <t>4-Acid Digestion</t>
        </is>
      </c>
      <c r="HI116" t="n">
        <v>62</v>
      </c>
      <c r="HJ116" t="n">
        <v>0.0062</v>
      </c>
      <c r="HK116" t="inlineStr">
        <is>
          <t>4-Acid Digestion</t>
        </is>
      </c>
    </row>
    <row r="117">
      <c r="A117" t="inlineStr">
        <is>
          <t>OREAS0210</t>
        </is>
      </c>
      <c r="B117" t="inlineStr">
        <is>
          <t>Au &gt;1 ppm, Au only</t>
        </is>
      </c>
      <c r="C117" t="inlineStr">
        <is>
          <t>primary</t>
        </is>
      </c>
      <c r="D117" t="inlineStr">
        <is>
          <t>metasediment/basalt</t>
        </is>
      </c>
      <c r="E117" t="inlineStr">
        <is>
          <t>orogenic lode gold</t>
        </is>
      </c>
      <c r="F117" t="inlineStr">
        <is>
          <t>no</t>
        </is>
      </c>
      <c r="G117" t="inlineStr">
        <is>
          <t>Archived</t>
        </is>
      </c>
      <c r="H117" t="inlineStr">
        <is>
          <t>C:/Users/Zeb/Documents/GitHub/OREAS-Catalogue-Info/oreas-catalogue-2024-05-24.csv</t>
        </is>
      </c>
      <c r="I117">
        <f>Hyperlink("https://www.oreas.com/crm/OREAS-210/")</f>
        <v/>
      </c>
      <c r="J117" t="n">
        <v>0.9429999999999999</v>
      </c>
      <c r="K117" t="n">
        <v>9.43e-05</v>
      </c>
      <c r="L117" t="inlineStr">
        <is>
          <t>Aqua Regia Digestion</t>
        </is>
      </c>
      <c r="M117" t="n">
        <v>21900</v>
      </c>
      <c r="N117" t="n">
        <v>2.19</v>
      </c>
      <c r="O117" t="inlineStr">
        <is>
          <t>Aqua Regia Digestion</t>
        </is>
      </c>
      <c r="P117" t="n">
        <v>3715</v>
      </c>
      <c r="Q117" t="n">
        <v>0.3715</v>
      </c>
      <c r="R117" t="inlineStr">
        <is>
          <t>Aqua Regia Digestion</t>
        </is>
      </c>
      <c r="S117" t="n">
        <v>5.49</v>
      </c>
      <c r="T117" t="n">
        <v>0.000549</v>
      </c>
      <c r="U117" t="inlineStr">
        <is>
          <t>Pb Fire Assay</t>
        </is>
      </c>
      <c r="V117" s="2" t="n">
        <v>10</v>
      </c>
      <c r="W117" s="2" t="n">
        <v>0.001</v>
      </c>
      <c r="X117" t="inlineStr">
        <is>
          <t>Aqua Regia Digestion</t>
        </is>
      </c>
      <c r="Y117" t="n">
        <v>157</v>
      </c>
      <c r="Z117" t="n">
        <v>0.0157</v>
      </c>
      <c r="AA117" t="inlineStr">
        <is>
          <t>Aqua Regia Digestion</t>
        </is>
      </c>
      <c r="AB117" s="2" t="n">
        <v>0.5</v>
      </c>
      <c r="AC117" s="2" t="n">
        <v>5e-05</v>
      </c>
      <c r="AD117" t="inlineStr">
        <is>
          <t>Aqua Regia Digestion</t>
        </is>
      </c>
      <c r="AE117" t="n">
        <v>0.19</v>
      </c>
      <c r="AF117" t="n">
        <v>1.9e-05</v>
      </c>
      <c r="AG117" t="inlineStr">
        <is>
          <t>Aqua Regia Digestion</t>
        </is>
      </c>
      <c r="AH117" t="n">
        <v>31300</v>
      </c>
      <c r="AI117" t="n">
        <v>3.13</v>
      </c>
      <c r="AJ117" t="inlineStr">
        <is>
          <t>Aqua Regia Digestion</t>
        </is>
      </c>
      <c r="AK117" t="n">
        <v>0.2</v>
      </c>
      <c r="AL117" t="n">
        <v>2e-05</v>
      </c>
      <c r="AM117" t="inlineStr">
        <is>
          <t>Aqua Regia Digestion</t>
        </is>
      </c>
      <c r="AN117" t="n">
        <v>20.1</v>
      </c>
      <c r="AO117" t="n">
        <v>0.00201</v>
      </c>
      <c r="AP117" t="inlineStr">
        <is>
          <t>Aqua Regia Digestion</t>
        </is>
      </c>
      <c r="AQ117" t="inlineStr"/>
      <c r="AR117" t="inlineStr"/>
      <c r="AS117" t="inlineStr"/>
      <c r="AT117" t="n">
        <v>27.5</v>
      </c>
      <c r="AU117" t="n">
        <v>0.00275</v>
      </c>
      <c r="AV117" t="inlineStr">
        <is>
          <t>Aqua Regia Digestion</t>
        </is>
      </c>
      <c r="AW117" t="n">
        <v>68</v>
      </c>
      <c r="AX117" t="n">
        <v>0.0068</v>
      </c>
      <c r="AY117" t="inlineStr">
        <is>
          <t>Aqua Regia Digestion</t>
        </is>
      </c>
      <c r="AZ117" t="n">
        <v>2.27</v>
      </c>
      <c r="BA117" t="n">
        <v>0.000227</v>
      </c>
      <c r="BB117" t="inlineStr">
        <is>
          <t>Aqua Regia Digestion</t>
        </is>
      </c>
      <c r="BC117" t="n">
        <v>162</v>
      </c>
      <c r="BD117" t="n">
        <v>0.0162</v>
      </c>
      <c r="BE117" t="inlineStr">
        <is>
          <t>Aqua Regia Digestion</t>
        </is>
      </c>
      <c r="BF117" t="n">
        <v>3</v>
      </c>
      <c r="BG117" t="n">
        <v>0.0003</v>
      </c>
      <c r="BH117" t="inlineStr">
        <is>
          <t>Aqua Regia Digestion</t>
        </is>
      </c>
      <c r="BI117" t="n">
        <v>1.43</v>
      </c>
      <c r="BJ117" t="n">
        <v>0.000143</v>
      </c>
      <c r="BK117" t="inlineStr">
        <is>
          <t>Aqua Regia Digestion</t>
        </is>
      </c>
      <c r="BL117" t="n">
        <v>0.75</v>
      </c>
      <c r="BM117" t="n">
        <v>7.499999999999999e-05</v>
      </c>
      <c r="BN117" t="inlineStr">
        <is>
          <t>Aqua Regia Digestion</t>
        </is>
      </c>
      <c r="BO117" t="n">
        <v>95400</v>
      </c>
      <c r="BP117" t="n">
        <v>9.539999999999999</v>
      </c>
      <c r="BQ117" t="inlineStr">
        <is>
          <t>Aqua Regia Digestion</t>
        </is>
      </c>
      <c r="BR117" t="n">
        <v>7.9</v>
      </c>
      <c r="BS117" t="n">
        <v>0.00079</v>
      </c>
      <c r="BT117" t="inlineStr">
        <is>
          <t>Aqua Regia Digestion</t>
        </is>
      </c>
      <c r="BU117" t="n">
        <v>3.64</v>
      </c>
      <c r="BV117" t="n">
        <v>0.000364</v>
      </c>
      <c r="BW117" t="inlineStr">
        <is>
          <t>Aqua Regia Digestion</t>
        </is>
      </c>
      <c r="BX117" t="inlineStr"/>
      <c r="BY117" t="inlineStr"/>
      <c r="BZ117" t="inlineStr"/>
      <c r="CA117" t="n">
        <v>0.43</v>
      </c>
      <c r="CB117" t="n">
        <v>4.3e-05</v>
      </c>
      <c r="CC117" t="inlineStr">
        <is>
          <t>Aqua Regia Digestion</t>
        </is>
      </c>
      <c r="CD117" s="2" t="n">
        <v>1</v>
      </c>
      <c r="CE117" s="2" t="n">
        <v>0.0001</v>
      </c>
      <c r="CF117" t="inlineStr">
        <is>
          <t>Aqua Regia Digestion</t>
        </is>
      </c>
      <c r="CG117" t="n">
        <v>0.53</v>
      </c>
      <c r="CH117" t="n">
        <v>5.3e-05</v>
      </c>
      <c r="CI117" t="inlineStr">
        <is>
          <t>Aqua Regia Digestion</t>
        </is>
      </c>
      <c r="CJ117" t="n">
        <v>0.04</v>
      </c>
      <c r="CK117" t="n">
        <v>4e-06</v>
      </c>
      <c r="CL117" t="inlineStr">
        <is>
          <t>Aqua Regia Digestion</t>
        </is>
      </c>
      <c r="CM117" t="inlineStr"/>
      <c r="CN117" t="inlineStr"/>
      <c r="CO117" t="inlineStr"/>
      <c r="CP117" t="n">
        <v>1040</v>
      </c>
      <c r="CQ117" t="n">
        <v>0.104</v>
      </c>
      <c r="CR117" t="inlineStr">
        <is>
          <t>Aqua Regia Digestion</t>
        </is>
      </c>
      <c r="CS117" t="n">
        <v>10.3</v>
      </c>
      <c r="CT117" t="n">
        <v>0.00103</v>
      </c>
      <c r="CU117" t="inlineStr">
        <is>
          <t>Aqua Regia Digestion</t>
        </is>
      </c>
      <c r="CV117" t="n">
        <v>10.9</v>
      </c>
      <c r="CW117" t="n">
        <v>0.00109</v>
      </c>
      <c r="CX117" t="inlineStr">
        <is>
          <t>Aqua Regia Digestion</t>
        </is>
      </c>
      <c r="CY117" t="n">
        <v>0.15</v>
      </c>
      <c r="CZ117" t="n">
        <v>1.5e-05</v>
      </c>
      <c r="DA117" t="inlineStr">
        <is>
          <t>Aqua Regia Digestion</t>
        </is>
      </c>
      <c r="DB117" t="n">
        <v>21900</v>
      </c>
      <c r="DC117" t="n">
        <v>2.19</v>
      </c>
      <c r="DD117" t="inlineStr">
        <is>
          <t>Aqua Regia Digestion</t>
        </is>
      </c>
      <c r="DE117" t="n">
        <v>3340</v>
      </c>
      <c r="DF117" t="n">
        <v>0.334</v>
      </c>
      <c r="DG117" t="inlineStr">
        <is>
          <t>Aqua Regia Digestion</t>
        </is>
      </c>
      <c r="DH117" t="n">
        <v>3.27</v>
      </c>
      <c r="DI117" t="n">
        <v>0.000327</v>
      </c>
      <c r="DJ117" t="inlineStr">
        <is>
          <t>Aqua Regia Digestion</t>
        </is>
      </c>
      <c r="DK117" t="n">
        <v>1410</v>
      </c>
      <c r="DL117" t="n">
        <v>0.141</v>
      </c>
      <c r="DM117" t="inlineStr">
        <is>
          <t>Aqua Regia Digestion</t>
        </is>
      </c>
      <c r="DN117" t="n">
        <v>0.39</v>
      </c>
      <c r="DO117" t="n">
        <v>3.9e-05</v>
      </c>
      <c r="DP117" t="inlineStr">
        <is>
          <t>Aqua Regia Digestion</t>
        </is>
      </c>
      <c r="DQ117" t="inlineStr"/>
      <c r="DR117" t="inlineStr"/>
      <c r="DS117" t="inlineStr"/>
      <c r="DT117" t="n">
        <v>92</v>
      </c>
      <c r="DU117" t="n">
        <v>0.0092</v>
      </c>
      <c r="DV117" t="inlineStr">
        <is>
          <t>Aqua Regia Digestion</t>
        </is>
      </c>
      <c r="DW117" t="n">
        <v>2100</v>
      </c>
      <c r="DX117" t="n">
        <v>0.21</v>
      </c>
      <c r="DY117" t="inlineStr">
        <is>
          <t>Aqua Regia Digestion</t>
        </is>
      </c>
      <c r="DZ117" t="n">
        <v>9.130000000000001</v>
      </c>
      <c r="EA117" t="n">
        <v>0.000913</v>
      </c>
      <c r="EB117" t="inlineStr">
        <is>
          <t>Aqua Regia Digestion</t>
        </is>
      </c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5.96</v>
      </c>
      <c r="EM117" t="n">
        <v>0.000596</v>
      </c>
      <c r="EN117" t="inlineStr">
        <is>
          <t>Aqua Regia Digestion</t>
        </is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28700</v>
      </c>
      <c r="EY117" t="n">
        <v>2.87</v>
      </c>
      <c r="EZ117" t="inlineStr">
        <is>
          <t>Aqua Regia Digestion</t>
        </is>
      </c>
      <c r="FA117" s="2" t="n">
        <v>7</v>
      </c>
      <c r="FB117" s="2" t="n">
        <v>0.0007</v>
      </c>
      <c r="FC117" t="inlineStr">
        <is>
          <t>Aqua Regia Digestion</t>
        </is>
      </c>
      <c r="FD117" t="n">
        <v>7.02</v>
      </c>
      <c r="FE117" t="n">
        <v>0.000702</v>
      </c>
      <c r="FF117" t="inlineStr">
        <is>
          <t>Aqua Regia Digestion</t>
        </is>
      </c>
      <c r="FG117" t="n">
        <v>3.37</v>
      </c>
      <c r="FH117" t="n">
        <v>0.000337</v>
      </c>
      <c r="FI117" t="inlineStr">
        <is>
          <t>Aqua Regia Digestion</t>
        </is>
      </c>
      <c r="FJ117" t="inlineStr"/>
      <c r="FK117" t="inlineStr"/>
      <c r="FL117" t="inlineStr"/>
      <c r="FM117" t="n">
        <v>3.19</v>
      </c>
      <c r="FN117" t="n">
        <v>0.000319</v>
      </c>
      <c r="FO117" t="inlineStr">
        <is>
          <t>Aqua Regia Digestion</t>
        </is>
      </c>
      <c r="FP117" t="n">
        <v>0.83</v>
      </c>
      <c r="FQ117" t="n">
        <v>8.3e-05</v>
      </c>
      <c r="FR117" t="inlineStr">
        <is>
          <t>Aqua Regia Digestion</t>
        </is>
      </c>
      <c r="FS117" t="n">
        <v>89</v>
      </c>
      <c r="FT117" t="n">
        <v>0.0089</v>
      </c>
      <c r="FU117" t="inlineStr">
        <is>
          <t>Aqua Regia Digestion</t>
        </is>
      </c>
      <c r="FV117" t="inlineStr"/>
      <c r="FW117" t="inlineStr"/>
      <c r="FX117" t="inlineStr"/>
      <c r="FY117" t="n">
        <v>0.49</v>
      </c>
      <c r="FZ117" t="n">
        <v>4.9e-05</v>
      </c>
      <c r="GA117" t="inlineStr">
        <is>
          <t>Aqua Regia Digestion</t>
        </is>
      </c>
      <c r="GB117" t="n">
        <v>0.19</v>
      </c>
      <c r="GC117" t="n">
        <v>1.9e-05</v>
      </c>
      <c r="GD117" t="inlineStr">
        <is>
          <t>Aqua Regia Digestion</t>
        </is>
      </c>
      <c r="GE117" t="n">
        <v>2.48</v>
      </c>
      <c r="GF117" t="n">
        <v>0.000248</v>
      </c>
      <c r="GG117" t="inlineStr">
        <is>
          <t>Aqua Regia Digestion</t>
        </is>
      </c>
      <c r="GH117" t="n">
        <v>990</v>
      </c>
      <c r="GI117" t="n">
        <v>0.099</v>
      </c>
      <c r="GJ117" t="inlineStr">
        <is>
          <t>Aqua Regia Digestion</t>
        </is>
      </c>
      <c r="GK117" t="n">
        <v>0.06900000000000001</v>
      </c>
      <c r="GL117" t="n">
        <v>6.9e-06</v>
      </c>
      <c r="GM117" t="inlineStr">
        <is>
          <t>Aqua Regia Digestion</t>
        </is>
      </c>
      <c r="GN117" t="n">
        <v>0.18</v>
      </c>
      <c r="GO117" t="n">
        <v>1.8e-05</v>
      </c>
      <c r="GP117" t="inlineStr">
        <is>
          <t>Aqua Regia Digestion</t>
        </is>
      </c>
      <c r="GQ117" t="n">
        <v>0.84</v>
      </c>
      <c r="GR117" t="n">
        <v>8.4e-05</v>
      </c>
      <c r="GS117" t="inlineStr">
        <is>
          <t>Aqua Regia Digestion</t>
        </is>
      </c>
      <c r="GT117" t="n">
        <v>89</v>
      </c>
      <c r="GU117" t="n">
        <v>0.0089</v>
      </c>
      <c r="GV117" t="inlineStr">
        <is>
          <t>Aqua Regia Digestion</t>
        </is>
      </c>
      <c r="GW117" t="n">
        <v>1.2</v>
      </c>
      <c r="GX117" t="n">
        <v>0.00012</v>
      </c>
      <c r="GY117" t="inlineStr">
        <is>
          <t>Aqua Regia Digestion</t>
        </is>
      </c>
      <c r="GZ117" t="n">
        <v>13.7</v>
      </c>
      <c r="HA117" t="n">
        <v>0.00137</v>
      </c>
      <c r="HB117" t="inlineStr">
        <is>
          <t>Aqua Regia Digestion</t>
        </is>
      </c>
      <c r="HC117" t="n">
        <v>1.12</v>
      </c>
      <c r="HD117" t="n">
        <v>0.000112</v>
      </c>
      <c r="HE117" t="inlineStr">
        <is>
          <t>Aqua Regia Digestion</t>
        </is>
      </c>
      <c r="HF117" t="n">
        <v>96</v>
      </c>
      <c r="HG117" t="n">
        <v>0.009599999999999999</v>
      </c>
      <c r="HH117" t="inlineStr">
        <is>
          <t>Aqua Regia Digestion</t>
        </is>
      </c>
      <c r="HI117" t="n">
        <v>18.2</v>
      </c>
      <c r="HJ117" t="n">
        <v>0.00182</v>
      </c>
      <c r="HK117" t="inlineStr">
        <is>
          <t>Aqua Regia Digestion</t>
        </is>
      </c>
    </row>
    <row r="118">
      <c r="A118" t="inlineStr">
        <is>
          <t>OREAS0211</t>
        </is>
      </c>
      <c r="B118" t="inlineStr">
        <is>
          <t>Au &lt;1 ppm, Au only</t>
        </is>
      </c>
      <c r="C118" t="inlineStr">
        <is>
          <t>primary</t>
        </is>
      </c>
      <c r="D118" t="inlineStr">
        <is>
          <t>greenstone</t>
        </is>
      </c>
      <c r="E118" t="inlineStr">
        <is>
          <t>orogenic lode gold</t>
        </is>
      </c>
      <c r="F118" t="inlineStr">
        <is>
          <t>yes</t>
        </is>
      </c>
      <c r="G118" t="inlineStr">
        <is>
          <t>Current</t>
        </is>
      </c>
      <c r="H118" t="inlineStr">
        <is>
          <t>C:/Users/Zeb/Documents/GitHub/OREAS-Catalogue-Info/oreas-catalogue-2024-05-24.csv</t>
        </is>
      </c>
      <c r="I118">
        <f>Hyperlink("https://www.oreas.com/crm/OREAS-211/")</f>
        <v/>
      </c>
      <c r="J118" t="n">
        <v>0.205</v>
      </c>
      <c r="K118" t="n">
        <v>2.05e-05</v>
      </c>
      <c r="L118" t="inlineStr">
        <is>
          <t>Aqua Regia Digestion</t>
        </is>
      </c>
      <c r="M118" t="n">
        <v>68500</v>
      </c>
      <c r="N118" t="n">
        <v>6.85</v>
      </c>
      <c r="O118" t="inlineStr">
        <is>
          <t>4-Acid Digestion</t>
        </is>
      </c>
      <c r="P118" t="n">
        <v>41.8</v>
      </c>
      <c r="Q118" t="n">
        <v>0.00418</v>
      </c>
      <c r="R118" t="inlineStr">
        <is>
          <t>4-Acid Digestion</t>
        </is>
      </c>
      <c r="S118" t="n">
        <v>0.768</v>
      </c>
      <c r="T118" t="n">
        <v>7.68e-05</v>
      </c>
      <c r="U118" t="inlineStr">
        <is>
          <t>Pb Fire Assay</t>
        </is>
      </c>
      <c r="V118" t="n">
        <v>70</v>
      </c>
      <c r="W118" t="n">
        <v>0.007</v>
      </c>
      <c r="X118" t="inlineStr">
        <is>
          <t>Aqua Regia Digestion</t>
        </is>
      </c>
      <c r="Y118" t="n">
        <v>186</v>
      </c>
      <c r="Z118" t="n">
        <v>0.0186</v>
      </c>
      <c r="AA118" t="inlineStr">
        <is>
          <t>4-Acid Digestion</t>
        </is>
      </c>
      <c r="AB118" t="n">
        <v>0.41</v>
      </c>
      <c r="AC118" t="n">
        <v>4.1e-05</v>
      </c>
      <c r="AD118" t="inlineStr">
        <is>
          <t>4-Acid Digestion</t>
        </is>
      </c>
      <c r="AE118" t="n">
        <v>0.046</v>
      </c>
      <c r="AF118" t="n">
        <v>4.6e-06</v>
      </c>
      <c r="AG118" t="inlineStr">
        <is>
          <t>4-Acid Digestion</t>
        </is>
      </c>
      <c r="AH118" t="n">
        <v>66100</v>
      </c>
      <c r="AI118" t="n">
        <v>6.61</v>
      </c>
      <c r="AJ118" t="inlineStr">
        <is>
          <t>4-Acid Digestion</t>
        </is>
      </c>
      <c r="AK118" t="n">
        <v>0.42</v>
      </c>
      <c r="AL118" t="n">
        <v>4.2e-05</v>
      </c>
      <c r="AM118" t="inlineStr">
        <is>
          <t>4-Acid Digestion</t>
        </is>
      </c>
      <c r="AN118" t="n">
        <v>12.3</v>
      </c>
      <c r="AO118" t="n">
        <v>0.00123</v>
      </c>
      <c r="AP118" t="inlineStr">
        <is>
          <t>4-Acid Digestion</t>
        </is>
      </c>
      <c r="AQ118" t="inlineStr"/>
      <c r="AR118" t="inlineStr"/>
      <c r="AS118" t="inlineStr"/>
      <c r="AT118" t="n">
        <v>43.8</v>
      </c>
      <c r="AU118" t="n">
        <v>0.00438</v>
      </c>
      <c r="AV118" t="inlineStr">
        <is>
          <t>4-Acid Digestion</t>
        </is>
      </c>
      <c r="AW118" t="n">
        <v>95</v>
      </c>
      <c r="AX118" t="n">
        <v>0.0095</v>
      </c>
      <c r="AY118" t="inlineStr">
        <is>
          <t>4-Acid Digestion</t>
        </is>
      </c>
      <c r="AZ118" t="n">
        <v>0.6899999999999999</v>
      </c>
      <c r="BA118" t="n">
        <v>6.9e-05</v>
      </c>
      <c r="BB118" t="inlineStr">
        <is>
          <t>4-Acid Digestion</t>
        </is>
      </c>
      <c r="BC118" t="n">
        <v>164</v>
      </c>
      <c r="BD118" t="n">
        <v>0.0164</v>
      </c>
      <c r="BE118" t="inlineStr">
        <is>
          <t>4-Acid Digestion</t>
        </is>
      </c>
      <c r="BF118" t="n">
        <v>4.05</v>
      </c>
      <c r="BG118" t="n">
        <v>0.000405</v>
      </c>
      <c r="BH118" t="inlineStr">
        <is>
          <t>4-Acid Digestion</t>
        </is>
      </c>
      <c r="BI118" t="n">
        <v>2.5</v>
      </c>
      <c r="BJ118" t="n">
        <v>0.00025</v>
      </c>
      <c r="BK118" t="inlineStr">
        <is>
          <t>4-Acid Digestion</t>
        </is>
      </c>
      <c r="BL118" t="n">
        <v>0.98</v>
      </c>
      <c r="BM118" t="n">
        <v>9.8e-05</v>
      </c>
      <c r="BN118" t="inlineStr">
        <is>
          <t>4-Acid Digestion</t>
        </is>
      </c>
      <c r="BO118" t="n">
        <v>81400</v>
      </c>
      <c r="BP118" t="n">
        <v>8.140000000000001</v>
      </c>
      <c r="BQ118" t="inlineStr">
        <is>
          <t>4-Acid Digestion</t>
        </is>
      </c>
      <c r="BR118" t="n">
        <v>15.8</v>
      </c>
      <c r="BS118" t="n">
        <v>0.00158</v>
      </c>
      <c r="BT118" t="inlineStr">
        <is>
          <t>4-Acid Digestion</t>
        </is>
      </c>
      <c r="BU118" t="n">
        <v>3.5</v>
      </c>
      <c r="BV118" t="n">
        <v>0.00035</v>
      </c>
      <c r="BW118" t="inlineStr">
        <is>
          <t>4-Acid Digestion</t>
        </is>
      </c>
      <c r="BX118" t="n">
        <v>0.14</v>
      </c>
      <c r="BY118" t="n">
        <v>1.4e-05</v>
      </c>
      <c r="BZ118" t="inlineStr">
        <is>
          <t>Aqua Regia Digestion</t>
        </is>
      </c>
      <c r="CA118" t="n">
        <v>1.7</v>
      </c>
      <c r="CB118" t="n">
        <v>0.00017</v>
      </c>
      <c r="CC118" t="inlineStr">
        <is>
          <t>4-Acid Digestion</t>
        </is>
      </c>
      <c r="CD118" t="n">
        <v>0.04</v>
      </c>
      <c r="CE118" t="n">
        <v>4e-06</v>
      </c>
      <c r="CF118" t="inlineStr">
        <is>
          <t>Aqua Regia Digestion</t>
        </is>
      </c>
      <c r="CG118" t="n">
        <v>0.85</v>
      </c>
      <c r="CH118" t="n">
        <v>8.500000000000001e-05</v>
      </c>
      <c r="CI118" t="inlineStr">
        <is>
          <t>4-Acid Digestion</t>
        </is>
      </c>
      <c r="CJ118" t="n">
        <v>0.076</v>
      </c>
      <c r="CK118" t="n">
        <v>7.6e-06</v>
      </c>
      <c r="CL118" t="inlineStr">
        <is>
          <t>4-Acid Digestion</t>
        </is>
      </c>
      <c r="CM118" t="inlineStr"/>
      <c r="CN118" t="inlineStr"/>
      <c r="CO118" t="inlineStr"/>
      <c r="CP118" t="n">
        <v>3990</v>
      </c>
      <c r="CQ118" t="n">
        <v>0.399</v>
      </c>
      <c r="CR118" t="inlineStr">
        <is>
          <t>4-Acid Digestion</t>
        </is>
      </c>
      <c r="CS118" t="n">
        <v>5.01</v>
      </c>
      <c r="CT118" t="n">
        <v>0.000501</v>
      </c>
      <c r="CU118" t="inlineStr">
        <is>
          <t>4-Acid Digestion</t>
        </is>
      </c>
      <c r="CV118" t="n">
        <v>10.7</v>
      </c>
      <c r="CW118" t="n">
        <v>0.00107</v>
      </c>
      <c r="CX118" t="inlineStr">
        <is>
          <t>4-Acid Digestion</t>
        </is>
      </c>
      <c r="CY118" t="n">
        <v>0.38</v>
      </c>
      <c r="CZ118" t="n">
        <v>3.8e-05</v>
      </c>
      <c r="DA118" t="inlineStr">
        <is>
          <t>4-Acid Digestion</t>
        </is>
      </c>
      <c r="DB118" t="n">
        <v>37200</v>
      </c>
      <c r="DC118" t="n">
        <v>3.72</v>
      </c>
      <c r="DD118" t="inlineStr">
        <is>
          <t>4-Acid Digestion</t>
        </is>
      </c>
      <c r="DE118" t="n">
        <v>1390</v>
      </c>
      <c r="DF118" t="n">
        <v>0.139</v>
      </c>
      <c r="DG118" t="inlineStr">
        <is>
          <t>4-Acid Digestion</t>
        </is>
      </c>
      <c r="DH118" t="n">
        <v>1.15</v>
      </c>
      <c r="DI118" t="n">
        <v>0.000115</v>
      </c>
      <c r="DJ118" t="inlineStr">
        <is>
          <t>4-Acid Digestion</t>
        </is>
      </c>
      <c r="DK118" t="n">
        <v>20500</v>
      </c>
      <c r="DL118" t="n">
        <v>2.05</v>
      </c>
      <c r="DM118" t="inlineStr">
        <is>
          <t>4-Acid Digestion</t>
        </is>
      </c>
      <c r="DN118" t="n">
        <v>3.58</v>
      </c>
      <c r="DO118" t="n">
        <v>0.000358</v>
      </c>
      <c r="DP118" t="inlineStr">
        <is>
          <t>4-Acid Digestion</t>
        </is>
      </c>
      <c r="DQ118" t="n">
        <v>8.57</v>
      </c>
      <c r="DR118" t="n">
        <v>0.000857</v>
      </c>
      <c r="DS118" t="inlineStr">
        <is>
          <t>4-Acid Digestion</t>
        </is>
      </c>
      <c r="DT118" t="n">
        <v>49.1</v>
      </c>
      <c r="DU118" t="n">
        <v>0.00491</v>
      </c>
      <c r="DV118" t="inlineStr">
        <is>
          <t>Aqua Regia Digestion</t>
        </is>
      </c>
      <c r="DW118" t="n">
        <v>430</v>
      </c>
      <c r="DX118" t="n">
        <v>0.043</v>
      </c>
      <c r="DY118" t="inlineStr">
        <is>
          <t>4-Acid Digestion</t>
        </is>
      </c>
      <c r="DZ118" t="n">
        <v>17.1</v>
      </c>
      <c r="EA118" t="n">
        <v>0.00171</v>
      </c>
      <c r="EB118" t="inlineStr">
        <is>
          <t>4-Acid Digestion</t>
        </is>
      </c>
      <c r="EC118" t="inlineStr"/>
      <c r="ED118" t="inlineStr"/>
      <c r="EE118" t="inlineStr"/>
      <c r="EF118" t="n">
        <v>1.8</v>
      </c>
      <c r="EG118" t="n">
        <v>0.00018</v>
      </c>
      <c r="EH118" t="inlineStr">
        <is>
          <t>4-Acid Digestion</t>
        </is>
      </c>
      <c r="EI118" t="inlineStr"/>
      <c r="EJ118" t="inlineStr"/>
      <c r="EK118" t="inlineStr"/>
      <c r="EL118" t="n">
        <v>3.83</v>
      </c>
      <c r="EM118" t="n">
        <v>0.000383</v>
      </c>
      <c r="EN118" t="inlineStr">
        <is>
          <t>Aqua Regia Digestion</t>
        </is>
      </c>
      <c r="EO118" t="n">
        <v>0.002</v>
      </c>
      <c r="EP118" t="n">
        <v>2e-07</v>
      </c>
      <c r="EQ118" t="inlineStr">
        <is>
          <t>Aqua Regia Digestion</t>
        </is>
      </c>
      <c r="ER118" t="inlineStr"/>
      <c r="ES118" t="inlineStr"/>
      <c r="ET118" t="inlineStr"/>
      <c r="EU118" t="inlineStr"/>
      <c r="EV118" t="inlineStr"/>
      <c r="EW118" t="inlineStr"/>
      <c r="EX118" t="n">
        <v>3080</v>
      </c>
      <c r="EY118" t="n">
        <v>0.308</v>
      </c>
      <c r="EZ118" t="inlineStr">
        <is>
          <t>4-Acid Digestion</t>
        </is>
      </c>
      <c r="FA118" t="n">
        <v>1.1</v>
      </c>
      <c r="FB118" t="n">
        <v>0.00011</v>
      </c>
      <c r="FC118" t="inlineStr">
        <is>
          <t>4-Acid Digestion</t>
        </is>
      </c>
      <c r="FD118" t="n">
        <v>40.8</v>
      </c>
      <c r="FE118" t="n">
        <v>0.00408</v>
      </c>
      <c r="FF118" t="inlineStr">
        <is>
          <t>4-Acid Digestion</t>
        </is>
      </c>
      <c r="FG118" t="n">
        <v>1</v>
      </c>
      <c r="FH118" t="n">
        <v>0.0001</v>
      </c>
      <c r="FI118" t="inlineStr">
        <is>
          <t>4-Acid Digestion</t>
        </is>
      </c>
      <c r="FJ118" t="inlineStr"/>
      <c r="FK118" t="inlineStr"/>
      <c r="FL118" t="inlineStr"/>
      <c r="FM118" t="n">
        <v>1.75</v>
      </c>
      <c r="FN118" t="n">
        <v>0.000175</v>
      </c>
      <c r="FO118" t="inlineStr">
        <is>
          <t>Aqua Regia Digestion</t>
        </is>
      </c>
      <c r="FP118" t="n">
        <v>1</v>
      </c>
      <c r="FQ118" t="n">
        <v>0.0001</v>
      </c>
      <c r="FR118" t="inlineStr">
        <is>
          <t>4-Acid Digestion</t>
        </is>
      </c>
      <c r="FS118" t="n">
        <v>127</v>
      </c>
      <c r="FT118" t="n">
        <v>0.0127</v>
      </c>
      <c r="FU118" t="inlineStr">
        <is>
          <t>4-Acid Digestion</t>
        </is>
      </c>
      <c r="FV118" t="n">
        <v>0.24</v>
      </c>
      <c r="FW118" t="n">
        <v>2.4e-05</v>
      </c>
      <c r="FX118" t="inlineStr">
        <is>
          <t>4-Acid Digestion</t>
        </is>
      </c>
      <c r="FY118" t="n">
        <v>0.63</v>
      </c>
      <c r="FZ118" t="n">
        <v>6.3e-05</v>
      </c>
      <c r="GA118" t="inlineStr">
        <is>
          <t>4-Acid Digestion</t>
        </is>
      </c>
      <c r="GB118" t="n">
        <v>0.07199999999999999</v>
      </c>
      <c r="GC118" t="n">
        <v>7.2e-06</v>
      </c>
      <c r="GD118" t="inlineStr">
        <is>
          <t>Aqua Regia Digestion</t>
        </is>
      </c>
      <c r="GE118" t="n">
        <v>0.78</v>
      </c>
      <c r="GF118" t="n">
        <v>7.8e-05</v>
      </c>
      <c r="GG118" t="inlineStr">
        <is>
          <t>4-Acid Digestion</t>
        </is>
      </c>
      <c r="GH118" t="n">
        <v>6530</v>
      </c>
      <c r="GI118" t="n">
        <v>0.653</v>
      </c>
      <c r="GJ118" t="inlineStr">
        <is>
          <t>4-Acid Digestion</t>
        </is>
      </c>
      <c r="GK118" t="n">
        <v>0.15</v>
      </c>
      <c r="GL118" t="n">
        <v>1.5e-05</v>
      </c>
      <c r="GM118" t="inlineStr">
        <is>
          <t>4-Acid Digestion</t>
        </is>
      </c>
      <c r="GN118" t="n">
        <v>0.37</v>
      </c>
      <c r="GO118" t="n">
        <v>3.7e-05</v>
      </c>
      <c r="GP118" t="inlineStr">
        <is>
          <t>4-Acid Digestion</t>
        </is>
      </c>
      <c r="GQ118" t="n">
        <v>0.24</v>
      </c>
      <c r="GR118" t="n">
        <v>2.4e-05</v>
      </c>
      <c r="GS118" t="inlineStr">
        <is>
          <t>4-Acid Digestion</t>
        </is>
      </c>
      <c r="GT118" t="n">
        <v>154</v>
      </c>
      <c r="GU118" t="n">
        <v>0.0154</v>
      </c>
      <c r="GV118" t="inlineStr">
        <is>
          <t>Aqua Regia Digestion</t>
        </is>
      </c>
      <c r="GW118" t="n">
        <v>19.3</v>
      </c>
      <c r="GX118" t="n">
        <v>0.00193</v>
      </c>
      <c r="GY118" t="inlineStr">
        <is>
          <t>4-Acid Digestion</t>
        </is>
      </c>
      <c r="GZ118" t="n">
        <v>21.7</v>
      </c>
      <c r="HA118" t="n">
        <v>0.00217</v>
      </c>
      <c r="HB118" t="inlineStr">
        <is>
          <t>4-Acid Digestion</t>
        </is>
      </c>
      <c r="HC118" t="n">
        <v>2.36</v>
      </c>
      <c r="HD118" t="n">
        <v>0.000236</v>
      </c>
      <c r="HE118" t="inlineStr">
        <is>
          <t>4-Acid Digestion</t>
        </is>
      </c>
      <c r="HF118" t="n">
        <v>120</v>
      </c>
      <c r="HG118" t="n">
        <v>0.012</v>
      </c>
      <c r="HH118" t="inlineStr">
        <is>
          <t>4-Acid Digestion</t>
        </is>
      </c>
      <c r="HI118" t="n">
        <v>51</v>
      </c>
      <c r="HJ118" t="n">
        <v>0.0051</v>
      </c>
      <c r="HK118" t="inlineStr">
        <is>
          <t>4-Acid Digestion</t>
        </is>
      </c>
    </row>
    <row r="119">
      <c r="A119" t="inlineStr">
        <is>
          <t>OREAS0214</t>
        </is>
      </c>
      <c r="B119" t="inlineStr">
        <is>
          <t>Au &gt;1 ppm, Au only</t>
        </is>
      </c>
      <c r="C119" t="inlineStr">
        <is>
          <t>primary</t>
        </is>
      </c>
      <c r="D119" t="inlineStr">
        <is>
          <t>greenstone</t>
        </is>
      </c>
      <c r="E119" t="inlineStr">
        <is>
          <t>orogenic lode gold</t>
        </is>
      </c>
      <c r="F119" t="inlineStr">
        <is>
          <t>no</t>
        </is>
      </c>
      <c r="G119" t="inlineStr">
        <is>
          <t>Archived</t>
        </is>
      </c>
      <c r="H119" t="inlineStr">
        <is>
          <t>C:/Users/Zeb/Documents/GitHub/OREAS-Catalogue-Info/oreas-catalogue-2024-05-24.csv</t>
        </is>
      </c>
      <c r="I119">
        <f>Hyperlink("https://www.oreas.com/crm/OREAS-214/")</f>
        <v/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3.03</v>
      </c>
      <c r="T119" t="n">
        <v>0.000303</v>
      </c>
      <c r="U119" t="inlineStr">
        <is>
          <t>Pb Fire Assay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</row>
    <row r="120">
      <c r="A120" t="inlineStr">
        <is>
          <t>OREAS0215</t>
        </is>
      </c>
      <c r="B120" t="inlineStr">
        <is>
          <t>Au &gt;1 ppm, Au only</t>
        </is>
      </c>
      <c r="C120" t="inlineStr">
        <is>
          <t>primary</t>
        </is>
      </c>
      <c r="D120" t="inlineStr">
        <is>
          <t>greenstone</t>
        </is>
      </c>
      <c r="E120" t="inlineStr">
        <is>
          <t>orogenic lode gold</t>
        </is>
      </c>
      <c r="F120" t="inlineStr">
        <is>
          <t>no</t>
        </is>
      </c>
      <c r="G120" t="inlineStr">
        <is>
          <t>Archived</t>
        </is>
      </c>
      <c r="H120" t="inlineStr">
        <is>
          <t>C:/Users/Zeb/Documents/GitHub/OREAS-Catalogue-Info/oreas-catalogue-2024-05-24.csv</t>
        </is>
      </c>
      <c r="I120">
        <f>Hyperlink("https://www.oreas.com/crm/OREAS-215/")</f>
        <v/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3.54</v>
      </c>
      <c r="T120" t="n">
        <v>0.000354</v>
      </c>
      <c r="U120" t="inlineStr">
        <is>
          <t>Pb Fire Assay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</row>
    <row r="121">
      <c r="A121" t="inlineStr">
        <is>
          <t>OREAS0216</t>
        </is>
      </c>
      <c r="B121" t="inlineStr">
        <is>
          <t>Au &gt;1 ppm, Au only</t>
        </is>
      </c>
      <c r="C121" t="inlineStr">
        <is>
          <t>primary</t>
        </is>
      </c>
      <c r="D121" t="inlineStr">
        <is>
          <t>greenstone</t>
        </is>
      </c>
      <c r="E121" t="inlineStr">
        <is>
          <t>orogenic lode gold</t>
        </is>
      </c>
      <c r="F121" t="inlineStr">
        <is>
          <t>no</t>
        </is>
      </c>
      <c r="G121" t="inlineStr">
        <is>
          <t>Archived</t>
        </is>
      </c>
      <c r="H121" t="inlineStr">
        <is>
          <t>C:/Users/Zeb/Documents/GitHub/OREAS-Catalogue-Info/oreas-catalogue-2024-05-24.csv</t>
        </is>
      </c>
      <c r="I121">
        <f>Hyperlink("https://www.oreas.com/crm/OREAS-216/")</f>
        <v/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6.66</v>
      </c>
      <c r="T121" t="n">
        <v>0.000666</v>
      </c>
      <c r="U121" t="inlineStr">
        <is>
          <t>Pb Fire Assay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</row>
    <row r="122">
      <c r="A122" t="inlineStr">
        <is>
          <t>OREAS0216b</t>
        </is>
      </c>
      <c r="B122" t="inlineStr">
        <is>
          <t>Au &gt;1 ppm, Au only</t>
        </is>
      </c>
      <c r="C122" t="inlineStr">
        <is>
          <t>primary</t>
        </is>
      </c>
      <c r="D122" t="inlineStr">
        <is>
          <t>greenstone</t>
        </is>
      </c>
      <c r="E122" t="inlineStr">
        <is>
          <t>orogenic lode gold</t>
        </is>
      </c>
      <c r="F122" t="inlineStr">
        <is>
          <t>no</t>
        </is>
      </c>
      <c r="G122" t="inlineStr">
        <is>
          <t>Archived</t>
        </is>
      </c>
      <c r="H122" t="inlineStr">
        <is>
          <t>C:/Users/Zeb/Documents/GitHub/OREAS-Catalogue-Info/oreas-catalogue-2024-05-24.csv</t>
        </is>
      </c>
      <c r="I122">
        <f>Hyperlink("https://www.oreas.com/crm/OREAS-216b/")</f>
        <v/>
      </c>
      <c r="J122" t="n">
        <v>1.09</v>
      </c>
      <c r="K122" t="n">
        <v>0.000109</v>
      </c>
      <c r="L122" t="inlineStr">
        <is>
          <t>Aqua Regia Digestion (sample weights 0.15-50g)</t>
        </is>
      </c>
      <c r="M122" t="n">
        <v>30200</v>
      </c>
      <c r="N122" t="n">
        <v>3.02</v>
      </c>
      <c r="O122" t="inlineStr">
        <is>
          <t>Aqua Regia Digestion (sample weights 0.15-50g)</t>
        </is>
      </c>
      <c r="P122" t="n">
        <v>34.2</v>
      </c>
      <c r="Q122" t="n">
        <v>0.00342</v>
      </c>
      <c r="R122" t="inlineStr">
        <is>
          <t>Aqua Regia Digestion (sample weights 0.15-50g)</t>
        </is>
      </c>
      <c r="S122" t="n">
        <v>6.66</v>
      </c>
      <c r="T122" t="n">
        <v>0.000666</v>
      </c>
      <c r="U122" t="inlineStr">
        <is>
          <t>Pb Fire Assay</t>
        </is>
      </c>
      <c r="V122" t="n">
        <v>27.9</v>
      </c>
      <c r="W122" t="n">
        <v>0.00279</v>
      </c>
      <c r="X122" t="inlineStr">
        <is>
          <t>Aqua Regia Digestion (sample weights 0.15-50g)</t>
        </is>
      </c>
      <c r="Y122" t="n">
        <v>33.3</v>
      </c>
      <c r="Z122" t="n">
        <v>0.00333</v>
      </c>
      <c r="AA122" t="inlineStr">
        <is>
          <t>Aqua Regia Digestion (sample weights 0.15-50g)</t>
        </is>
      </c>
      <c r="AB122" t="n">
        <v>0.19</v>
      </c>
      <c r="AC122" t="n">
        <v>1.9e-05</v>
      </c>
      <c r="AD122" t="inlineStr">
        <is>
          <t>Aqua Regia Digestion (sample weights 0.15-50g)</t>
        </is>
      </c>
      <c r="AE122" t="n">
        <v>0.34</v>
      </c>
      <c r="AF122" t="n">
        <v>3.4e-05</v>
      </c>
      <c r="AG122" t="inlineStr">
        <is>
          <t>Aqua Regia Digestion (sample weights 0.15-50g)</t>
        </is>
      </c>
      <c r="AH122" t="n">
        <v>27200</v>
      </c>
      <c r="AI122" t="n">
        <v>2.72</v>
      </c>
      <c r="AJ122" t="inlineStr">
        <is>
          <t>Aqua Regia Digestion (sample weights 0.15-50g)</t>
        </is>
      </c>
      <c r="AK122" t="n">
        <v>0.15</v>
      </c>
      <c r="AL122" t="n">
        <v>1.5e-05</v>
      </c>
      <c r="AM122" t="inlineStr">
        <is>
          <t>Aqua Regia Digestion (sample weights 0.15-50g)</t>
        </is>
      </c>
      <c r="AN122" t="n">
        <v>8.109999999999999</v>
      </c>
      <c r="AO122" t="n">
        <v>0.000811</v>
      </c>
      <c r="AP122" t="inlineStr">
        <is>
          <t>Aqua Regia Digestion (sample weights 0.15-50g)</t>
        </is>
      </c>
      <c r="AQ122" t="inlineStr"/>
      <c r="AR122" t="inlineStr"/>
      <c r="AS122" t="inlineStr"/>
      <c r="AT122" t="n">
        <v>31.2</v>
      </c>
      <c r="AU122" t="n">
        <v>0.00312</v>
      </c>
      <c r="AV122" t="inlineStr">
        <is>
          <t>Aqua Regia Digestion (sample weights 0.15-50g)</t>
        </is>
      </c>
      <c r="AW122" t="n">
        <v>266</v>
      </c>
      <c r="AX122" t="n">
        <v>0.0266</v>
      </c>
      <c r="AY122" t="inlineStr">
        <is>
          <t>Aqua Regia Digestion (sample weights 0.15-50g)</t>
        </is>
      </c>
      <c r="AZ122" t="n">
        <v>0.26</v>
      </c>
      <c r="BA122" t="n">
        <v>2.6e-05</v>
      </c>
      <c r="BB122" t="inlineStr">
        <is>
          <t>Aqua Regia Digestion (sample weights 0.15-50g)</t>
        </is>
      </c>
      <c r="BC122" t="n">
        <v>136</v>
      </c>
      <c r="BD122" t="n">
        <v>0.0136</v>
      </c>
      <c r="BE122" t="inlineStr">
        <is>
          <t>Aqua Regia Digestion (sample weights 0.15-50g)</t>
        </is>
      </c>
      <c r="BF122" t="n">
        <v>2.14</v>
      </c>
      <c r="BG122" t="n">
        <v>0.000214</v>
      </c>
      <c r="BH122" t="inlineStr">
        <is>
          <t>Aqua Regia Digestion (sample weights 0.15-50g)</t>
        </is>
      </c>
      <c r="BI122" t="inlineStr"/>
      <c r="BJ122" t="inlineStr"/>
      <c r="BK122" t="inlineStr"/>
      <c r="BL122" t="inlineStr"/>
      <c r="BM122" t="inlineStr"/>
      <c r="BN122" t="inlineStr"/>
      <c r="BO122" t="n">
        <v>50900</v>
      </c>
      <c r="BP122" t="n">
        <v>5.09</v>
      </c>
      <c r="BQ122" t="inlineStr">
        <is>
          <t>Aqua Regia Digestion (sample weights 0.15-50g)</t>
        </is>
      </c>
      <c r="BR122" t="n">
        <v>10.1</v>
      </c>
      <c r="BS122" t="n">
        <v>0.00101</v>
      </c>
      <c r="BT122" t="inlineStr">
        <is>
          <t>Aqua Regia Digestion (sample weights 0.15-50g)</t>
        </is>
      </c>
      <c r="BU122" t="inlineStr"/>
      <c r="BV122" t="inlineStr"/>
      <c r="BW122" t="inlineStr"/>
      <c r="BX122" t="inlineStr"/>
      <c r="BY122" t="inlineStr"/>
      <c r="BZ122" t="inlineStr"/>
      <c r="CA122" t="n">
        <v>0.44</v>
      </c>
      <c r="CB122" t="n">
        <v>4.4e-05</v>
      </c>
      <c r="CC122" t="inlineStr">
        <is>
          <t>Aqua Regia Digestion (sample weights 0.15-50g)</t>
        </is>
      </c>
      <c r="CD122" t="n">
        <v>0.08599999999999999</v>
      </c>
      <c r="CE122" t="n">
        <v>8.600000000000001e-06</v>
      </c>
      <c r="CF122" t="inlineStr">
        <is>
          <t>Aqua Regia Digestion (sample weights 0.15-50g)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1390</v>
      </c>
      <c r="CQ122" t="n">
        <v>0.139</v>
      </c>
      <c r="CR122" t="inlineStr">
        <is>
          <t>Aqua Regia Digestion (sample weights 0.15-50g)</t>
        </is>
      </c>
      <c r="CS122" t="n">
        <v>3.47</v>
      </c>
      <c r="CT122" t="n">
        <v>0.000347</v>
      </c>
      <c r="CU122" t="inlineStr">
        <is>
          <t>Aqua Regia Digestion (sample weights 0.15-50g)</t>
        </is>
      </c>
      <c r="CV122" t="n">
        <v>17.7</v>
      </c>
      <c r="CW122" t="n">
        <v>0.00177</v>
      </c>
      <c r="CX122" t="inlineStr">
        <is>
          <t>Aqua Regia Digestion (sample weights 0.15-50g)</t>
        </is>
      </c>
      <c r="CY122" t="n">
        <v>0.15</v>
      </c>
      <c r="CZ122" t="n">
        <v>1.5e-05</v>
      </c>
      <c r="DA122" t="inlineStr">
        <is>
          <t>Aqua Regia Digestion (sample weights 0.15-50g)</t>
        </is>
      </c>
      <c r="DB122" t="n">
        <v>25600</v>
      </c>
      <c r="DC122" t="n">
        <v>2.56</v>
      </c>
      <c r="DD122" t="inlineStr">
        <is>
          <t>Aqua Regia Digestion (sample weights 0.15-50g)</t>
        </is>
      </c>
      <c r="DE122" t="n">
        <v>650</v>
      </c>
      <c r="DF122" t="n">
        <v>0.065</v>
      </c>
      <c r="DG122" t="inlineStr">
        <is>
          <t>Aqua Regia Digestion (sample weights 0.15-50g)</t>
        </is>
      </c>
      <c r="DH122" t="n">
        <v>3.43</v>
      </c>
      <c r="DI122" t="n">
        <v>0.000343</v>
      </c>
      <c r="DJ122" t="inlineStr">
        <is>
          <t>Aqua Regia Digestion (sample weights 0.15-50g)</t>
        </is>
      </c>
      <c r="DK122" t="n">
        <v>610</v>
      </c>
      <c r="DL122" t="n">
        <v>0.061</v>
      </c>
      <c r="DM122" t="inlineStr">
        <is>
          <t>Aqua Regia Digestion (sample weights 0.15-50g)</t>
        </is>
      </c>
      <c r="DN122" t="inlineStr"/>
      <c r="DO122" t="inlineStr"/>
      <c r="DP122" t="inlineStr"/>
      <c r="DQ122" t="n">
        <v>5.22</v>
      </c>
      <c r="DR122" t="n">
        <v>0.000522</v>
      </c>
      <c r="DS122" t="inlineStr">
        <is>
          <t>Aqua Regia Digestion (sample weights 0.15-50g)</t>
        </is>
      </c>
      <c r="DT122" t="n">
        <v>100</v>
      </c>
      <c r="DU122" t="n">
        <v>0.01</v>
      </c>
      <c r="DV122" t="inlineStr">
        <is>
          <t>Aqua Regia Digestion (sample weights 0.15-50g)</t>
        </is>
      </c>
      <c r="DW122" t="n">
        <v>370</v>
      </c>
      <c r="DX122" t="n">
        <v>0.037</v>
      </c>
      <c r="DY122" t="inlineStr">
        <is>
          <t>Aqua Regia Digestion (sample weights 0.15-50g)</t>
        </is>
      </c>
      <c r="DZ122" t="n">
        <v>20.3</v>
      </c>
      <c r="EA122" t="n">
        <v>0.00203</v>
      </c>
      <c r="EB122" t="inlineStr">
        <is>
          <t>Aqua Regia Digestion (sample weights 0.15-50g)</t>
        </is>
      </c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5.99</v>
      </c>
      <c r="EM122" t="n">
        <v>0.000599</v>
      </c>
      <c r="EN122" t="inlineStr">
        <is>
          <t>Aqua Regia Digestion (sample weights 0.15-50g)</t>
        </is>
      </c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5080</v>
      </c>
      <c r="EY122" t="n">
        <v>0.508</v>
      </c>
      <c r="EZ122" t="inlineStr">
        <is>
          <t>Aqua Regia Digestion (sample weights 0.15-50g)</t>
        </is>
      </c>
      <c r="FA122" t="n">
        <v>0.23</v>
      </c>
      <c r="FB122" t="n">
        <v>2.3e-05</v>
      </c>
      <c r="FC122" t="inlineStr">
        <is>
          <t>Aqua Regia Digestion (sample weights 0.15-50g)</t>
        </is>
      </c>
      <c r="FD122" t="n">
        <v>7.77</v>
      </c>
      <c r="FE122" t="n">
        <v>0.000777</v>
      </c>
      <c r="FF122" t="inlineStr">
        <is>
          <t>Aqua Regia Digestion (sample weights 0.15-50g)</t>
        </is>
      </c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n">
        <v>33.9</v>
      </c>
      <c r="FT122" t="n">
        <v>0.00339</v>
      </c>
      <c r="FU122" t="inlineStr">
        <is>
          <t>Aqua Regia Digestion (sample weights 0.15-50g)</t>
        </is>
      </c>
      <c r="FV122" t="inlineStr"/>
      <c r="FW122" t="inlineStr"/>
      <c r="FX122" t="inlineStr"/>
      <c r="FY122" t="n">
        <v>0.29</v>
      </c>
      <c r="FZ122" t="n">
        <v>2.9e-05</v>
      </c>
      <c r="GA122" t="inlineStr">
        <is>
          <t>Aqua Regia Digestion (sample weights 0.15-50g)</t>
        </is>
      </c>
      <c r="GB122" t="n">
        <v>0.19</v>
      </c>
      <c r="GC122" t="n">
        <v>1.9e-05</v>
      </c>
      <c r="GD122" t="inlineStr">
        <is>
          <t>Aqua Regia Digestion (sample weights 0.15-50g)</t>
        </is>
      </c>
      <c r="GE122" t="n">
        <v>0.91</v>
      </c>
      <c r="GF122" t="n">
        <v>9.1e-05</v>
      </c>
      <c r="GG122" t="inlineStr">
        <is>
          <t>Aqua Regia Digestion (sample weights 0.15-50g)</t>
        </is>
      </c>
      <c r="GH122" t="n">
        <v>2900</v>
      </c>
      <c r="GI122" t="n">
        <v>0.29</v>
      </c>
      <c r="GJ122" t="inlineStr">
        <is>
          <t>Aqua Regia Digestion (sample weights 0.15-50g)</t>
        </is>
      </c>
      <c r="GK122" t="n">
        <v>0.062</v>
      </c>
      <c r="GL122" t="n">
        <v>6.2e-06</v>
      </c>
      <c r="GM122" t="inlineStr">
        <is>
          <t>Aqua Regia Digestion (sample weights 0.15-50g)</t>
        </is>
      </c>
      <c r="GN122" t="inlineStr"/>
      <c r="GO122" t="inlineStr"/>
      <c r="GP122" t="inlineStr"/>
      <c r="GQ122" t="n">
        <v>0.19</v>
      </c>
      <c r="GR122" t="n">
        <v>1.9e-05</v>
      </c>
      <c r="GS122" t="inlineStr">
        <is>
          <t>Aqua Regia Digestion (sample weights 0.15-50g)</t>
        </is>
      </c>
      <c r="GT122" t="n">
        <v>138</v>
      </c>
      <c r="GU122" t="n">
        <v>0.0138</v>
      </c>
      <c r="GV122" t="inlineStr">
        <is>
          <t>Aqua Regia Digestion (sample weights 0.15-50g)</t>
        </is>
      </c>
      <c r="GW122" t="n">
        <v>3.95</v>
      </c>
      <c r="GX122" t="n">
        <v>0.000395</v>
      </c>
      <c r="GY122" t="inlineStr">
        <is>
          <t>Aqua Regia Digestion (sample weights 0.15-50g)</t>
        </is>
      </c>
      <c r="GZ122" t="n">
        <v>10.5</v>
      </c>
      <c r="HA122" t="n">
        <v>0.00105</v>
      </c>
      <c r="HB122" t="inlineStr">
        <is>
          <t>Aqua Regia Digestion (sample weights 0.15-50g)</t>
        </is>
      </c>
      <c r="HC122" t="n">
        <v>1.01</v>
      </c>
      <c r="HD122" t="n">
        <v>0.000101</v>
      </c>
      <c r="HE122" t="inlineStr">
        <is>
          <t>Aqua Regia Digestion (sample weights 0.15-50g)</t>
        </is>
      </c>
      <c r="HF122" t="n">
        <v>70</v>
      </c>
      <c r="HG122" t="n">
        <v>0.007</v>
      </c>
      <c r="HH122" t="inlineStr">
        <is>
          <t>Aqua Regia Digestion (sample weights 0.15-50g)</t>
        </is>
      </c>
      <c r="HI122" t="n">
        <v>12</v>
      </c>
      <c r="HJ122" t="n">
        <v>0.0012</v>
      </c>
      <c r="HK122" t="inlineStr">
        <is>
          <t>Aqua Regia Digestion (sample weights 0.15-50g)</t>
        </is>
      </c>
    </row>
    <row r="123">
      <c r="A123" t="inlineStr">
        <is>
          <t>OREAS0217</t>
        </is>
      </c>
      <c r="B123" t="inlineStr">
        <is>
          <t>Au &lt;1 ppm, Au only</t>
        </is>
      </c>
      <c r="C123" t="inlineStr">
        <is>
          <t>primary</t>
        </is>
      </c>
      <c r="D123" t="inlineStr">
        <is>
          <t>greenstone</t>
        </is>
      </c>
      <c r="E123" t="inlineStr">
        <is>
          <t>orogenic lode gold</t>
        </is>
      </c>
      <c r="F123" t="inlineStr">
        <is>
          <t>no</t>
        </is>
      </c>
      <c r="G123" t="inlineStr">
        <is>
          <t>Archived</t>
        </is>
      </c>
      <c r="H123" t="inlineStr">
        <is>
          <t>C:/Users/Zeb/Documents/GitHub/OREAS-Catalogue-Info/oreas-catalogue-2024-05-24.csv</t>
        </is>
      </c>
      <c r="I123">
        <f>Hyperlink("https://www.oreas.com/crm/OREAS-217/")</f>
        <v/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0.338</v>
      </c>
      <c r="T123" t="n">
        <v>3.38e-05</v>
      </c>
      <c r="U123" t="inlineStr">
        <is>
          <t>Pb Fire Assay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</row>
    <row r="124">
      <c r="A124" t="inlineStr">
        <is>
          <t>OREAS0218</t>
        </is>
      </c>
      <c r="B124" t="inlineStr">
        <is>
          <t>Au &lt;1 ppm, Au only</t>
        </is>
      </c>
      <c r="C124" t="inlineStr">
        <is>
          <t>primary</t>
        </is>
      </c>
      <c r="D124" t="inlineStr">
        <is>
          <t>greenstone</t>
        </is>
      </c>
      <c r="E124" t="inlineStr">
        <is>
          <t>orogenic lode gold</t>
        </is>
      </c>
      <c r="F124" t="inlineStr">
        <is>
          <t>no</t>
        </is>
      </c>
      <c r="G124" t="inlineStr">
        <is>
          <t>Archived</t>
        </is>
      </c>
      <c r="H124" t="inlineStr">
        <is>
          <t>C:/Users/Zeb/Documents/GitHub/OREAS-Catalogue-Info/oreas-catalogue-2024-05-24.csv</t>
        </is>
      </c>
      <c r="I124">
        <f>Hyperlink("https://www.oreas.com/crm/OREAS-218/")</f>
        <v/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0.531</v>
      </c>
      <c r="T124" t="n">
        <v>5.31e-05</v>
      </c>
      <c r="U124" t="inlineStr">
        <is>
          <t>Pb Fire Assay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</row>
    <row r="125">
      <c r="A125" t="inlineStr">
        <is>
          <t>OREAS0219</t>
        </is>
      </c>
      <c r="B125" t="inlineStr">
        <is>
          <t>Au &lt;1 ppm, Au only</t>
        </is>
      </c>
      <c r="C125" t="inlineStr">
        <is>
          <t>primary</t>
        </is>
      </c>
      <c r="D125" t="inlineStr">
        <is>
          <t>greenstone</t>
        </is>
      </c>
      <c r="E125" t="inlineStr">
        <is>
          <t>orogenic lode gold</t>
        </is>
      </c>
      <c r="F125" t="inlineStr">
        <is>
          <t>no</t>
        </is>
      </c>
      <c r="G125" t="inlineStr">
        <is>
          <t>Archived</t>
        </is>
      </c>
      <c r="H125" t="inlineStr">
        <is>
          <t>C:/Users/Zeb/Documents/GitHub/OREAS-Catalogue-Info/oreas-catalogue-2024-05-24.csv</t>
        </is>
      </c>
      <c r="I125">
        <f>Hyperlink("https://www.oreas.com/crm/OREAS-219/")</f>
        <v/>
      </c>
      <c r="J125" t="n">
        <v>0.203</v>
      </c>
      <c r="K125" t="n">
        <v>2.03e-05</v>
      </c>
      <c r="L125" t="inlineStr">
        <is>
          <t>Aqua Regia Digestion (sample weights 0.15-50g)</t>
        </is>
      </c>
      <c r="M125" t="n">
        <v>29800</v>
      </c>
      <c r="N125" t="n">
        <v>2.98</v>
      </c>
      <c r="O125" t="inlineStr">
        <is>
          <t>Aqua Regia Digestion (sample weights 0.15-50g)</t>
        </is>
      </c>
      <c r="P125" t="n">
        <v>6.79</v>
      </c>
      <c r="Q125" t="n">
        <v>0.000679</v>
      </c>
      <c r="R125" t="inlineStr">
        <is>
          <t>Aqua Regia Digestion (sample weights 0.15-50g)</t>
        </is>
      </c>
      <c r="S125" t="n">
        <v>0.76</v>
      </c>
      <c r="T125" t="n">
        <v>7.6e-05</v>
      </c>
      <c r="U125" t="inlineStr">
        <is>
          <t>Pb Fire Assay</t>
        </is>
      </c>
      <c r="V125" t="n">
        <v>47.2</v>
      </c>
      <c r="W125" t="n">
        <v>0.00472</v>
      </c>
      <c r="X125" t="inlineStr">
        <is>
          <t>Aqua Regia Digestion (sample weights 0.15-50g)</t>
        </is>
      </c>
      <c r="Y125" t="n">
        <v>19.9</v>
      </c>
      <c r="Z125" t="n">
        <v>0.00199</v>
      </c>
      <c r="AA125" t="inlineStr">
        <is>
          <t>Aqua Regia Digestion (sample weights 0.15-50g)</t>
        </is>
      </c>
      <c r="AB125" t="n">
        <v>0.2</v>
      </c>
      <c r="AC125" t="n">
        <v>2e-05</v>
      </c>
      <c r="AD125" t="inlineStr">
        <is>
          <t>Aqua Regia Digestion (sample weights 0.15-50g)</t>
        </is>
      </c>
      <c r="AE125" t="n">
        <v>0.06900000000000001</v>
      </c>
      <c r="AF125" t="n">
        <v>6.9e-06</v>
      </c>
      <c r="AG125" t="inlineStr">
        <is>
          <t>Aqua Regia Digestion (sample weights 0.15-50g)</t>
        </is>
      </c>
      <c r="AH125" t="n">
        <v>22600</v>
      </c>
      <c r="AI125" t="n">
        <v>2.26</v>
      </c>
      <c r="AJ125" t="inlineStr">
        <is>
          <t>Aqua Regia Digestion (sample weights 0.15-50g)</t>
        </is>
      </c>
      <c r="AK125" t="n">
        <v>0.08599999999999999</v>
      </c>
      <c r="AL125" t="n">
        <v>8.600000000000001e-06</v>
      </c>
      <c r="AM125" t="inlineStr">
        <is>
          <t>Aqua Regia Digestion (sample weights 0.15-50g)</t>
        </is>
      </c>
      <c r="AN125" t="n">
        <v>7.52</v>
      </c>
      <c r="AO125" t="n">
        <v>0.000752</v>
      </c>
      <c r="AP125" t="inlineStr">
        <is>
          <t>Aqua Regia Digestion (sample weights 0.15-50g)</t>
        </is>
      </c>
      <c r="AQ125" t="inlineStr"/>
      <c r="AR125" t="inlineStr"/>
      <c r="AS125" t="inlineStr"/>
      <c r="AT125" t="n">
        <v>33.2</v>
      </c>
      <c r="AU125" t="n">
        <v>0.00332</v>
      </c>
      <c r="AV125" t="inlineStr">
        <is>
          <t>Aqua Regia Digestion (sample weights 0.15-50g)</t>
        </is>
      </c>
      <c r="AW125" t="n">
        <v>64</v>
      </c>
      <c r="AX125" t="n">
        <v>0.0064</v>
      </c>
      <c r="AY125" t="inlineStr">
        <is>
          <t>Aqua Regia Digestion (sample weights 0.15-50g)</t>
        </is>
      </c>
      <c r="AZ125" t="n">
        <v>0.17</v>
      </c>
      <c r="BA125" t="n">
        <v>1.7e-05</v>
      </c>
      <c r="BB125" t="inlineStr">
        <is>
          <t>Aqua Regia Digestion (sample weights 0.15-50g)</t>
        </is>
      </c>
      <c r="BC125" t="n">
        <v>150</v>
      </c>
      <c r="BD125" t="n">
        <v>0.015</v>
      </c>
      <c r="BE125" t="inlineStr">
        <is>
          <t>Aqua Regia Digestion (sample weights 0.15-50g)</t>
        </is>
      </c>
      <c r="BF125" t="n">
        <v>2.85</v>
      </c>
      <c r="BG125" t="n">
        <v>0.000285</v>
      </c>
      <c r="BH125" t="inlineStr">
        <is>
          <t>Aqua Regia Digestion (sample weights 0.15-50g)</t>
        </is>
      </c>
      <c r="BI125" t="inlineStr"/>
      <c r="BJ125" t="inlineStr"/>
      <c r="BK125" t="inlineStr"/>
      <c r="BL125" t="n">
        <v>0.5</v>
      </c>
      <c r="BM125" t="n">
        <v>5e-05</v>
      </c>
      <c r="BN125" t="inlineStr">
        <is>
          <t>Aqua Regia Digestion (sample weights 0.15-50g)</t>
        </is>
      </c>
      <c r="BO125" t="n">
        <v>64300</v>
      </c>
      <c r="BP125" t="n">
        <v>6.43</v>
      </c>
      <c r="BQ125" t="inlineStr">
        <is>
          <t>Aqua Regia Digestion (sample weights 0.15-50g)</t>
        </is>
      </c>
      <c r="BR125" t="n">
        <v>12.7</v>
      </c>
      <c r="BS125" t="n">
        <v>0.00127</v>
      </c>
      <c r="BT125" t="inlineStr">
        <is>
          <t>Aqua Regia Digestion (sample weights 0.15-50g)</t>
        </is>
      </c>
      <c r="BU125" t="n">
        <v>2.17</v>
      </c>
      <c r="BV125" t="n">
        <v>0.000217</v>
      </c>
      <c r="BW125" t="inlineStr">
        <is>
          <t>Aqua Regia Digestion (sample weights 0.15-50g)</t>
        </is>
      </c>
      <c r="BX125" t="inlineStr"/>
      <c r="BY125" t="inlineStr"/>
      <c r="BZ125" t="inlineStr"/>
      <c r="CA125" t="n">
        <v>0.5</v>
      </c>
      <c r="CB125" t="n">
        <v>5e-05</v>
      </c>
      <c r="CC125" t="inlineStr">
        <is>
          <t>Aqua Regia Digestion (sample weights 0.15-50g)</t>
        </is>
      </c>
      <c r="CD125" t="inlineStr"/>
      <c r="CE125" t="inlineStr"/>
      <c r="CF125" t="inlineStr"/>
      <c r="CG125" t="inlineStr"/>
      <c r="CH125" t="inlineStr"/>
      <c r="CI125" t="inlineStr"/>
      <c r="CJ125" t="n">
        <v>0.021</v>
      </c>
      <c r="CK125" t="n">
        <v>2.1e-06</v>
      </c>
      <c r="CL125" t="inlineStr">
        <is>
          <t>Aqua Regia Digestion (sample weights 0.15-50g)</t>
        </is>
      </c>
      <c r="CM125" t="inlineStr"/>
      <c r="CN125" t="inlineStr"/>
      <c r="CO125" t="inlineStr"/>
      <c r="CP125" t="n">
        <v>450</v>
      </c>
      <c r="CQ125" t="n">
        <v>0.045</v>
      </c>
      <c r="CR125" t="inlineStr">
        <is>
          <t>Aqua Regia Digestion (sample weights 0.15-50g)</t>
        </is>
      </c>
      <c r="CS125" t="n">
        <v>2.78</v>
      </c>
      <c r="CT125" t="n">
        <v>0.000278</v>
      </c>
      <c r="CU125" t="inlineStr">
        <is>
          <t>Aqua Regia Digestion (sample weights 0.15-50g)</t>
        </is>
      </c>
      <c r="CV125" t="n">
        <v>9.52</v>
      </c>
      <c r="CW125" t="n">
        <v>0.000952</v>
      </c>
      <c r="CX125" t="inlineStr">
        <is>
          <t>Aqua Regia Digestion (sample weights 0.15-50g)</t>
        </is>
      </c>
      <c r="CY125" t="n">
        <v>0.18</v>
      </c>
      <c r="CZ125" t="n">
        <v>1.8e-05</v>
      </c>
      <c r="DA125" t="inlineStr">
        <is>
          <t>Aqua Regia Digestion (sample weights 0.15-50g)</t>
        </is>
      </c>
      <c r="DB125" t="n">
        <v>18100</v>
      </c>
      <c r="DC125" t="n">
        <v>1.81</v>
      </c>
      <c r="DD125" t="inlineStr">
        <is>
          <t>Aqua Regia Digestion (sample weights 0.15-50g)</t>
        </is>
      </c>
      <c r="DE125" t="n">
        <v>730</v>
      </c>
      <c r="DF125" t="n">
        <v>0.073</v>
      </c>
      <c r="DG125" t="inlineStr">
        <is>
          <t>Aqua Regia Digestion (sample weights 0.15-50g)</t>
        </is>
      </c>
      <c r="DH125" t="n">
        <v>0.91</v>
      </c>
      <c r="DI125" t="n">
        <v>9.1e-05</v>
      </c>
      <c r="DJ125" t="inlineStr">
        <is>
          <t>Aqua Regia Digestion (sample weights 0.15-50g)</t>
        </is>
      </c>
      <c r="DK125" t="n">
        <v>730</v>
      </c>
      <c r="DL125" t="n">
        <v>0.073</v>
      </c>
      <c r="DM125" t="inlineStr">
        <is>
          <t>Aqua Regia Digestion (sample weights 0.15-50g)</t>
        </is>
      </c>
      <c r="DN125" t="inlineStr"/>
      <c r="DO125" t="inlineStr"/>
      <c r="DP125" t="inlineStr"/>
      <c r="DQ125" t="n">
        <v>5.19</v>
      </c>
      <c r="DR125" t="n">
        <v>0.000519</v>
      </c>
      <c r="DS125" t="inlineStr">
        <is>
          <t>Aqua Regia Digestion (sample weights 0.15-50g)</t>
        </is>
      </c>
      <c r="DT125" t="n">
        <v>49.2</v>
      </c>
      <c r="DU125" t="n">
        <v>0.00492</v>
      </c>
      <c r="DV125" t="inlineStr">
        <is>
          <t>Aqua Regia Digestion (sample weights 0.15-50g)</t>
        </is>
      </c>
      <c r="DW125" t="n">
        <v>500</v>
      </c>
      <c r="DX125" t="n">
        <v>0.05</v>
      </c>
      <c r="DY125" t="inlineStr">
        <is>
          <t>Aqua Regia Digestion (sample weights 0.15-50g)</t>
        </is>
      </c>
      <c r="DZ125" t="n">
        <v>3.87</v>
      </c>
      <c r="EA125" t="n">
        <v>0.000387</v>
      </c>
      <c r="EB125" t="inlineStr">
        <is>
          <t>Aqua Regia Digestion (sample weights 0.15-50g)</t>
        </is>
      </c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n">
        <v>1.78</v>
      </c>
      <c r="EM125" t="n">
        <v>0.000178</v>
      </c>
      <c r="EN125" t="inlineStr">
        <is>
          <t>Aqua Regia Digestion (sample weights 0.15-50g)</t>
        </is>
      </c>
      <c r="EO125" t="n">
        <v>0.002</v>
      </c>
      <c r="EP125" t="n">
        <v>2e-07</v>
      </c>
      <c r="EQ125" t="inlineStr">
        <is>
          <t>Aqua Regia Digestion (sample weights 0.15-50g)</t>
        </is>
      </c>
      <c r="ER125" t="inlineStr"/>
      <c r="ES125" t="inlineStr"/>
      <c r="ET125" t="inlineStr"/>
      <c r="EU125" t="inlineStr"/>
      <c r="EV125" t="inlineStr"/>
      <c r="EW125" t="inlineStr"/>
      <c r="EX125" t="n">
        <v>1790</v>
      </c>
      <c r="EY125" t="n">
        <v>0.179</v>
      </c>
      <c r="EZ125" t="inlineStr">
        <is>
          <t>Aqua Regia Digestion (sample weights 0.15-50g)</t>
        </is>
      </c>
      <c r="FA125" t="n">
        <v>0.1</v>
      </c>
      <c r="FB125" t="n">
        <v>1e-05</v>
      </c>
      <c r="FC125" t="inlineStr">
        <is>
          <t>Aqua Regia Digestion (sample weights 0.15-50g)</t>
        </is>
      </c>
      <c r="FD125" t="n">
        <v>5</v>
      </c>
      <c r="FE125" t="n">
        <v>0.0005</v>
      </c>
      <c r="FF125" t="inlineStr">
        <is>
          <t>Aqua Regia Digestion (sample weights 0.15-50g)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n">
        <v>21.1</v>
      </c>
      <c r="FT125" t="n">
        <v>0.00211</v>
      </c>
      <c r="FU125" t="inlineStr">
        <is>
          <t>Aqua Regia Digestion (sample weights 0.15-50g)</t>
        </is>
      </c>
      <c r="FV125" t="inlineStr"/>
      <c r="FW125" t="inlineStr"/>
      <c r="FX125" t="inlineStr"/>
      <c r="FY125" t="n">
        <v>0.39</v>
      </c>
      <c r="FZ125" t="n">
        <v>3.9e-05</v>
      </c>
      <c r="GA125" t="inlineStr">
        <is>
          <t>Aqua Regia Digestion (sample weights 0.15-50g)</t>
        </is>
      </c>
      <c r="GB125" t="n">
        <v>0.051</v>
      </c>
      <c r="GC125" t="n">
        <v>5.1e-06</v>
      </c>
      <c r="GD125" t="inlineStr">
        <is>
          <t>Aqua Regia Digestion (sample weights 0.15-50g)</t>
        </is>
      </c>
      <c r="GE125" t="n">
        <v>0.3</v>
      </c>
      <c r="GF125" t="n">
        <v>3e-05</v>
      </c>
      <c r="GG125" t="inlineStr">
        <is>
          <t>Aqua Regia Digestion (sample weights 0.15-50g)</t>
        </is>
      </c>
      <c r="GH125" t="n">
        <v>4160</v>
      </c>
      <c r="GI125" t="n">
        <v>0.416</v>
      </c>
      <c r="GJ125" t="inlineStr">
        <is>
          <t>Aqua Regia Digestion (sample weights 0.15-50g)</t>
        </is>
      </c>
      <c r="GK125" t="inlineStr"/>
      <c r="GL125" t="inlineStr"/>
      <c r="GM125" t="inlineStr"/>
      <c r="GN125" t="inlineStr"/>
      <c r="GO125" t="inlineStr"/>
      <c r="GP125" t="inlineStr"/>
      <c r="GQ125" t="n">
        <v>0.08699999999999999</v>
      </c>
      <c r="GR125" t="n">
        <v>8.7e-06</v>
      </c>
      <c r="GS125" t="inlineStr">
        <is>
          <t>Aqua Regia Digestion (sample weights 0.15-50g)</t>
        </is>
      </c>
      <c r="GT125" t="n">
        <v>185</v>
      </c>
      <c r="GU125" t="n">
        <v>0.0185</v>
      </c>
      <c r="GV125" t="inlineStr">
        <is>
          <t>Aqua Regia Digestion (sample weights 0.15-50g)</t>
        </is>
      </c>
      <c r="GW125" t="n">
        <v>0.78</v>
      </c>
      <c r="GX125" t="n">
        <v>7.8e-05</v>
      </c>
      <c r="GY125" t="inlineStr">
        <is>
          <t>Aqua Regia Digestion (sample weights 0.15-50g)</t>
        </is>
      </c>
      <c r="GZ125" t="n">
        <v>13.8</v>
      </c>
      <c r="HA125" t="n">
        <v>0.00138</v>
      </c>
      <c r="HB125" t="inlineStr">
        <is>
          <t>Aqua Regia Digestion (sample weights 0.15-50g)</t>
        </is>
      </c>
      <c r="HC125" t="n">
        <v>1.29</v>
      </c>
      <c r="HD125" t="n">
        <v>0.000129</v>
      </c>
      <c r="HE125" t="inlineStr">
        <is>
          <t>Aqua Regia Digestion (sample weights 0.15-50g)</t>
        </is>
      </c>
      <c r="HF125" t="n">
        <v>79</v>
      </c>
      <c r="HG125" t="n">
        <v>0.007900000000000001</v>
      </c>
      <c r="HH125" t="inlineStr">
        <is>
          <t>Aqua Regia Digestion (sample weights 0.15-50g)</t>
        </is>
      </c>
      <c r="HI125" t="inlineStr"/>
      <c r="HJ125" t="inlineStr"/>
      <c r="HK125" t="inlineStr"/>
    </row>
    <row r="126">
      <c r="A126" t="inlineStr">
        <is>
          <t>OREAS0021C</t>
        </is>
      </c>
      <c r="B126" t="inlineStr">
        <is>
          <t>Blank/lithogeochem/low-level</t>
        </is>
      </c>
      <c r="C126" t="inlineStr">
        <is>
          <t>primary</t>
        </is>
      </c>
      <c r="D126" t="inlineStr">
        <is>
          <t>rhyodacite</t>
        </is>
      </c>
      <c r="E126" t="inlineStr">
        <is>
          <t>barren</t>
        </is>
      </c>
      <c r="F126" t="inlineStr">
        <is>
          <t>no</t>
        </is>
      </c>
      <c r="G126" t="inlineStr">
        <is>
          <t>Archived</t>
        </is>
      </c>
      <c r="H126" t="inlineStr">
        <is>
          <t>C:/Users/Zeb/Documents/GitHub/OREAS-Catalogue-Info/oreas-catalogue-2024-05-24.csv</t>
        </is>
      </c>
      <c r="I126">
        <f>Hyperlink("https://www.oreas.com/crm/OREAS-21C/")</f>
        <v/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s="2" t="n">
        <v>0.003</v>
      </c>
      <c r="T126" s="2" t="n">
        <v>3e-07</v>
      </c>
      <c r="U126" t="inlineStr">
        <is>
          <t>Pb Fire Assay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</row>
    <row r="127">
      <c r="A127" t="inlineStr">
        <is>
          <t>OREAS0021e</t>
        </is>
      </c>
      <c r="B127" t="inlineStr">
        <is>
          <t>Blank/lithogeochem/low-level</t>
        </is>
      </c>
      <c r="C127" t="inlineStr">
        <is>
          <t>oxide</t>
        </is>
      </c>
      <c r="D127" t="inlineStr">
        <is>
          <t>quartz</t>
        </is>
      </c>
      <c r="E127" t="inlineStr">
        <is>
          <t>barren</t>
        </is>
      </c>
      <c r="F127" t="inlineStr">
        <is>
          <t>no</t>
        </is>
      </c>
      <c r="G127" t="inlineStr">
        <is>
          <t>Archived</t>
        </is>
      </c>
      <c r="H127" t="inlineStr">
        <is>
          <t>C:/Users/Zeb/Documents/GitHub/OREAS-Catalogue-Info/oreas-catalogue-2024-05-24.csv</t>
        </is>
      </c>
      <c r="I127">
        <f>Hyperlink("https://www.oreas.com/crm/OREAS-21e/")</f>
        <v/>
      </c>
      <c r="J127" s="2" t="n">
        <v>0.05</v>
      </c>
      <c r="K127" s="2" t="n">
        <v>5e-06</v>
      </c>
      <c r="L127" t="inlineStr">
        <is>
          <t>4-Acid Digestion</t>
        </is>
      </c>
      <c r="M127" t="n">
        <v>980</v>
      </c>
      <c r="N127" t="n">
        <v>0.098</v>
      </c>
      <c r="O127" t="inlineStr">
        <is>
          <t>4-Acid Digestion</t>
        </is>
      </c>
      <c r="P127" t="inlineStr"/>
      <c r="Q127" t="inlineStr"/>
      <c r="R127" t="inlineStr"/>
      <c r="S127" s="2" t="n">
        <v>0.001</v>
      </c>
      <c r="T127" s="2" t="n">
        <v>1e-07</v>
      </c>
      <c r="U127" t="inlineStr">
        <is>
          <t>Pb Fire Assay</t>
        </is>
      </c>
      <c r="V127" t="inlineStr"/>
      <c r="W127" t="inlineStr"/>
      <c r="X127" t="inlineStr"/>
      <c r="Y127" t="n">
        <v>3.9</v>
      </c>
      <c r="Z127" t="n">
        <v>0.00039</v>
      </c>
      <c r="AA127" t="inlineStr">
        <is>
          <t>4-Acid Digestion</t>
        </is>
      </c>
      <c r="AB127" t="n">
        <v>0.065</v>
      </c>
      <c r="AC127" t="n">
        <v>6.5e-06</v>
      </c>
      <c r="AD127" t="inlineStr">
        <is>
          <t>4-Acid Digestion</t>
        </is>
      </c>
      <c r="AE127" s="2" t="n">
        <v>0.02</v>
      </c>
      <c r="AF127" s="2" t="n">
        <v>2e-06</v>
      </c>
      <c r="AG127" t="inlineStr">
        <is>
          <t>4-Acid Digestion</t>
        </is>
      </c>
      <c r="AH127" t="inlineStr"/>
      <c r="AI127" t="inlineStr"/>
      <c r="AJ127" t="inlineStr"/>
      <c r="AK127" s="2" t="n">
        <v>0.02</v>
      </c>
      <c r="AL127" s="2" t="n">
        <v>2e-06</v>
      </c>
      <c r="AM127" t="inlineStr">
        <is>
          <t>4-Acid Digestion</t>
        </is>
      </c>
      <c r="AN127" t="n">
        <v>2.19</v>
      </c>
      <c r="AO127" t="n">
        <v>0.000219</v>
      </c>
      <c r="AP127" t="inlineStr">
        <is>
          <t>4-Acid Digestion</t>
        </is>
      </c>
      <c r="AQ127" t="inlineStr"/>
      <c r="AR127" t="inlineStr"/>
      <c r="AS127" t="inlineStr"/>
      <c r="AT127" t="n">
        <v>0.42</v>
      </c>
      <c r="AU127" t="n">
        <v>4.2e-05</v>
      </c>
      <c r="AV127" t="inlineStr">
        <is>
          <t>4-Acid Digestion</t>
        </is>
      </c>
      <c r="AW127" t="n">
        <v>4.5</v>
      </c>
      <c r="AX127" t="n">
        <v>0.00045</v>
      </c>
      <c r="AY127" t="inlineStr">
        <is>
          <t>4-Acid Digestion</t>
        </is>
      </c>
      <c r="AZ127" t="n">
        <v>0.1</v>
      </c>
      <c r="BA127" t="n">
        <v>1e-05</v>
      </c>
      <c r="BB127" t="inlineStr">
        <is>
          <t>4-Acid Digestion</t>
        </is>
      </c>
      <c r="BC127" t="n">
        <v>5.68</v>
      </c>
      <c r="BD127" t="n">
        <v>0.000568</v>
      </c>
      <c r="BE127" t="inlineStr">
        <is>
          <t>4-Acid Digestion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3500</v>
      </c>
      <c r="BP127" t="n">
        <v>0.35</v>
      </c>
      <c r="BQ127" t="inlineStr">
        <is>
          <t>4-Acid Digestion</t>
        </is>
      </c>
      <c r="BR127" t="n">
        <v>0.23</v>
      </c>
      <c r="BS127" t="n">
        <v>2.3e-05</v>
      </c>
      <c r="BT127" t="inlineStr">
        <is>
          <t>4-Acid Digestion</t>
        </is>
      </c>
      <c r="BU127" t="inlineStr"/>
      <c r="BV127" t="inlineStr"/>
      <c r="BW127" t="inlineStr"/>
      <c r="BX127" t="inlineStr"/>
      <c r="BY127" t="inlineStr"/>
      <c r="BZ127" t="inlineStr"/>
      <c r="CA127" t="n">
        <v>0.24</v>
      </c>
      <c r="CB127" t="n">
        <v>2.4e-05</v>
      </c>
      <c r="CC127" t="inlineStr">
        <is>
          <t>4-Acid Digestion</t>
        </is>
      </c>
      <c r="CD127" t="inlineStr"/>
      <c r="CE127" t="inlineStr"/>
      <c r="CF127" t="inlineStr"/>
      <c r="CG127" t="inlineStr"/>
      <c r="CH127" t="inlineStr"/>
      <c r="CI127" t="inlineStr"/>
      <c r="CJ127" s="2" t="n">
        <v>0.005</v>
      </c>
      <c r="CK127" s="2" t="n">
        <v>5e-07</v>
      </c>
      <c r="CL127" t="inlineStr">
        <is>
          <t>4-Acid Digestion</t>
        </is>
      </c>
      <c r="CM127" t="inlineStr"/>
      <c r="CN127" t="inlineStr"/>
      <c r="CO127" t="inlineStr"/>
      <c r="CP127" s="2" t="n">
        <v>100</v>
      </c>
      <c r="CQ127" s="2" t="n">
        <v>0.01</v>
      </c>
      <c r="CR127" t="inlineStr">
        <is>
          <t>4-Acid Digestion</t>
        </is>
      </c>
      <c r="CS127" t="n">
        <v>1.06</v>
      </c>
      <c r="CT127" t="n">
        <v>0.000106</v>
      </c>
      <c r="CU127" t="inlineStr">
        <is>
          <t>4-Acid Digestion</t>
        </is>
      </c>
      <c r="CV127" t="n">
        <v>14.8</v>
      </c>
      <c r="CW127" t="n">
        <v>0.00148</v>
      </c>
      <c r="CX127" t="inlineStr">
        <is>
          <t>4-Acid Digestion</t>
        </is>
      </c>
      <c r="CY127" t="inlineStr"/>
      <c r="CZ127" t="inlineStr"/>
      <c r="DA127" t="inlineStr"/>
      <c r="DB127" s="2" t="n">
        <v>100</v>
      </c>
      <c r="DC127" s="2" t="n">
        <v>0.01</v>
      </c>
      <c r="DD127" t="inlineStr">
        <is>
          <t>4-Acid Digestion</t>
        </is>
      </c>
      <c r="DE127" t="n">
        <v>30</v>
      </c>
      <c r="DF127" t="n">
        <v>0.003</v>
      </c>
      <c r="DG127" t="inlineStr">
        <is>
          <t>4-Acid Digestion</t>
        </is>
      </c>
      <c r="DH127" t="n">
        <v>0.6899999999999999</v>
      </c>
      <c r="DI127" t="n">
        <v>6.9e-05</v>
      </c>
      <c r="DJ127" t="inlineStr">
        <is>
          <t>4-Acid Digestion</t>
        </is>
      </c>
      <c r="DK127" s="2" t="n">
        <v>50</v>
      </c>
      <c r="DL127" s="2" t="n">
        <v>0.005</v>
      </c>
      <c r="DM127" t="inlineStr">
        <is>
          <t>4-Acid Digestion</t>
        </is>
      </c>
      <c r="DN127" t="n">
        <v>0.95</v>
      </c>
      <c r="DO127" t="n">
        <v>9.500000000000001e-05</v>
      </c>
      <c r="DP127" t="inlineStr">
        <is>
          <t>4-Acid Digestion</t>
        </is>
      </c>
      <c r="DQ127" t="n">
        <v>0.92</v>
      </c>
      <c r="DR127" t="n">
        <v>9.2e-05</v>
      </c>
      <c r="DS127" t="inlineStr">
        <is>
          <t>4-Acid Digestion</t>
        </is>
      </c>
      <c r="DT127" t="n">
        <v>2.7</v>
      </c>
      <c r="DU127" t="n">
        <v>0.00027</v>
      </c>
      <c r="DV127" t="inlineStr">
        <is>
          <t>4-Acid Digestion</t>
        </is>
      </c>
      <c r="DW127" s="2" t="n">
        <v>50</v>
      </c>
      <c r="DX127" s="2" t="n">
        <v>0.005</v>
      </c>
      <c r="DY127" t="inlineStr">
        <is>
          <t>4-Acid Digestion</t>
        </is>
      </c>
      <c r="DZ127" s="2" t="n">
        <v>1</v>
      </c>
      <c r="EA127" s="2" t="n">
        <v>0.0001</v>
      </c>
      <c r="EB127" t="inlineStr">
        <is>
          <t>4-Acid Digestion</t>
        </is>
      </c>
      <c r="EC127" t="inlineStr"/>
      <c r="ED127" t="inlineStr"/>
      <c r="EE127" t="inlineStr"/>
      <c r="EF127" t="n">
        <v>0.28</v>
      </c>
      <c r="EG127" t="n">
        <v>2.8e-05</v>
      </c>
      <c r="EH127" t="inlineStr">
        <is>
          <t>4-Acid Digestion</t>
        </is>
      </c>
      <c r="EI127" t="inlineStr"/>
      <c r="EJ127" t="inlineStr"/>
      <c r="EK127" t="inlineStr"/>
      <c r="EL127" t="n">
        <v>0.39</v>
      </c>
      <c r="EM127" t="n">
        <v>3.9e-05</v>
      </c>
      <c r="EN127" t="inlineStr">
        <is>
          <t>4-Acid Digestion</t>
        </is>
      </c>
      <c r="EO127" s="2" t="n">
        <v>0.002</v>
      </c>
      <c r="EP127" s="2" t="n">
        <v>2e-07</v>
      </c>
      <c r="EQ127" t="inlineStr">
        <is>
          <t>4-Acid Digestion</t>
        </is>
      </c>
      <c r="ER127" t="inlineStr"/>
      <c r="ES127" t="inlineStr"/>
      <c r="ET127" t="inlineStr"/>
      <c r="EU127" t="inlineStr"/>
      <c r="EV127" t="inlineStr"/>
      <c r="EW127" t="inlineStr"/>
      <c r="EX127" s="2" t="n">
        <v>50</v>
      </c>
      <c r="EY127" s="2" t="n">
        <v>0.005</v>
      </c>
      <c r="EZ127" t="inlineStr">
        <is>
          <t>4-Acid Digestion</t>
        </is>
      </c>
      <c r="FA127" t="n">
        <v>0.21</v>
      </c>
      <c r="FB127" t="n">
        <v>2.1e-05</v>
      </c>
      <c r="FC127" t="inlineStr">
        <is>
          <t>4-Acid Digestion</t>
        </is>
      </c>
      <c r="FD127" t="inlineStr"/>
      <c r="FE127" t="inlineStr"/>
      <c r="FF127" t="inlineStr"/>
      <c r="FG127" s="2" t="n">
        <v>2</v>
      </c>
      <c r="FH127" s="2" t="n">
        <v>0.0002</v>
      </c>
      <c r="FI127" t="inlineStr">
        <is>
          <t>4-Acid Digestion</t>
        </is>
      </c>
      <c r="FJ127" t="inlineStr"/>
      <c r="FK127" t="inlineStr"/>
      <c r="FL127" t="inlineStr"/>
      <c r="FM127" t="n">
        <v>0.2</v>
      </c>
      <c r="FN127" t="n">
        <v>2e-05</v>
      </c>
      <c r="FO127" t="inlineStr">
        <is>
          <t>4-Acid Digestion</t>
        </is>
      </c>
      <c r="FP127" t="n">
        <v>0.54</v>
      </c>
      <c r="FQ127" t="n">
        <v>5.4e-05</v>
      </c>
      <c r="FR127" t="inlineStr">
        <is>
          <t>4-Acid Digestion</t>
        </is>
      </c>
      <c r="FS127" t="n">
        <v>0.67</v>
      </c>
      <c r="FT127" t="n">
        <v>6.7e-05</v>
      </c>
      <c r="FU127" t="inlineStr">
        <is>
          <t>4-Acid Digestion</t>
        </is>
      </c>
      <c r="FV127" s="2" t="n">
        <v>0.1</v>
      </c>
      <c r="FW127" s="2" t="n">
        <v>1e-05</v>
      </c>
      <c r="FX127" t="inlineStr">
        <is>
          <t>4-Acid Digestion</t>
        </is>
      </c>
      <c r="FY127" s="2" t="n">
        <v>0.05</v>
      </c>
      <c r="FZ127" s="2" t="n">
        <v>5e-06</v>
      </c>
      <c r="GA127" t="inlineStr">
        <is>
          <t>4-Acid Digestion</t>
        </is>
      </c>
      <c r="GB127" s="2" t="n">
        <v>0.05</v>
      </c>
      <c r="GC127" s="2" t="n">
        <v>5e-06</v>
      </c>
      <c r="GD127" t="inlineStr">
        <is>
          <t>4-Acid Digestion</t>
        </is>
      </c>
      <c r="GE127" t="n">
        <v>0.6899999999999999</v>
      </c>
      <c r="GF127" t="n">
        <v>6.9e-05</v>
      </c>
      <c r="GG127" t="inlineStr">
        <is>
          <t>4-Acid Digestion</t>
        </is>
      </c>
      <c r="GH127" t="n">
        <v>300</v>
      </c>
      <c r="GI127" t="n">
        <v>0.03</v>
      </c>
      <c r="GJ127" t="inlineStr">
        <is>
          <t>4-Acid Digestion</t>
        </is>
      </c>
      <c r="GK127" s="2" t="n">
        <v>0.02</v>
      </c>
      <c r="GL127" s="2" t="n">
        <v>2e-06</v>
      </c>
      <c r="GM127" t="inlineStr">
        <is>
          <t>4-Acid Digestion</t>
        </is>
      </c>
      <c r="GN127" s="2" t="n">
        <v>0.05</v>
      </c>
      <c r="GO127" s="2" t="n">
        <v>5e-06</v>
      </c>
      <c r="GP127" t="inlineStr">
        <is>
          <t>4-Acid Digestion</t>
        </is>
      </c>
      <c r="GQ127" t="n">
        <v>0.14</v>
      </c>
      <c r="GR127" t="n">
        <v>1.4e-05</v>
      </c>
      <c r="GS127" t="inlineStr">
        <is>
          <t>4-Acid Digestion</t>
        </is>
      </c>
      <c r="GT127" t="n">
        <v>2.28</v>
      </c>
      <c r="GU127" t="n">
        <v>0.000228</v>
      </c>
      <c r="GV127" t="inlineStr">
        <is>
          <t>4-Acid Digestion</t>
        </is>
      </c>
      <c r="GW127" t="n">
        <v>0.2</v>
      </c>
      <c r="GX127" t="n">
        <v>2e-05</v>
      </c>
      <c r="GY127" t="inlineStr">
        <is>
          <t>4-Acid Digestion</t>
        </is>
      </c>
      <c r="GZ127" t="n">
        <v>0.65</v>
      </c>
      <c r="HA127" t="n">
        <v>6.499999999999999e-05</v>
      </c>
      <c r="HB127" t="inlineStr">
        <is>
          <t>4-Acid Digestion</t>
        </is>
      </c>
      <c r="HC127" t="n">
        <v>0.078</v>
      </c>
      <c r="HD127" t="n">
        <v>7.8e-06</v>
      </c>
      <c r="HE127" t="inlineStr">
        <is>
          <t>4-Acid Digestion</t>
        </is>
      </c>
      <c r="HF127" t="n">
        <v>2.91</v>
      </c>
      <c r="HG127" t="n">
        <v>0.000291</v>
      </c>
      <c r="HH127" t="inlineStr">
        <is>
          <t>4-Acid Digestion</t>
        </is>
      </c>
      <c r="HI127" t="n">
        <v>7.57</v>
      </c>
      <c r="HJ127" t="n">
        <v>0.000757</v>
      </c>
      <c r="HK127" t="inlineStr">
        <is>
          <t>4-Acid Digestion</t>
        </is>
      </c>
    </row>
    <row r="128">
      <c r="A128" t="inlineStr">
        <is>
          <t>OREAS0021f</t>
        </is>
      </c>
      <c r="B128" t="inlineStr">
        <is>
          <t>Blank/lithogeochem/low-level</t>
        </is>
      </c>
      <c r="C128" t="inlineStr">
        <is>
          <t>oxide</t>
        </is>
      </c>
      <c r="D128" t="inlineStr">
        <is>
          <t>quartz</t>
        </is>
      </c>
      <c r="E128" t="inlineStr">
        <is>
          <t>barren</t>
        </is>
      </c>
      <c r="F128" t="inlineStr">
        <is>
          <t>no</t>
        </is>
      </c>
      <c r="G128" t="inlineStr">
        <is>
          <t>Current</t>
        </is>
      </c>
      <c r="H128" t="inlineStr">
        <is>
          <t>C:/Users/Zeb/Documents/GitHub/OREAS-Catalogue-Info/oreas-catalogue-2024-05-24.csv</t>
        </is>
      </c>
      <c r="I128">
        <f>Hyperlink("https://www.oreas.com/crm/OREAS-21f/")</f>
        <v/>
      </c>
      <c r="J128" s="2" t="n">
        <v>0.05</v>
      </c>
      <c r="K128" s="2" t="n">
        <v>5e-06</v>
      </c>
      <c r="L128" t="inlineStr">
        <is>
          <t>4-Acid Digestion</t>
        </is>
      </c>
      <c r="M128" t="n">
        <v>990</v>
      </c>
      <c r="N128" t="n">
        <v>0.099</v>
      </c>
      <c r="O128" t="inlineStr">
        <is>
          <t>4-Acid Digestion</t>
        </is>
      </c>
      <c r="P128" t="inlineStr"/>
      <c r="Q128" t="inlineStr"/>
      <c r="R128" t="inlineStr"/>
      <c r="S128" s="2" t="n">
        <v>0.001</v>
      </c>
      <c r="T128" s="2" t="n">
        <v>1e-07</v>
      </c>
      <c r="U128" t="inlineStr">
        <is>
          <t>Pb Fire Assay</t>
        </is>
      </c>
      <c r="V128" t="inlineStr"/>
      <c r="W128" t="inlineStr"/>
      <c r="X128" t="inlineStr"/>
      <c r="Y128" t="n">
        <v>4.58</v>
      </c>
      <c r="Z128" t="n">
        <v>0.000458</v>
      </c>
      <c r="AA128" t="inlineStr">
        <is>
          <t>4-Acid Digestion</t>
        </is>
      </c>
      <c r="AB128" t="n">
        <v>0.061</v>
      </c>
      <c r="AC128" t="n">
        <v>6.1e-06</v>
      </c>
      <c r="AD128" t="inlineStr">
        <is>
          <t>4-Acid Digestion</t>
        </is>
      </c>
      <c r="AE128" s="2" t="n">
        <v>0.01</v>
      </c>
      <c r="AF128" s="2" t="n">
        <v>1e-06</v>
      </c>
      <c r="AG128" t="inlineStr">
        <is>
          <t>4-Acid Digestion</t>
        </is>
      </c>
      <c r="AH128" t="inlineStr"/>
      <c r="AI128" t="inlineStr"/>
      <c r="AJ128" t="inlineStr"/>
      <c r="AK128" s="2" t="n">
        <v>0.02</v>
      </c>
      <c r="AL128" s="2" t="n">
        <v>2e-06</v>
      </c>
      <c r="AM128" t="inlineStr">
        <is>
          <t>4-Acid Digestion</t>
        </is>
      </c>
      <c r="AN128" t="n">
        <v>1.79</v>
      </c>
      <c r="AO128" t="n">
        <v>0.000179</v>
      </c>
      <c r="AP128" t="inlineStr">
        <is>
          <t>4-Acid Digestion</t>
        </is>
      </c>
      <c r="AQ128" t="inlineStr"/>
      <c r="AR128" t="inlineStr"/>
      <c r="AS128" t="inlineStr"/>
      <c r="AT128" t="n">
        <v>0.41</v>
      </c>
      <c r="AU128" t="n">
        <v>4.1e-05</v>
      </c>
      <c r="AV128" t="inlineStr">
        <is>
          <t>4-Acid Digestion</t>
        </is>
      </c>
      <c r="AW128" t="n">
        <v>5.39</v>
      </c>
      <c r="AX128" t="n">
        <v>0.000539</v>
      </c>
      <c r="AY128" t="inlineStr">
        <is>
          <t>4-Acid Digestion</t>
        </is>
      </c>
      <c r="AZ128" t="n">
        <v>0.09</v>
      </c>
      <c r="BA128" t="n">
        <v>9e-06</v>
      </c>
      <c r="BB128" t="inlineStr">
        <is>
          <t>4-Acid Digestion</t>
        </is>
      </c>
      <c r="BC128" t="n">
        <v>4.9</v>
      </c>
      <c r="BD128" t="n">
        <v>0.00049</v>
      </c>
      <c r="BE128" t="inlineStr">
        <is>
          <t>4-Acid Digestion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3500</v>
      </c>
      <c r="BP128" t="n">
        <v>0.35</v>
      </c>
      <c r="BQ128" t="inlineStr">
        <is>
          <t>4-Acid Digestion</t>
        </is>
      </c>
      <c r="BR128" t="n">
        <v>0.22</v>
      </c>
      <c r="BS128" t="n">
        <v>2.2e-05</v>
      </c>
      <c r="BT128" t="inlineStr">
        <is>
          <t>4-Acid Digestion</t>
        </is>
      </c>
      <c r="BU128" t="inlineStr"/>
      <c r="BV128" t="inlineStr"/>
      <c r="BW128" t="inlineStr"/>
      <c r="BX128" t="inlineStr"/>
      <c r="BY128" t="inlineStr"/>
      <c r="BZ128" t="inlineStr"/>
      <c r="CA128" t="n">
        <v>0.2</v>
      </c>
      <c r="CB128" t="n">
        <v>2e-05</v>
      </c>
      <c r="CC128" t="inlineStr">
        <is>
          <t>4-Acid Digestion</t>
        </is>
      </c>
      <c r="CD128" t="inlineStr"/>
      <c r="CE128" t="inlineStr"/>
      <c r="CF128" t="inlineStr"/>
      <c r="CG128" t="inlineStr"/>
      <c r="CH128" t="inlineStr"/>
      <c r="CI128" t="inlineStr"/>
      <c r="CJ128" s="2" t="n">
        <v>0.02</v>
      </c>
      <c r="CK128" s="2" t="n">
        <v>2e-06</v>
      </c>
      <c r="CL128" t="inlineStr">
        <is>
          <t>4-Acid Digestion</t>
        </is>
      </c>
      <c r="CM128" t="inlineStr"/>
      <c r="CN128" t="inlineStr"/>
      <c r="CO128" t="inlineStr"/>
      <c r="CP128" s="2" t="n">
        <v>100</v>
      </c>
      <c r="CQ128" s="2" t="n">
        <v>0.01</v>
      </c>
      <c r="CR128" t="inlineStr">
        <is>
          <t>4-Acid Digestion</t>
        </is>
      </c>
      <c r="CS128" t="n">
        <v>0.88</v>
      </c>
      <c r="CT128" t="n">
        <v>8.8e-05</v>
      </c>
      <c r="CU128" t="inlineStr">
        <is>
          <t>4-Acid Digestion</t>
        </is>
      </c>
      <c r="CV128" t="n">
        <v>15</v>
      </c>
      <c r="CW128" t="n">
        <v>0.0015</v>
      </c>
      <c r="CX128" t="inlineStr">
        <is>
          <t>4-Acid Digestion</t>
        </is>
      </c>
      <c r="CY128" t="inlineStr"/>
      <c r="CZ128" t="inlineStr"/>
      <c r="DA128" t="inlineStr"/>
      <c r="DB128" s="2" t="n">
        <v>100</v>
      </c>
      <c r="DC128" s="2" t="n">
        <v>0.01</v>
      </c>
      <c r="DD128" t="inlineStr">
        <is>
          <t>4-Acid Digestion</t>
        </is>
      </c>
      <c r="DE128" t="n">
        <v>40</v>
      </c>
      <c r="DF128" t="n">
        <v>0.004</v>
      </c>
      <c r="DG128" t="inlineStr">
        <is>
          <t>4-Acid Digestion</t>
        </is>
      </c>
      <c r="DH128" t="n">
        <v>0.48</v>
      </c>
      <c r="DI128" t="n">
        <v>4.8e-05</v>
      </c>
      <c r="DJ128" t="inlineStr">
        <is>
          <t>4-Acid Digestion</t>
        </is>
      </c>
      <c r="DK128" s="2" t="n">
        <v>100</v>
      </c>
      <c r="DL128" s="2" t="n">
        <v>0.01</v>
      </c>
      <c r="DM128" t="inlineStr">
        <is>
          <t>4-Acid Digestion</t>
        </is>
      </c>
      <c r="DN128" t="n">
        <v>0.55</v>
      </c>
      <c r="DO128" t="n">
        <v>5.5e-05</v>
      </c>
      <c r="DP128" t="inlineStr">
        <is>
          <t>4-Acid Digestion</t>
        </is>
      </c>
      <c r="DQ128" t="inlineStr"/>
      <c r="DR128" t="inlineStr"/>
      <c r="DS128" t="inlineStr"/>
      <c r="DT128" t="n">
        <v>3.33</v>
      </c>
      <c r="DU128" t="n">
        <v>0.000333</v>
      </c>
      <c r="DV128" t="inlineStr">
        <is>
          <t>4-Acid Digestion</t>
        </is>
      </c>
      <c r="DW128" s="2" t="n">
        <v>100</v>
      </c>
      <c r="DX128" s="2" t="n">
        <v>0.01</v>
      </c>
      <c r="DY128" t="inlineStr">
        <is>
          <t>4-Acid Digestion</t>
        </is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n">
        <v>0.28</v>
      </c>
      <c r="EM128" t="n">
        <v>2.8e-05</v>
      </c>
      <c r="EN128" t="inlineStr">
        <is>
          <t>4-Acid Digestion</t>
        </is>
      </c>
      <c r="EO128" s="2" t="n">
        <v>0.002</v>
      </c>
      <c r="EP128" s="2" t="n">
        <v>2e-07</v>
      </c>
      <c r="EQ128" t="inlineStr">
        <is>
          <t>4-Acid Digestion</t>
        </is>
      </c>
      <c r="ER128" t="inlineStr"/>
      <c r="ES128" t="inlineStr"/>
      <c r="ET128" t="inlineStr"/>
      <c r="EU128" t="inlineStr"/>
      <c r="EV128" t="inlineStr"/>
      <c r="EW128" t="inlineStr"/>
      <c r="EX128" s="2" t="n">
        <v>100</v>
      </c>
      <c r="EY128" s="2" t="n">
        <v>0.01</v>
      </c>
      <c r="EZ128" t="inlineStr">
        <is>
          <t>4-Acid Digestion</t>
        </is>
      </c>
      <c r="FA128" t="n">
        <v>0.14</v>
      </c>
      <c r="FB128" t="n">
        <v>1.4e-05</v>
      </c>
      <c r="FC128" t="inlineStr">
        <is>
          <t>4-Acid Digestion</t>
        </is>
      </c>
      <c r="FD128" t="inlineStr"/>
      <c r="FE128" t="inlineStr"/>
      <c r="FF128" t="inlineStr"/>
      <c r="FG128" s="2" t="n">
        <v>1</v>
      </c>
      <c r="FH128" s="2" t="n">
        <v>0.0001</v>
      </c>
      <c r="FI128" t="inlineStr">
        <is>
          <t>4-Acid Digestion</t>
        </is>
      </c>
      <c r="FJ128" t="inlineStr"/>
      <c r="FK128" t="inlineStr"/>
      <c r="FL128" t="inlineStr"/>
      <c r="FM128" t="inlineStr"/>
      <c r="FN128" t="inlineStr"/>
      <c r="FO128" t="inlineStr"/>
      <c r="FP128" t="n">
        <v>0.4</v>
      </c>
      <c r="FQ128" t="n">
        <v>4e-05</v>
      </c>
      <c r="FR128" t="inlineStr">
        <is>
          <t>4-Acid Digestion</t>
        </is>
      </c>
      <c r="FS128" t="n">
        <v>0.62</v>
      </c>
      <c r="FT128" t="n">
        <v>6.2e-05</v>
      </c>
      <c r="FU128" t="inlineStr">
        <is>
          <t>4-Acid Digestion</t>
        </is>
      </c>
      <c r="FV128" s="2" t="n">
        <v>0.05</v>
      </c>
      <c r="FW128" s="2" t="n">
        <v>5e-06</v>
      </c>
      <c r="FX128" t="inlineStr">
        <is>
          <t>4-Acid Digestion</t>
        </is>
      </c>
      <c r="FY128" t="inlineStr"/>
      <c r="FZ128" t="inlineStr"/>
      <c r="GA128" t="inlineStr"/>
      <c r="GB128" s="2" t="n">
        <v>0.05</v>
      </c>
      <c r="GC128" s="2" t="n">
        <v>5e-06</v>
      </c>
      <c r="GD128" t="inlineStr">
        <is>
          <t>4-Acid Digestion</t>
        </is>
      </c>
      <c r="GE128" t="n">
        <v>0.57</v>
      </c>
      <c r="GF128" t="n">
        <v>5.7e-05</v>
      </c>
      <c r="GG128" t="inlineStr">
        <is>
          <t>4-Acid Digestion</t>
        </is>
      </c>
      <c r="GH128" t="n">
        <v>160</v>
      </c>
      <c r="GI128" t="n">
        <v>0.016</v>
      </c>
      <c r="GJ128" t="inlineStr">
        <is>
          <t>4-Acid Digestion</t>
        </is>
      </c>
      <c r="GK128" s="2" t="n">
        <v>0.02</v>
      </c>
      <c r="GL128" s="2" t="n">
        <v>2e-06</v>
      </c>
      <c r="GM128" t="inlineStr">
        <is>
          <t>4-Acid Digestion</t>
        </is>
      </c>
      <c r="GN128" t="inlineStr"/>
      <c r="GO128" t="inlineStr"/>
      <c r="GP128" t="inlineStr"/>
      <c r="GQ128" t="n">
        <v>0.11</v>
      </c>
      <c r="GR128" t="n">
        <v>1.1e-05</v>
      </c>
      <c r="GS128" t="inlineStr">
        <is>
          <t>4-Acid Digestion</t>
        </is>
      </c>
      <c r="GT128" t="inlineStr"/>
      <c r="GU128" t="inlineStr"/>
      <c r="GV128" t="inlineStr"/>
      <c r="GW128" t="n">
        <v>0.11</v>
      </c>
      <c r="GX128" t="n">
        <v>1.1e-05</v>
      </c>
      <c r="GY128" t="inlineStr">
        <is>
          <t>4-Acid Digestion</t>
        </is>
      </c>
      <c r="GZ128" t="n">
        <v>0.57</v>
      </c>
      <c r="HA128" t="n">
        <v>5.7e-05</v>
      </c>
      <c r="HB128" t="inlineStr">
        <is>
          <t>4-Acid Digestion</t>
        </is>
      </c>
      <c r="HC128" t="inlineStr"/>
      <c r="HD128" t="inlineStr"/>
      <c r="HE128" t="inlineStr"/>
      <c r="HF128" t="n">
        <v>3.28</v>
      </c>
      <c r="HG128" t="n">
        <v>0.000328</v>
      </c>
      <c r="HH128" t="inlineStr">
        <is>
          <t>4-Acid Digestion</t>
        </is>
      </c>
      <c r="HI128" t="n">
        <v>5.91</v>
      </c>
      <c r="HJ128" t="n">
        <v>0.0005910000000000001</v>
      </c>
      <c r="HK128" t="inlineStr">
        <is>
          <t>4-Acid Digestion</t>
        </is>
      </c>
    </row>
    <row r="129">
      <c r="A129" t="inlineStr">
        <is>
          <t>OREAS0021h</t>
        </is>
      </c>
      <c r="B129" t="inlineStr">
        <is>
          <t>Blank/lithogeochem/low-level</t>
        </is>
      </c>
      <c r="C129" t="inlineStr">
        <is>
          <t>oxide</t>
        </is>
      </c>
      <c r="D129" t="inlineStr">
        <is>
          <t>quartz</t>
        </is>
      </c>
      <c r="E129" t="inlineStr">
        <is>
          <t>barren</t>
        </is>
      </c>
      <c r="F129" t="inlineStr">
        <is>
          <t>no</t>
        </is>
      </c>
      <c r="G129" t="inlineStr">
        <is>
          <t>Current</t>
        </is>
      </c>
      <c r="H129" t="inlineStr">
        <is>
          <t>C:/Users/Zeb/Documents/GitHub/OREAS-Catalogue-Info/oreas-catalogue-2024-05-24.csv</t>
        </is>
      </c>
      <c r="I129">
        <f>Hyperlink("https://www.oreas.com/crm/OREAS-21h/")</f>
        <v/>
      </c>
      <c r="J129" t="inlineStr"/>
      <c r="K129" t="inlineStr"/>
      <c r="L129" t="inlineStr"/>
      <c r="M129" t="n">
        <v>910</v>
      </c>
      <c r="N129" t="n">
        <v>0.091</v>
      </c>
      <c r="O129" t="inlineStr">
        <is>
          <t>4-Acid Digestion</t>
        </is>
      </c>
      <c r="P129" t="inlineStr"/>
      <c r="Q129" t="inlineStr"/>
      <c r="R129" t="inlineStr"/>
      <c r="S129" s="2" t="n">
        <v>0.001</v>
      </c>
      <c r="T129" s="2" t="n">
        <v>1e-07</v>
      </c>
      <c r="U129" t="inlineStr">
        <is>
          <t>Pb Fire Assay</t>
        </is>
      </c>
      <c r="V129" t="inlineStr"/>
      <c r="W129" t="inlineStr"/>
      <c r="X129" t="inlineStr"/>
      <c r="Y129" t="n">
        <v>4.49</v>
      </c>
      <c r="Z129" t="n">
        <v>0.000449</v>
      </c>
      <c r="AA129" t="inlineStr">
        <is>
          <t>4-Acid Digestion</t>
        </is>
      </c>
      <c r="AB129" t="n">
        <v>0.063</v>
      </c>
      <c r="AC129" t="n">
        <v>6.3e-06</v>
      </c>
      <c r="AD129" t="inlineStr">
        <is>
          <t>4-Acid Digestion</t>
        </is>
      </c>
      <c r="AE129" t="inlineStr"/>
      <c r="AF129" t="inlineStr"/>
      <c r="AG129" t="inlineStr"/>
      <c r="AH129" t="n">
        <v>90</v>
      </c>
      <c r="AI129" t="n">
        <v>0.008999999999999999</v>
      </c>
      <c r="AJ129" t="inlineStr">
        <is>
          <t>4-Acid Digestion</t>
        </is>
      </c>
      <c r="AK129" s="2" t="n">
        <v>0.02</v>
      </c>
      <c r="AL129" s="2" t="n">
        <v>2e-06</v>
      </c>
      <c r="AM129" t="inlineStr">
        <is>
          <t>4-Acid Digestion</t>
        </is>
      </c>
      <c r="AN129" t="n">
        <v>3.22</v>
      </c>
      <c r="AO129" t="n">
        <v>0.000322</v>
      </c>
      <c r="AP129" t="inlineStr">
        <is>
          <t>4-Acid Digestion</t>
        </is>
      </c>
      <c r="AQ129" t="inlineStr"/>
      <c r="AR129" t="inlineStr"/>
      <c r="AS129" t="inlineStr"/>
      <c r="AT129" t="n">
        <v>0.45</v>
      </c>
      <c r="AU129" t="n">
        <v>4.5e-05</v>
      </c>
      <c r="AV129" t="inlineStr">
        <is>
          <t>4-Acid Digestion</t>
        </is>
      </c>
      <c r="AW129" t="n">
        <v>6.33</v>
      </c>
      <c r="AX129" t="n">
        <v>0.000633</v>
      </c>
      <c r="AY129" t="inlineStr">
        <is>
          <t>4-Acid Digestion</t>
        </is>
      </c>
      <c r="AZ129" t="n">
        <v>0.09</v>
      </c>
      <c r="BA129" t="n">
        <v>9e-06</v>
      </c>
      <c r="BB129" t="inlineStr">
        <is>
          <t>4-Acid Digestion</t>
        </is>
      </c>
      <c r="BC129" t="n">
        <v>4.71</v>
      </c>
      <c r="BD129" t="n">
        <v>0.000471</v>
      </c>
      <c r="BE129" t="inlineStr">
        <is>
          <t>4-Acid Digestion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3620</v>
      </c>
      <c r="BP129" t="n">
        <v>0.362</v>
      </c>
      <c r="BQ129" t="inlineStr">
        <is>
          <t>4-Acid Digestion</t>
        </is>
      </c>
      <c r="BR129" t="n">
        <v>0.23</v>
      </c>
      <c r="BS129" t="n">
        <v>2.3e-05</v>
      </c>
      <c r="BT129" t="inlineStr">
        <is>
          <t>4-Acid Digestion</t>
        </is>
      </c>
      <c r="BU129" t="inlineStr"/>
      <c r="BV129" t="inlineStr"/>
      <c r="BW129" t="inlineStr"/>
      <c r="BX129" t="inlineStr"/>
      <c r="BY129" t="inlineStr"/>
      <c r="BZ129" t="inlineStr"/>
      <c r="CA129" t="n">
        <v>0.3</v>
      </c>
      <c r="CB129" t="n">
        <v>3e-05</v>
      </c>
      <c r="CC129" t="inlineStr">
        <is>
          <t>4-Acid Digestion</t>
        </is>
      </c>
      <c r="CD129" t="inlineStr"/>
      <c r="CE129" t="inlineStr"/>
      <c r="CF129" t="inlineStr"/>
      <c r="CG129" t="inlineStr"/>
      <c r="CH129" t="inlineStr"/>
      <c r="CI129" t="inlineStr"/>
      <c r="CJ129" s="2" t="n">
        <v>0.005</v>
      </c>
      <c r="CK129" s="2" t="n">
        <v>5e-07</v>
      </c>
      <c r="CL129" t="inlineStr">
        <is>
          <t>4-Acid Digestion</t>
        </is>
      </c>
      <c r="CM129" t="inlineStr"/>
      <c r="CN129" t="inlineStr"/>
      <c r="CO129" t="inlineStr"/>
      <c r="CP129" t="n">
        <v>80</v>
      </c>
      <c r="CQ129" t="n">
        <v>0.008</v>
      </c>
      <c r="CR129" t="inlineStr">
        <is>
          <t>4-Acid Digestion</t>
        </is>
      </c>
      <c r="CS129" t="n">
        <v>1.52</v>
      </c>
      <c r="CT129" t="n">
        <v>0.000152</v>
      </c>
      <c r="CU129" t="inlineStr">
        <is>
          <t>4-Acid Digestion</t>
        </is>
      </c>
      <c r="CV129" t="n">
        <v>13.8</v>
      </c>
      <c r="CW129" t="n">
        <v>0.00138</v>
      </c>
      <c r="CX129" t="inlineStr">
        <is>
          <t>4-Acid Digestion</t>
        </is>
      </c>
      <c r="CY129" t="inlineStr"/>
      <c r="CZ129" t="inlineStr"/>
      <c r="DA129" t="inlineStr"/>
      <c r="DB129" s="2" t="n">
        <v>100</v>
      </c>
      <c r="DC129" s="2" t="n">
        <v>0.01</v>
      </c>
      <c r="DD129" t="inlineStr">
        <is>
          <t>4-Acid Digestion</t>
        </is>
      </c>
      <c r="DE129" t="n">
        <v>40</v>
      </c>
      <c r="DF129" t="n">
        <v>0.004</v>
      </c>
      <c r="DG129" t="inlineStr">
        <is>
          <t>4-Acid Digestion</t>
        </is>
      </c>
      <c r="DH129" t="n">
        <v>0.54</v>
      </c>
      <c r="DI129" t="n">
        <v>5.4e-05</v>
      </c>
      <c r="DJ129" t="inlineStr">
        <is>
          <t>4-Acid Digestion</t>
        </is>
      </c>
      <c r="DK129" t="inlineStr"/>
      <c r="DL129" t="inlineStr"/>
      <c r="DM129" t="inlineStr"/>
      <c r="DN129" t="n">
        <v>1.05</v>
      </c>
      <c r="DO129" t="n">
        <v>0.000105</v>
      </c>
      <c r="DP129" t="inlineStr">
        <is>
          <t>4-Acid Digestion</t>
        </is>
      </c>
      <c r="DQ129" t="inlineStr"/>
      <c r="DR129" t="inlineStr"/>
      <c r="DS129" t="inlineStr"/>
      <c r="DT129" t="n">
        <v>2.91</v>
      </c>
      <c r="DU129" t="n">
        <v>0.000291</v>
      </c>
      <c r="DV129" t="inlineStr">
        <is>
          <t>4-Acid Digestion</t>
        </is>
      </c>
      <c r="DW129" t="n">
        <v>10</v>
      </c>
      <c r="DX129" t="n">
        <v>0.001</v>
      </c>
      <c r="DY129" t="inlineStr">
        <is>
          <t>4-Acid Digestion</t>
        </is>
      </c>
      <c r="DZ129" t="n">
        <v>0.62</v>
      </c>
      <c r="EA129" t="n">
        <v>6.2e-05</v>
      </c>
      <c r="EB129" t="inlineStr">
        <is>
          <t>4-Acid Digestion</t>
        </is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0.37</v>
      </c>
      <c r="EM129" t="n">
        <v>3.7e-05</v>
      </c>
      <c r="EN129" t="inlineStr">
        <is>
          <t>4-Acid Digestion</t>
        </is>
      </c>
      <c r="EO129" s="2" t="n">
        <v>0.002</v>
      </c>
      <c r="EP129" s="2" t="n">
        <v>2e-07</v>
      </c>
      <c r="EQ129" t="inlineStr">
        <is>
          <t>4-Acid Digestion</t>
        </is>
      </c>
      <c r="ER129" t="inlineStr"/>
      <c r="ES129" t="inlineStr"/>
      <c r="ET129" t="inlineStr"/>
      <c r="EU129" t="inlineStr"/>
      <c r="EV129" t="inlineStr"/>
      <c r="EW129" t="inlineStr"/>
      <c r="EX129" s="2" t="n">
        <v>50</v>
      </c>
      <c r="EY129" s="2" t="n">
        <v>0.005</v>
      </c>
      <c r="EZ129" t="inlineStr">
        <is>
          <t>4-Acid Digestion</t>
        </is>
      </c>
      <c r="FA129" t="n">
        <v>0.17</v>
      </c>
      <c r="FB129" t="n">
        <v>1.7e-05</v>
      </c>
      <c r="FC129" t="inlineStr">
        <is>
          <t>4-Acid Digestion</t>
        </is>
      </c>
      <c r="FD129" t="n">
        <v>0.2</v>
      </c>
      <c r="FE129" t="n">
        <v>2e-05</v>
      </c>
      <c r="FF129" t="inlineStr">
        <is>
          <t>4-Acid Digestion</t>
        </is>
      </c>
      <c r="FG129" s="2" t="n">
        <v>1</v>
      </c>
      <c r="FH129" s="2" t="n">
        <v>0.0001</v>
      </c>
      <c r="FI129" t="inlineStr">
        <is>
          <t>4-Acid Digestion</t>
        </is>
      </c>
      <c r="FJ129" t="inlineStr"/>
      <c r="FK129" t="inlineStr"/>
      <c r="FL129" t="inlineStr"/>
      <c r="FM129" t="inlineStr"/>
      <c r="FN129" t="inlineStr"/>
      <c r="FO129" t="inlineStr"/>
      <c r="FP129" t="n">
        <v>0.49</v>
      </c>
      <c r="FQ129" t="n">
        <v>4.9e-05</v>
      </c>
      <c r="FR129" t="inlineStr">
        <is>
          <t>4-Acid Digestion</t>
        </is>
      </c>
      <c r="FS129" t="n">
        <v>0.8</v>
      </c>
      <c r="FT129" t="n">
        <v>8.000000000000001e-05</v>
      </c>
      <c r="FU129" t="inlineStr">
        <is>
          <t>4-Acid Digestion</t>
        </is>
      </c>
      <c r="FV129" t="n">
        <v>0.052</v>
      </c>
      <c r="FW129" t="n">
        <v>5.2e-06</v>
      </c>
      <c r="FX129" t="inlineStr">
        <is>
          <t>4-Acid Digestion</t>
        </is>
      </c>
      <c r="FY129" t="inlineStr"/>
      <c r="FZ129" t="inlineStr"/>
      <c r="GA129" t="inlineStr"/>
      <c r="GB129" s="2" t="n">
        <v>0.05</v>
      </c>
      <c r="GC129" s="2" t="n">
        <v>5e-06</v>
      </c>
      <c r="GD129" t="inlineStr">
        <is>
          <t>4-Acid Digestion</t>
        </is>
      </c>
      <c r="GE129" t="n">
        <v>0.85</v>
      </c>
      <c r="GF129" t="n">
        <v>8.500000000000001e-05</v>
      </c>
      <c r="GG129" t="inlineStr">
        <is>
          <t>4-Acid Digestion</t>
        </is>
      </c>
      <c r="GH129" t="n">
        <v>360</v>
      </c>
      <c r="GI129" t="n">
        <v>0.036</v>
      </c>
      <c r="GJ129" t="inlineStr">
        <is>
          <t>4-Acid Digestion</t>
        </is>
      </c>
      <c r="GK129" s="2" t="n">
        <v>0.02</v>
      </c>
      <c r="GL129" s="2" t="n">
        <v>2e-06</v>
      </c>
      <c r="GM129" t="inlineStr">
        <is>
          <t>4-Acid Digestion</t>
        </is>
      </c>
      <c r="GN129" t="inlineStr"/>
      <c r="GO129" t="inlineStr"/>
      <c r="GP129" t="inlineStr"/>
      <c r="GQ129" t="n">
        <v>0.16</v>
      </c>
      <c r="GR129" t="n">
        <v>1.6e-05</v>
      </c>
      <c r="GS129" t="inlineStr">
        <is>
          <t>4-Acid Digestion</t>
        </is>
      </c>
      <c r="GT129" t="n">
        <v>2.67</v>
      </c>
      <c r="GU129" t="n">
        <v>0.000267</v>
      </c>
      <c r="GV129" t="inlineStr">
        <is>
          <t>4-Acid Digestion</t>
        </is>
      </c>
      <c r="GW129" t="n">
        <v>0.19</v>
      </c>
      <c r="GX129" t="n">
        <v>1.9e-05</v>
      </c>
      <c r="GY129" t="inlineStr">
        <is>
          <t>4-Acid Digestion</t>
        </is>
      </c>
      <c r="GZ129" t="n">
        <v>0.6899999999999999</v>
      </c>
      <c r="HA129" t="n">
        <v>6.9e-05</v>
      </c>
      <c r="HB129" t="inlineStr">
        <is>
          <t>4-Acid Digestion</t>
        </is>
      </c>
      <c r="HC129" t="inlineStr"/>
      <c r="HD129" t="inlineStr"/>
      <c r="HE129" t="inlineStr"/>
      <c r="HF129" t="n">
        <v>2.85</v>
      </c>
      <c r="HG129" t="n">
        <v>0.000285</v>
      </c>
      <c r="HH129" t="inlineStr">
        <is>
          <t>4-Acid Digestion</t>
        </is>
      </c>
      <c r="HI129" t="n">
        <v>10.9</v>
      </c>
      <c r="HJ129" t="n">
        <v>0.00109</v>
      </c>
      <c r="HK129" t="inlineStr">
        <is>
          <t>4-Acid Digestion</t>
        </is>
      </c>
    </row>
    <row r="130">
      <c r="A130" t="inlineStr">
        <is>
          <t>OREAS0220</t>
        </is>
      </c>
      <c r="B130" t="inlineStr">
        <is>
          <t>Au &lt;1 ppm, Au only</t>
        </is>
      </c>
      <c r="C130" t="inlineStr">
        <is>
          <t>primary</t>
        </is>
      </c>
      <c r="D130" t="inlineStr">
        <is>
          <t>greenstone</t>
        </is>
      </c>
      <c r="E130" t="inlineStr">
        <is>
          <t>orogenic lode gold</t>
        </is>
      </c>
      <c r="F130" t="inlineStr">
        <is>
          <t>no</t>
        </is>
      </c>
      <c r="G130" t="inlineStr">
        <is>
          <t>Archived</t>
        </is>
      </c>
      <c r="H130" t="inlineStr">
        <is>
          <t>C:/Users/Zeb/Documents/GitHub/OREAS-Catalogue-Info/oreas-catalogue-2024-05-24.csv</t>
        </is>
      </c>
      <c r="I130">
        <f>Hyperlink("https://www.oreas.com/crm/OREAS-220/")</f>
        <v/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0.866</v>
      </c>
      <c r="T130" t="n">
        <v>8.66e-05</v>
      </c>
      <c r="U130" t="inlineStr">
        <is>
          <t>Pb Fire Assay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</row>
    <row r="131">
      <c r="A131" t="inlineStr">
        <is>
          <t>OREAS0221</t>
        </is>
      </c>
      <c r="B131" t="inlineStr">
        <is>
          <t>Au &gt;1 ppm, Au only</t>
        </is>
      </c>
      <c r="C131" t="inlineStr">
        <is>
          <t>primary</t>
        </is>
      </c>
      <c r="D131" t="inlineStr">
        <is>
          <t>greenstone</t>
        </is>
      </c>
      <c r="E131" t="inlineStr">
        <is>
          <t>orogenic lode gold</t>
        </is>
      </c>
      <c r="F131" t="inlineStr">
        <is>
          <t>no</t>
        </is>
      </c>
      <c r="G131" t="inlineStr">
        <is>
          <t>Archived</t>
        </is>
      </c>
      <c r="H131" t="inlineStr">
        <is>
          <t>C:/Users/Zeb/Documents/GitHub/OREAS-Catalogue-Info/oreas-catalogue-2024-05-24.csv</t>
        </is>
      </c>
      <c r="I131">
        <f>Hyperlink("https://www.oreas.com/crm/OREAS-221/")</f>
        <v/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1.06</v>
      </c>
      <c r="T131" t="n">
        <v>0.000106</v>
      </c>
      <c r="U131" t="inlineStr">
        <is>
          <t>Pb Fire Assay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</row>
    <row r="132">
      <c r="A132" t="inlineStr">
        <is>
          <t>OREAS0222</t>
        </is>
      </c>
      <c r="B132" t="inlineStr">
        <is>
          <t>Au &gt;1 ppm, Au only</t>
        </is>
      </c>
      <c r="C132" t="inlineStr">
        <is>
          <t>primary</t>
        </is>
      </c>
      <c r="D132" t="inlineStr">
        <is>
          <t>greenstone</t>
        </is>
      </c>
      <c r="E132" t="inlineStr">
        <is>
          <t>orogenic lode gold</t>
        </is>
      </c>
      <c r="F132" t="inlineStr">
        <is>
          <t>no</t>
        </is>
      </c>
      <c r="G132" t="inlineStr">
        <is>
          <t>Archived</t>
        </is>
      </c>
      <c r="H132" t="inlineStr">
        <is>
          <t>C:/Users/Zeb/Documents/GitHub/OREAS-Catalogue-Info/oreas-catalogue-2024-05-24.csv</t>
        </is>
      </c>
      <c r="I132">
        <f>Hyperlink("https://www.oreas.com/crm/OREAS-222/")</f>
        <v/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1.22</v>
      </c>
      <c r="T132" t="n">
        <v>0.000122</v>
      </c>
      <c r="U132" t="inlineStr">
        <is>
          <t>Pb Fire Assay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</row>
    <row r="133">
      <c r="A133" t="inlineStr">
        <is>
          <t>OREAS0223</t>
        </is>
      </c>
      <c r="B133" t="inlineStr">
        <is>
          <t>Au &gt;1 ppm, Au only</t>
        </is>
      </c>
      <c r="C133" t="inlineStr">
        <is>
          <t>primary</t>
        </is>
      </c>
      <c r="D133" t="inlineStr">
        <is>
          <t>greenstone</t>
        </is>
      </c>
      <c r="E133" t="inlineStr">
        <is>
          <t>orogenic lode gold</t>
        </is>
      </c>
      <c r="F133" t="inlineStr">
        <is>
          <t>no</t>
        </is>
      </c>
      <c r="G133" t="inlineStr">
        <is>
          <t>Archived</t>
        </is>
      </c>
      <c r="H133" t="inlineStr">
        <is>
          <t>C:/Users/Zeb/Documents/GitHub/OREAS-Catalogue-Info/oreas-catalogue-2024-05-24.csv</t>
        </is>
      </c>
      <c r="I133">
        <f>Hyperlink("https://www.oreas.com/crm/OREAS-223/")</f>
        <v/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1.78</v>
      </c>
      <c r="T133" t="n">
        <v>0.000178</v>
      </c>
      <c r="U133" t="inlineStr">
        <is>
          <t>Pb Fire Assay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</row>
    <row r="134">
      <c r="A134" t="inlineStr">
        <is>
          <t>OREAS0224</t>
        </is>
      </c>
      <c r="B134" t="inlineStr">
        <is>
          <t>Au &gt;1 ppm, Au only</t>
        </is>
      </c>
      <c r="C134" t="inlineStr">
        <is>
          <t>primary</t>
        </is>
      </c>
      <c r="D134" t="inlineStr">
        <is>
          <t>greenstone</t>
        </is>
      </c>
      <c r="E134" t="inlineStr">
        <is>
          <t>orogenic lode gold</t>
        </is>
      </c>
      <c r="F134" t="inlineStr">
        <is>
          <t>no</t>
        </is>
      </c>
      <c r="G134" t="inlineStr">
        <is>
          <t>Archived</t>
        </is>
      </c>
      <c r="H134" t="inlineStr">
        <is>
          <t>C:/Users/Zeb/Documents/GitHub/OREAS-Catalogue-Info/oreas-catalogue-2024-05-24.csv</t>
        </is>
      </c>
      <c r="I134">
        <f>Hyperlink("https://www.oreas.com/crm/OREAS-224/")</f>
        <v/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2.15</v>
      </c>
      <c r="T134" t="n">
        <v>0.000215</v>
      </c>
      <c r="U134" t="inlineStr">
        <is>
          <t>Pb Fire Assay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</row>
    <row r="135">
      <c r="A135" t="inlineStr">
        <is>
          <t>OREAS0226</t>
        </is>
      </c>
      <c r="B135" t="inlineStr">
        <is>
          <t>Au &gt;1 ppm, Au only</t>
        </is>
      </c>
      <c r="C135" t="inlineStr">
        <is>
          <t>primary</t>
        </is>
      </c>
      <c r="D135" t="inlineStr">
        <is>
          <t>greenstone</t>
        </is>
      </c>
      <c r="E135" t="inlineStr">
        <is>
          <t>orogenic lode gold</t>
        </is>
      </c>
      <c r="F135" t="inlineStr">
        <is>
          <t>no</t>
        </is>
      </c>
      <c r="G135" t="inlineStr">
        <is>
          <t>Archived</t>
        </is>
      </c>
      <c r="H135" t="inlineStr">
        <is>
          <t>C:/Users/Zeb/Documents/GitHub/OREAS-Catalogue-Info/oreas-catalogue-2024-05-24.csv</t>
        </is>
      </c>
      <c r="I135">
        <f>Hyperlink("https://www.oreas.com/crm/OREAS-226/")</f>
        <v/>
      </c>
      <c r="J135" t="n">
        <v>0.904</v>
      </c>
      <c r="K135" t="n">
        <v>9.04e-05</v>
      </c>
      <c r="L135" t="inlineStr">
        <is>
          <t>Aqua Regia Digestion (sample weights 0.15-50g)</t>
        </is>
      </c>
      <c r="M135" t="n">
        <v>29500</v>
      </c>
      <c r="N135" t="n">
        <v>2.95</v>
      </c>
      <c r="O135" t="inlineStr">
        <is>
          <t>Aqua Regia Digestion (sample weights 0.15-50g)</t>
        </is>
      </c>
      <c r="P135" t="n">
        <v>29.5</v>
      </c>
      <c r="Q135" t="n">
        <v>0.00295</v>
      </c>
      <c r="R135" t="inlineStr">
        <is>
          <t>Aqua Regia Digestion (sample weights 0.15-50g)</t>
        </is>
      </c>
      <c r="S135" t="n">
        <v>5.45</v>
      </c>
      <c r="T135" t="n">
        <v>0.000545</v>
      </c>
      <c r="U135" t="inlineStr">
        <is>
          <t>Pb Fire Assay</t>
        </is>
      </c>
      <c r="V135" t="n">
        <v>32.2</v>
      </c>
      <c r="W135" t="n">
        <v>0.00322</v>
      </c>
      <c r="X135" t="inlineStr">
        <is>
          <t>Aqua Regia Digestion (sample weights 0.15-50g)</t>
        </is>
      </c>
      <c r="Y135" t="n">
        <v>31</v>
      </c>
      <c r="Z135" t="n">
        <v>0.0031</v>
      </c>
      <c r="AA135" t="inlineStr">
        <is>
          <t>Aqua Regia Digestion (sample weights 0.15-50g)</t>
        </is>
      </c>
      <c r="AB135" t="n">
        <v>0.18</v>
      </c>
      <c r="AC135" t="n">
        <v>1.8e-05</v>
      </c>
      <c r="AD135" t="inlineStr">
        <is>
          <t>Aqua Regia Digestion (sample weights 0.15-50g)</t>
        </is>
      </c>
      <c r="AE135" t="n">
        <v>0.29</v>
      </c>
      <c r="AF135" t="n">
        <v>2.9e-05</v>
      </c>
      <c r="AG135" t="inlineStr">
        <is>
          <t>Aqua Regia Digestion (sample weights 0.15-50g)</t>
        </is>
      </c>
      <c r="AH135" t="n">
        <v>26400</v>
      </c>
      <c r="AI135" t="n">
        <v>2.64</v>
      </c>
      <c r="AJ135" t="inlineStr">
        <is>
          <t>Aqua Regia Digestion (sample weights 0.15-50g)</t>
        </is>
      </c>
      <c r="AK135" t="n">
        <v>0.14</v>
      </c>
      <c r="AL135" t="n">
        <v>1.4e-05</v>
      </c>
      <c r="AM135" t="inlineStr">
        <is>
          <t>Aqua Regia Digestion (sample weights 0.15-50g)</t>
        </is>
      </c>
      <c r="AN135" t="n">
        <v>7.89</v>
      </c>
      <c r="AO135" t="n">
        <v>0.000789</v>
      </c>
      <c r="AP135" t="inlineStr">
        <is>
          <t>Aqua Regia Digestion (sample weights 0.15-50g)</t>
        </is>
      </c>
      <c r="AQ135" t="inlineStr"/>
      <c r="AR135" t="inlineStr"/>
      <c r="AS135" t="inlineStr"/>
      <c r="AT135" t="n">
        <v>31.5</v>
      </c>
      <c r="AU135" t="n">
        <v>0.00315</v>
      </c>
      <c r="AV135" t="inlineStr">
        <is>
          <t>Aqua Regia Digestion (sample weights 0.15-50g)</t>
        </is>
      </c>
      <c r="AW135" t="n">
        <v>227</v>
      </c>
      <c r="AX135" t="n">
        <v>0.0227</v>
      </c>
      <c r="AY135" t="inlineStr">
        <is>
          <t>Aqua Regia Digestion (sample weights 0.15-50g)</t>
        </is>
      </c>
      <c r="AZ135" t="n">
        <v>0.25</v>
      </c>
      <c r="BA135" t="n">
        <v>2.5e-05</v>
      </c>
      <c r="BB135" t="inlineStr">
        <is>
          <t>Aqua Regia Digestion (sample weights 0.15-50g)</t>
        </is>
      </c>
      <c r="BC135" t="n">
        <v>138</v>
      </c>
      <c r="BD135" t="n">
        <v>0.0138</v>
      </c>
      <c r="BE135" t="inlineStr">
        <is>
          <t>Aqua Regia Digestion (sample weights 0.15-50g)</t>
        </is>
      </c>
      <c r="BF135" t="n">
        <v>2.21</v>
      </c>
      <c r="BG135" t="n">
        <v>0.000221</v>
      </c>
      <c r="BH135" t="inlineStr">
        <is>
          <t>Aqua Regia Digestion (sample weights 0.15-50g)</t>
        </is>
      </c>
      <c r="BI135" t="inlineStr"/>
      <c r="BJ135" t="inlineStr"/>
      <c r="BK135" t="inlineStr"/>
      <c r="BL135" t="inlineStr"/>
      <c r="BM135" t="inlineStr"/>
      <c r="BN135" t="inlineStr"/>
      <c r="BO135" t="n">
        <v>53100</v>
      </c>
      <c r="BP135" t="n">
        <v>5.31</v>
      </c>
      <c r="BQ135" t="inlineStr">
        <is>
          <t>Aqua Regia Digestion (sample weights 0.15-50g)</t>
        </is>
      </c>
      <c r="BR135" t="n">
        <v>10.3</v>
      </c>
      <c r="BS135" t="n">
        <v>0.00103</v>
      </c>
      <c r="BT135" t="inlineStr">
        <is>
          <t>Aqua Regia Digestion (sample weights 0.15-50g)</t>
        </is>
      </c>
      <c r="BU135" t="inlineStr"/>
      <c r="BV135" t="inlineStr"/>
      <c r="BW135" t="inlineStr"/>
      <c r="BX135" t="inlineStr"/>
      <c r="BY135" t="inlineStr"/>
      <c r="BZ135" t="inlineStr"/>
      <c r="CA135" t="n">
        <v>0.44</v>
      </c>
      <c r="CB135" t="n">
        <v>4.4e-05</v>
      </c>
      <c r="CC135" t="inlineStr">
        <is>
          <t>Aqua Regia Digestion (sample weights 0.15-50g)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1240</v>
      </c>
      <c r="CQ135" t="n">
        <v>0.124</v>
      </c>
      <c r="CR135" t="inlineStr">
        <is>
          <t>Aqua Regia Digestion (sample weights 0.15-50g)</t>
        </is>
      </c>
      <c r="CS135" t="n">
        <v>3.39</v>
      </c>
      <c r="CT135" t="n">
        <v>0.000339</v>
      </c>
      <c r="CU135" t="inlineStr">
        <is>
          <t>Aqua Regia Digestion (sample weights 0.15-50g)</t>
        </is>
      </c>
      <c r="CV135" t="n">
        <v>16.3</v>
      </c>
      <c r="CW135" t="n">
        <v>0.00163</v>
      </c>
      <c r="CX135" t="inlineStr">
        <is>
          <t>Aqua Regia Digestion (sample weights 0.15-50g)</t>
        </is>
      </c>
      <c r="CY135" t="inlineStr"/>
      <c r="CZ135" t="inlineStr"/>
      <c r="DA135" t="inlineStr"/>
      <c r="DB135" t="n">
        <v>24100</v>
      </c>
      <c r="DC135" t="n">
        <v>2.41</v>
      </c>
      <c r="DD135" t="inlineStr">
        <is>
          <t>Aqua Regia Digestion (sample weights 0.15-50g)</t>
        </is>
      </c>
      <c r="DE135" t="n">
        <v>670</v>
      </c>
      <c r="DF135" t="n">
        <v>0.067</v>
      </c>
      <c r="DG135" t="inlineStr">
        <is>
          <t>Aqua Regia Digestion (sample weights 0.15-50g)</t>
        </is>
      </c>
      <c r="DH135" t="n">
        <v>2.94</v>
      </c>
      <c r="DI135" t="n">
        <v>0.000294</v>
      </c>
      <c r="DJ135" t="inlineStr">
        <is>
          <t>Aqua Regia Digestion (sample weights 0.15-50g)</t>
        </is>
      </c>
      <c r="DK135" t="n">
        <v>710</v>
      </c>
      <c r="DL135" t="n">
        <v>0.07099999999999999</v>
      </c>
      <c r="DM135" t="inlineStr">
        <is>
          <t>Aqua Regia Digestion (sample weights 0.15-50g)</t>
        </is>
      </c>
      <c r="DN135" t="inlineStr"/>
      <c r="DO135" t="inlineStr"/>
      <c r="DP135" t="inlineStr"/>
      <c r="DQ135" t="n">
        <v>4.5</v>
      </c>
      <c r="DR135" t="n">
        <v>0.00045</v>
      </c>
      <c r="DS135" t="inlineStr">
        <is>
          <t>Aqua Regia Digestion (sample weights 0.15-50g)</t>
        </is>
      </c>
      <c r="DT135" t="n">
        <v>91</v>
      </c>
      <c r="DU135" t="n">
        <v>0.0091</v>
      </c>
      <c r="DV135" t="inlineStr">
        <is>
          <t>Aqua Regia Digestion (sample weights 0.15-50g)</t>
        </is>
      </c>
      <c r="DW135" t="n">
        <v>400</v>
      </c>
      <c r="DX135" t="n">
        <v>0.04</v>
      </c>
      <c r="DY135" t="inlineStr">
        <is>
          <t>Aqua Regia Digestion (sample weights 0.15-50g)</t>
        </is>
      </c>
      <c r="DZ135" t="n">
        <v>16.4</v>
      </c>
      <c r="EA135" t="n">
        <v>0.00164</v>
      </c>
      <c r="EB135" t="inlineStr">
        <is>
          <t>Aqua Regia Digestion (sample weights 0.15-50g)</t>
        </is>
      </c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5.44</v>
      </c>
      <c r="EM135" t="n">
        <v>0.000544</v>
      </c>
      <c r="EN135" t="inlineStr">
        <is>
          <t>Aqua Regia Digestion (sample weights 0.15-50g)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4480</v>
      </c>
      <c r="EY135" t="n">
        <v>0.448</v>
      </c>
      <c r="EZ135" t="inlineStr">
        <is>
          <t>Aqua Regia Digestion (sample weights 0.15-50g)</t>
        </is>
      </c>
      <c r="FA135" t="n">
        <v>0.2</v>
      </c>
      <c r="FB135" t="n">
        <v>2e-05</v>
      </c>
      <c r="FC135" t="inlineStr">
        <is>
          <t>Aqua Regia Digestion (sample weights 0.15-50g)</t>
        </is>
      </c>
      <c r="FD135" t="n">
        <v>6.91</v>
      </c>
      <c r="FE135" t="n">
        <v>0.000691</v>
      </c>
      <c r="FF135" t="inlineStr">
        <is>
          <t>Aqua Regia Digestion (sample weights 0.15-50g)</t>
        </is>
      </c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n">
        <v>32.7</v>
      </c>
      <c r="FT135" t="n">
        <v>0.00327</v>
      </c>
      <c r="FU135" t="inlineStr">
        <is>
          <t>Aqua Regia Digestion (sample weights 0.15-50g)</t>
        </is>
      </c>
      <c r="FV135" t="inlineStr"/>
      <c r="FW135" t="inlineStr"/>
      <c r="FX135" t="inlineStr"/>
      <c r="FY135" t="n">
        <v>0.31</v>
      </c>
      <c r="FZ135" t="n">
        <v>3.1e-05</v>
      </c>
      <c r="GA135" t="inlineStr">
        <is>
          <t>Aqua Regia Digestion (sample weights 0.15-50g)</t>
        </is>
      </c>
      <c r="GB135" t="n">
        <v>0.15</v>
      </c>
      <c r="GC135" t="n">
        <v>1.5e-05</v>
      </c>
      <c r="GD135" t="inlineStr">
        <is>
          <t>Aqua Regia Digestion (sample weights 0.15-50g)</t>
        </is>
      </c>
      <c r="GE135" t="n">
        <v>0.8100000000000001</v>
      </c>
      <c r="GF135" t="n">
        <v>8.1e-05</v>
      </c>
      <c r="GG135" t="inlineStr">
        <is>
          <t>Aqua Regia Digestion (sample weights 0.15-50g)</t>
        </is>
      </c>
      <c r="GH135" t="n">
        <v>3230</v>
      </c>
      <c r="GI135" t="n">
        <v>0.323</v>
      </c>
      <c r="GJ135" t="inlineStr">
        <is>
          <t>Aqua Regia Digestion (sample weights 0.15-50g)</t>
        </is>
      </c>
      <c r="GK135" t="n">
        <v>0.056</v>
      </c>
      <c r="GL135" t="n">
        <v>5.6e-06</v>
      </c>
      <c r="GM135" t="inlineStr">
        <is>
          <t>Aqua Regia Digestion (sample weights 0.15-50g)</t>
        </is>
      </c>
      <c r="GN135" t="inlineStr"/>
      <c r="GO135" t="inlineStr"/>
      <c r="GP135" t="inlineStr"/>
      <c r="GQ135" t="n">
        <v>0.17</v>
      </c>
      <c r="GR135" t="n">
        <v>1.7e-05</v>
      </c>
      <c r="GS135" t="inlineStr">
        <is>
          <t>Aqua Regia Digestion (sample weights 0.15-50g)</t>
        </is>
      </c>
      <c r="GT135" t="n">
        <v>146</v>
      </c>
      <c r="GU135" t="n">
        <v>0.0146</v>
      </c>
      <c r="GV135" t="inlineStr">
        <is>
          <t>Aqua Regia Digestion (sample weights 0.15-50g)</t>
        </is>
      </c>
      <c r="GW135" t="n">
        <v>3.41</v>
      </c>
      <c r="GX135" t="n">
        <v>0.000341</v>
      </c>
      <c r="GY135" t="inlineStr">
        <is>
          <t>Aqua Regia Digestion (sample weights 0.15-50g)</t>
        </is>
      </c>
      <c r="GZ135" t="n">
        <v>11</v>
      </c>
      <c r="HA135" t="n">
        <v>0.0011</v>
      </c>
      <c r="HB135" t="inlineStr">
        <is>
          <t>Aqua Regia Digestion (sample weights 0.15-50g)</t>
        </is>
      </c>
      <c r="HC135" t="n">
        <v>1.06</v>
      </c>
      <c r="HD135" t="n">
        <v>0.000106</v>
      </c>
      <c r="HE135" t="inlineStr">
        <is>
          <t>Aqua Regia Digestion (sample weights 0.15-50g)</t>
        </is>
      </c>
      <c r="HF135" t="n">
        <v>73</v>
      </c>
      <c r="HG135" t="n">
        <v>0.0073</v>
      </c>
      <c r="HH135" t="inlineStr">
        <is>
          <t>Aqua Regia Digestion (sample weights 0.15-50g)</t>
        </is>
      </c>
      <c r="HI135" t="n">
        <v>12.3</v>
      </c>
      <c r="HJ135" t="n">
        <v>0.00123</v>
      </c>
      <c r="HK135" t="inlineStr">
        <is>
          <t>Aqua Regia Digestion (sample weights 0.15-50g)</t>
        </is>
      </c>
    </row>
    <row r="136">
      <c r="A136" t="inlineStr">
        <is>
          <t>OREAS0228</t>
        </is>
      </c>
      <c r="B136" t="inlineStr">
        <is>
          <t>Au &gt;1 ppm, Au only</t>
        </is>
      </c>
      <c r="C136" t="inlineStr">
        <is>
          <t>primary</t>
        </is>
      </c>
      <c r="D136" t="inlineStr">
        <is>
          <t>greenstone</t>
        </is>
      </c>
      <c r="E136" t="inlineStr">
        <is>
          <t>orogenic lode gold</t>
        </is>
      </c>
      <c r="F136" t="inlineStr">
        <is>
          <t>no</t>
        </is>
      </c>
      <c r="G136" t="inlineStr">
        <is>
          <t>Archived</t>
        </is>
      </c>
      <c r="H136" t="inlineStr">
        <is>
          <t>C:/Users/Zeb/Documents/GitHub/OREAS-Catalogue-Info/oreas-catalogue-2024-05-24.csv</t>
        </is>
      </c>
      <c r="I136">
        <f>Hyperlink("https://www.oreas.com/crm/OREAS-228/")</f>
        <v/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8.73</v>
      </c>
      <c r="T136" t="n">
        <v>0.000873</v>
      </c>
      <c r="U136" t="inlineStr">
        <is>
          <t>Pb Fire Assay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</row>
    <row r="137">
      <c r="A137" t="inlineStr">
        <is>
          <t>OREAS0228b</t>
        </is>
      </c>
      <c r="B137" t="inlineStr">
        <is>
          <t>Au &gt;1 ppm, Au only</t>
        </is>
      </c>
      <c r="C137" t="inlineStr">
        <is>
          <t>primary</t>
        </is>
      </c>
      <c r="D137" t="inlineStr">
        <is>
          <t>greenstone</t>
        </is>
      </c>
      <c r="E137" t="inlineStr">
        <is>
          <t>orogenic lode gold</t>
        </is>
      </c>
      <c r="F137" t="inlineStr">
        <is>
          <t>no</t>
        </is>
      </c>
      <c r="G137" t="inlineStr">
        <is>
          <t>Archived</t>
        </is>
      </c>
      <c r="H137" t="inlineStr">
        <is>
          <t>C:/Users/Zeb/Documents/GitHub/OREAS-Catalogue-Info/oreas-catalogue-2024-05-24.csv</t>
        </is>
      </c>
      <c r="I137">
        <f>Hyperlink("https://www.oreas.com/crm/OREAS-228b/")</f>
        <v/>
      </c>
      <c r="J137" t="n">
        <v>1.17</v>
      </c>
      <c r="K137" t="n">
        <v>0.000117</v>
      </c>
      <c r="L137" t="inlineStr">
        <is>
          <t>Aqua Regia Digestion (sample weights 0.15-50g)</t>
        </is>
      </c>
      <c r="M137" t="n">
        <v>30800</v>
      </c>
      <c r="N137" t="n">
        <v>3.08</v>
      </c>
      <c r="O137" t="inlineStr">
        <is>
          <t>Aqua Regia Digestion (sample weights 0.15-50g)</t>
        </is>
      </c>
      <c r="P137" t="n">
        <v>30.4</v>
      </c>
      <c r="Q137" t="n">
        <v>0.00304</v>
      </c>
      <c r="R137" t="inlineStr">
        <is>
          <t>Aqua Regia Digestion (sample weights 0.15-50g)</t>
        </is>
      </c>
      <c r="S137" t="n">
        <v>8.57</v>
      </c>
      <c r="T137" t="n">
        <v>0.000857</v>
      </c>
      <c r="U137" t="inlineStr">
        <is>
          <t>Pb Fire Assay</t>
        </is>
      </c>
      <c r="V137" t="n">
        <v>26.5</v>
      </c>
      <c r="W137" t="n">
        <v>0.00265</v>
      </c>
      <c r="X137" t="inlineStr">
        <is>
          <t>Aqua Regia Digestion (sample weights 0.15-50g)</t>
        </is>
      </c>
      <c r="Y137" t="n">
        <v>30.9</v>
      </c>
      <c r="Z137" t="n">
        <v>0.00309</v>
      </c>
      <c r="AA137" t="inlineStr">
        <is>
          <t>Aqua Regia Digestion (sample weights 0.15-50g)</t>
        </is>
      </c>
      <c r="AB137" t="n">
        <v>0.19</v>
      </c>
      <c r="AC137" t="n">
        <v>1.9e-05</v>
      </c>
      <c r="AD137" t="inlineStr">
        <is>
          <t>Aqua Regia Digestion (sample weights 0.15-50g)</t>
        </is>
      </c>
      <c r="AE137" t="n">
        <v>0.31</v>
      </c>
      <c r="AF137" t="n">
        <v>3.1e-05</v>
      </c>
      <c r="AG137" t="inlineStr">
        <is>
          <t>Aqua Regia Digestion (sample weights 0.15-50g)</t>
        </is>
      </c>
      <c r="AH137" t="n">
        <v>27100</v>
      </c>
      <c r="AI137" t="n">
        <v>2.71</v>
      </c>
      <c r="AJ137" t="inlineStr">
        <is>
          <t>Aqua Regia Digestion (sample weights 0.15-50g)</t>
        </is>
      </c>
      <c r="AK137" t="n">
        <v>0.14</v>
      </c>
      <c r="AL137" t="n">
        <v>1.4e-05</v>
      </c>
      <c r="AM137" t="inlineStr">
        <is>
          <t>Aqua Regia Digestion (sample weights 0.15-50g)</t>
        </is>
      </c>
      <c r="AN137" t="n">
        <v>7.87</v>
      </c>
      <c r="AO137" t="n">
        <v>0.000787</v>
      </c>
      <c r="AP137" t="inlineStr">
        <is>
          <t>Aqua Regia Digestion (sample weights 0.15-50g)</t>
        </is>
      </c>
      <c r="AQ137" t="inlineStr"/>
      <c r="AR137" t="inlineStr"/>
      <c r="AS137" t="inlineStr"/>
      <c r="AT137" t="n">
        <v>30.5</v>
      </c>
      <c r="AU137" t="n">
        <v>0.00305</v>
      </c>
      <c r="AV137" t="inlineStr">
        <is>
          <t>Aqua Regia Digestion (sample weights 0.15-50g)</t>
        </is>
      </c>
      <c r="AW137" t="n">
        <v>246</v>
      </c>
      <c r="AX137" t="n">
        <v>0.0246</v>
      </c>
      <c r="AY137" t="inlineStr">
        <is>
          <t>Aqua Regia Digestion (sample weights 0.15-50g)</t>
        </is>
      </c>
      <c r="AZ137" t="n">
        <v>0.24</v>
      </c>
      <c r="BA137" t="n">
        <v>2.4e-05</v>
      </c>
      <c r="BB137" t="inlineStr">
        <is>
          <t>Aqua Regia Digestion (sample weights 0.15-50g)</t>
        </is>
      </c>
      <c r="BC137" t="n">
        <v>137</v>
      </c>
      <c r="BD137" t="n">
        <v>0.0137</v>
      </c>
      <c r="BE137" t="inlineStr">
        <is>
          <t>Aqua Regia Digestion (sample weights 0.15-50g)</t>
        </is>
      </c>
      <c r="BF137" t="n">
        <v>2.18</v>
      </c>
      <c r="BG137" t="n">
        <v>0.000218</v>
      </c>
      <c r="BH137" t="inlineStr">
        <is>
          <t>Aqua Regia Digestion (sample weights 0.15-50g)</t>
        </is>
      </c>
      <c r="BI137" t="inlineStr"/>
      <c r="BJ137" t="inlineStr"/>
      <c r="BK137" t="inlineStr"/>
      <c r="BL137" t="inlineStr"/>
      <c r="BM137" t="inlineStr"/>
      <c r="BN137" t="inlineStr"/>
      <c r="BO137" t="n">
        <v>50400</v>
      </c>
      <c r="BP137" t="n">
        <v>5.04</v>
      </c>
      <c r="BQ137" t="inlineStr">
        <is>
          <t>Aqua Regia Digestion (sample weights 0.15-50g)</t>
        </is>
      </c>
      <c r="BR137" t="n">
        <v>10.2</v>
      </c>
      <c r="BS137" t="n">
        <v>0.00102</v>
      </c>
      <c r="BT137" t="inlineStr">
        <is>
          <t>Aqua Regia Digestion (sample weights 0.15-50g)</t>
        </is>
      </c>
      <c r="BU137" t="inlineStr"/>
      <c r="BV137" t="inlineStr"/>
      <c r="BW137" t="inlineStr"/>
      <c r="BX137" t="inlineStr"/>
      <c r="BY137" t="inlineStr"/>
      <c r="BZ137" t="inlineStr"/>
      <c r="CA137" t="n">
        <v>0.43</v>
      </c>
      <c r="CB137" t="n">
        <v>4.3e-05</v>
      </c>
      <c r="CC137" t="inlineStr">
        <is>
          <t>Aqua Regia Digestion (sample weights 0.15-50g)</t>
        </is>
      </c>
      <c r="CD137" t="n">
        <v>0.075</v>
      </c>
      <c r="CE137" t="n">
        <v>7.5e-06</v>
      </c>
      <c r="CF137" t="inlineStr">
        <is>
          <t>Aqua Regia Digestion (sample weights 0.15-50g)</t>
        </is>
      </c>
      <c r="CG137" t="inlineStr"/>
      <c r="CH137" t="inlineStr"/>
      <c r="CI137" t="inlineStr"/>
      <c r="CJ137" t="n">
        <v>0.022</v>
      </c>
      <c r="CK137" t="n">
        <v>2.2e-06</v>
      </c>
      <c r="CL137" t="inlineStr">
        <is>
          <t>Aqua Regia Digestion (sample weights 0.15-50g)</t>
        </is>
      </c>
      <c r="CM137" t="inlineStr"/>
      <c r="CN137" t="inlineStr"/>
      <c r="CO137" t="inlineStr"/>
      <c r="CP137" t="n">
        <v>1280</v>
      </c>
      <c r="CQ137" t="n">
        <v>0.128</v>
      </c>
      <c r="CR137" t="inlineStr">
        <is>
          <t>Aqua Regia Digestion (sample weights 0.15-50g)</t>
        </is>
      </c>
      <c r="CS137" t="n">
        <v>3.37</v>
      </c>
      <c r="CT137" t="n">
        <v>0.000337</v>
      </c>
      <c r="CU137" t="inlineStr">
        <is>
          <t>Aqua Regia Digestion (sample weights 0.15-50g)</t>
        </is>
      </c>
      <c r="CV137" t="n">
        <v>17</v>
      </c>
      <c r="CW137" t="n">
        <v>0.0017</v>
      </c>
      <c r="CX137" t="inlineStr">
        <is>
          <t>Aqua Regia Digestion (sample weights 0.15-50g)</t>
        </is>
      </c>
      <c r="CY137" t="n">
        <v>0.15</v>
      </c>
      <c r="CZ137" t="n">
        <v>1.5e-05</v>
      </c>
      <c r="DA137" t="inlineStr">
        <is>
          <t>Aqua Regia Digestion (sample weights 0.15-50g)</t>
        </is>
      </c>
      <c r="DB137" t="n">
        <v>24800</v>
      </c>
      <c r="DC137" t="n">
        <v>2.48</v>
      </c>
      <c r="DD137" t="inlineStr">
        <is>
          <t>Aqua Regia Digestion (sample weights 0.15-50g)</t>
        </is>
      </c>
      <c r="DE137" t="n">
        <v>650</v>
      </c>
      <c r="DF137" t="n">
        <v>0.065</v>
      </c>
      <c r="DG137" t="inlineStr">
        <is>
          <t>Aqua Regia Digestion (sample weights 0.15-50g)</t>
        </is>
      </c>
      <c r="DH137" t="n">
        <v>3.14</v>
      </c>
      <c r="DI137" t="n">
        <v>0.000314</v>
      </c>
      <c r="DJ137" t="inlineStr">
        <is>
          <t>Aqua Regia Digestion (sample weights 0.15-50g)</t>
        </is>
      </c>
      <c r="DK137" t="n">
        <v>650</v>
      </c>
      <c r="DL137" t="n">
        <v>0.065</v>
      </c>
      <c r="DM137" t="inlineStr">
        <is>
          <t>Aqua Regia Digestion (sample weights 0.15-50g)</t>
        </is>
      </c>
      <c r="DN137" t="inlineStr"/>
      <c r="DO137" t="inlineStr"/>
      <c r="DP137" t="inlineStr"/>
      <c r="DQ137" t="n">
        <v>5.22</v>
      </c>
      <c r="DR137" t="n">
        <v>0.000522</v>
      </c>
      <c r="DS137" t="inlineStr">
        <is>
          <t>Aqua Regia Digestion (sample weights 0.15-50g)</t>
        </is>
      </c>
      <c r="DT137" t="n">
        <v>96</v>
      </c>
      <c r="DU137" t="n">
        <v>0.009599999999999999</v>
      </c>
      <c r="DV137" t="inlineStr">
        <is>
          <t>Aqua Regia Digestion (sample weights 0.15-50g)</t>
        </is>
      </c>
      <c r="DW137" t="n">
        <v>370</v>
      </c>
      <c r="DX137" t="n">
        <v>0.037</v>
      </c>
      <c r="DY137" t="inlineStr">
        <is>
          <t>Aqua Regia Digestion (sample weights 0.15-50g)</t>
        </is>
      </c>
      <c r="DZ137" t="n">
        <v>17.9</v>
      </c>
      <c r="EA137" t="n">
        <v>0.00179</v>
      </c>
      <c r="EB137" t="inlineStr">
        <is>
          <t>Aqua Regia Digestion (sample weights 0.15-50g)</t>
        </is>
      </c>
      <c r="EC137" t="inlineStr"/>
      <c r="ED137" t="inlineStr"/>
      <c r="EE137" t="inlineStr"/>
      <c r="EF137" t="n">
        <v>0.97</v>
      </c>
      <c r="EG137" t="n">
        <v>9.7e-05</v>
      </c>
      <c r="EH137" t="inlineStr">
        <is>
          <t>Aqua Regia Digestion (sample weights 0.15-50g)</t>
        </is>
      </c>
      <c r="EI137" t="inlineStr"/>
      <c r="EJ137" t="inlineStr"/>
      <c r="EK137" t="inlineStr"/>
      <c r="EL137" t="n">
        <v>5.5</v>
      </c>
      <c r="EM137" t="n">
        <v>0.00055</v>
      </c>
      <c r="EN137" t="inlineStr">
        <is>
          <t>Aqua Regia Digestion (sample weights 0.15-50g)</t>
        </is>
      </c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4650</v>
      </c>
      <c r="EY137" t="n">
        <v>0.465</v>
      </c>
      <c r="EZ137" t="inlineStr">
        <is>
          <t>Aqua Regia Digestion (sample weights 0.15-50g)</t>
        </is>
      </c>
      <c r="FA137" t="n">
        <v>0.23</v>
      </c>
      <c r="FB137" t="n">
        <v>2.3e-05</v>
      </c>
      <c r="FC137" t="inlineStr">
        <is>
          <t>Aqua Regia Digestion (sample weights 0.15-50g)</t>
        </is>
      </c>
      <c r="FD137" t="n">
        <v>7.58</v>
      </c>
      <c r="FE137" t="n">
        <v>0.000758</v>
      </c>
      <c r="FF137" t="inlineStr">
        <is>
          <t>Aqua Regia Digestion (sample weights 0.15-50g)</t>
        </is>
      </c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n">
        <v>32</v>
      </c>
      <c r="FT137" t="n">
        <v>0.0032</v>
      </c>
      <c r="FU137" t="inlineStr">
        <is>
          <t>Aqua Regia Digestion (sample weights 0.15-50g)</t>
        </is>
      </c>
      <c r="FV137" t="inlineStr"/>
      <c r="FW137" t="inlineStr"/>
      <c r="FX137" t="inlineStr"/>
      <c r="FY137" t="n">
        <v>0.3</v>
      </c>
      <c r="FZ137" t="n">
        <v>3e-05</v>
      </c>
      <c r="GA137" t="inlineStr">
        <is>
          <t>Aqua Regia Digestion (sample weights 0.15-50g)</t>
        </is>
      </c>
      <c r="GB137" t="n">
        <v>0.16</v>
      </c>
      <c r="GC137" t="n">
        <v>1.6e-05</v>
      </c>
      <c r="GD137" t="inlineStr">
        <is>
          <t>Aqua Regia Digestion (sample weights 0.15-50g)</t>
        </is>
      </c>
      <c r="GE137" t="n">
        <v>0.84</v>
      </c>
      <c r="GF137" t="n">
        <v>8.4e-05</v>
      </c>
      <c r="GG137" t="inlineStr">
        <is>
          <t>Aqua Regia Digestion (sample weights 0.15-50g)</t>
        </is>
      </c>
      <c r="GH137" t="n">
        <v>2890</v>
      </c>
      <c r="GI137" t="n">
        <v>0.289</v>
      </c>
      <c r="GJ137" t="inlineStr">
        <is>
          <t>Aqua Regia Digestion (sample weights 0.15-50g)</t>
        </is>
      </c>
      <c r="GK137" t="n">
        <v>0.057</v>
      </c>
      <c r="GL137" t="n">
        <v>5.7e-06</v>
      </c>
      <c r="GM137" t="inlineStr">
        <is>
          <t>Aqua Regia Digestion (sample weights 0.15-50g)</t>
        </is>
      </c>
      <c r="GN137" t="inlineStr"/>
      <c r="GO137" t="inlineStr"/>
      <c r="GP137" t="inlineStr"/>
      <c r="GQ137" t="n">
        <v>0.18</v>
      </c>
      <c r="GR137" t="n">
        <v>1.8e-05</v>
      </c>
      <c r="GS137" t="inlineStr">
        <is>
          <t>Aqua Regia Digestion (sample weights 0.15-50g)</t>
        </is>
      </c>
      <c r="GT137" t="n">
        <v>139</v>
      </c>
      <c r="GU137" t="n">
        <v>0.0139</v>
      </c>
      <c r="GV137" t="inlineStr">
        <is>
          <t>Aqua Regia Digestion (sample weights 0.15-50g)</t>
        </is>
      </c>
      <c r="GW137" t="n">
        <v>3.8</v>
      </c>
      <c r="GX137" t="n">
        <v>0.00038</v>
      </c>
      <c r="GY137" t="inlineStr">
        <is>
          <t>Aqua Regia Digestion (sample weights 0.15-50g)</t>
        </is>
      </c>
      <c r="GZ137" t="n">
        <v>10.9</v>
      </c>
      <c r="HA137" t="n">
        <v>0.00109</v>
      </c>
      <c r="HB137" t="inlineStr">
        <is>
          <t>Aqua Regia Digestion (sample weights 0.15-50g)</t>
        </is>
      </c>
      <c r="HC137" t="n">
        <v>1.06</v>
      </c>
      <c r="HD137" t="n">
        <v>0.000106</v>
      </c>
      <c r="HE137" t="inlineStr">
        <is>
          <t>Aqua Regia Digestion (sample weights 0.15-50g)</t>
        </is>
      </c>
      <c r="HF137" t="n">
        <v>69</v>
      </c>
      <c r="HG137" t="n">
        <v>0.0069</v>
      </c>
      <c r="HH137" t="inlineStr">
        <is>
          <t>Aqua Regia Digestion (sample weights 0.15-50g)</t>
        </is>
      </c>
      <c r="HI137" t="n">
        <v>12.6</v>
      </c>
      <c r="HJ137" t="n">
        <v>0.00126</v>
      </c>
      <c r="HK137" t="inlineStr">
        <is>
          <t>Aqua Regia Digestion (sample weights 0.15-50g)</t>
        </is>
      </c>
    </row>
    <row r="138">
      <c r="A138" t="inlineStr">
        <is>
          <t>OREAS0229</t>
        </is>
      </c>
      <c r="B138" t="inlineStr">
        <is>
          <t>Au &gt;1 ppm, Au only</t>
        </is>
      </c>
      <c r="C138" t="inlineStr">
        <is>
          <t>primary</t>
        </is>
      </c>
      <c r="D138" t="inlineStr">
        <is>
          <t>greenstone</t>
        </is>
      </c>
      <c r="E138" t="inlineStr">
        <is>
          <t>orogenic lode gold</t>
        </is>
      </c>
      <c r="F138" t="inlineStr">
        <is>
          <t>no</t>
        </is>
      </c>
      <c r="G138" t="inlineStr">
        <is>
          <t>Archived</t>
        </is>
      </c>
      <c r="H138" t="inlineStr">
        <is>
          <t>C:/Users/Zeb/Documents/GitHub/OREAS-Catalogue-Info/oreas-catalogue-2024-05-24.csv</t>
        </is>
      </c>
      <c r="I138">
        <f>Hyperlink("https://www.oreas.com/crm/OREAS-229/")</f>
        <v/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12.11</v>
      </c>
      <c r="T138" t="n">
        <v>0.001211</v>
      </c>
      <c r="U138" t="inlineStr">
        <is>
          <t>Pb Fire Assay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</row>
    <row r="139">
      <c r="A139" t="inlineStr">
        <is>
          <t>OREAS0229b</t>
        </is>
      </c>
      <c r="B139" t="inlineStr">
        <is>
          <t>Au &gt;1 ppm, Au only</t>
        </is>
      </c>
      <c r="C139" t="inlineStr">
        <is>
          <t>primary</t>
        </is>
      </c>
      <c r="D139" t="inlineStr">
        <is>
          <t>greenstone</t>
        </is>
      </c>
      <c r="E139" t="inlineStr">
        <is>
          <t>orogenic lode gold</t>
        </is>
      </c>
      <c r="F139" t="inlineStr">
        <is>
          <t>no</t>
        </is>
      </c>
      <c r="G139" t="inlineStr">
        <is>
          <t>Archived</t>
        </is>
      </c>
      <c r="H139" t="inlineStr">
        <is>
          <t>C:/Users/Zeb/Documents/GitHub/OREAS-Catalogue-Info/oreas-catalogue-2024-05-24.csv</t>
        </is>
      </c>
      <c r="I139">
        <f>Hyperlink("https://www.oreas.com/crm/OREAS-229b/")</f>
        <v/>
      </c>
      <c r="J139" t="n">
        <v>1.6</v>
      </c>
      <c r="K139" t="n">
        <v>0.00016</v>
      </c>
      <c r="L139" t="inlineStr">
        <is>
          <t>Aqua Regia Digestion (sample weights 0.15-50g)</t>
        </is>
      </c>
      <c r="M139" t="n">
        <v>30900</v>
      </c>
      <c r="N139" t="n">
        <v>3.09</v>
      </c>
      <c r="O139" t="inlineStr">
        <is>
          <t>Aqua Regia Digestion (sample weights 0.15-50g)</t>
        </is>
      </c>
      <c r="P139" t="n">
        <v>42.5</v>
      </c>
      <c r="Q139" t="n">
        <v>0.00425</v>
      </c>
      <c r="R139" t="inlineStr">
        <is>
          <t>Aqua Regia Digestion (sample weights 0.15-50g)</t>
        </is>
      </c>
      <c r="S139" t="n">
        <v>11.95</v>
      </c>
      <c r="T139" t="n">
        <v>0.001195</v>
      </c>
      <c r="U139" t="inlineStr">
        <is>
          <t>Pb Fire Assay</t>
        </is>
      </c>
      <c r="V139" t="inlineStr"/>
      <c r="W139" t="inlineStr"/>
      <c r="X139" t="inlineStr"/>
      <c r="Y139" t="n">
        <v>37.3</v>
      </c>
      <c r="Z139" t="n">
        <v>0.00373</v>
      </c>
      <c r="AA139" t="inlineStr">
        <is>
          <t>Aqua Regia Digestion (sample weights 0.15-50g)</t>
        </is>
      </c>
      <c r="AB139" t="inlineStr"/>
      <c r="AC139" t="inlineStr"/>
      <c r="AD139" t="inlineStr"/>
      <c r="AE139" t="n">
        <v>0.42</v>
      </c>
      <c r="AF139" t="n">
        <v>4.2e-05</v>
      </c>
      <c r="AG139" t="inlineStr">
        <is>
          <t>Aqua Regia Digestion (sample weights 0.15-50g)</t>
        </is>
      </c>
      <c r="AH139" t="n">
        <v>29600</v>
      </c>
      <c r="AI139" t="n">
        <v>2.96</v>
      </c>
      <c r="AJ139" t="inlineStr">
        <is>
          <t>Aqua Regia Digestion (sample weights 0.15-50g)</t>
        </is>
      </c>
      <c r="AK139" t="n">
        <v>0.16</v>
      </c>
      <c r="AL139" t="n">
        <v>1.6e-05</v>
      </c>
      <c r="AM139" t="inlineStr">
        <is>
          <t>Aqua Regia Digestion (sample weights 0.15-50g)</t>
        </is>
      </c>
      <c r="AN139" t="n">
        <v>8.1</v>
      </c>
      <c r="AO139" t="n">
        <v>0.00081</v>
      </c>
      <c r="AP139" t="inlineStr">
        <is>
          <t>Aqua Regia Digestion (sample weights 0.15-50g)</t>
        </is>
      </c>
      <c r="AQ139" t="inlineStr"/>
      <c r="AR139" t="inlineStr"/>
      <c r="AS139" t="inlineStr"/>
      <c r="AT139" t="n">
        <v>29.9</v>
      </c>
      <c r="AU139" t="n">
        <v>0.00299</v>
      </c>
      <c r="AV139" t="inlineStr">
        <is>
          <t>Aqua Regia Digestion (sample weights 0.15-50g)</t>
        </is>
      </c>
      <c r="AW139" t="n">
        <v>332</v>
      </c>
      <c r="AX139" t="n">
        <v>0.0332</v>
      </c>
      <c r="AY139" t="inlineStr">
        <is>
          <t>Aqua Regia Digestion (sample weights 0.15-50g)</t>
        </is>
      </c>
      <c r="AZ139" t="n">
        <v>0.27</v>
      </c>
      <c r="BA139" t="n">
        <v>2.7e-05</v>
      </c>
      <c r="BB139" t="inlineStr">
        <is>
          <t>Aqua Regia Digestion (sample weights 0.15-50g)</t>
        </is>
      </c>
      <c r="BC139" t="n">
        <v>131</v>
      </c>
      <c r="BD139" t="n">
        <v>0.0131</v>
      </c>
      <c r="BE139" t="inlineStr">
        <is>
          <t>Aqua Regia Digestion (sample weights 0.15-50g)</t>
        </is>
      </c>
      <c r="BF139" t="n">
        <v>1.92</v>
      </c>
      <c r="BG139" t="n">
        <v>0.000192</v>
      </c>
      <c r="BH139" t="inlineStr">
        <is>
          <t>Aqua Regia Digestion (sample weights 0.15-50g)</t>
        </is>
      </c>
      <c r="BI139" t="inlineStr"/>
      <c r="BJ139" t="inlineStr"/>
      <c r="BK139" t="inlineStr"/>
      <c r="BL139" t="inlineStr"/>
      <c r="BM139" t="inlineStr"/>
      <c r="BN139" t="inlineStr"/>
      <c r="BO139" t="n">
        <v>45300</v>
      </c>
      <c r="BP139" t="n">
        <v>4.53</v>
      </c>
      <c r="BQ139" t="inlineStr">
        <is>
          <t>Aqua Regia Digestion (sample weights 0.15-50g)</t>
        </is>
      </c>
      <c r="BR139" t="n">
        <v>9.539999999999999</v>
      </c>
      <c r="BS139" t="n">
        <v>0.000954</v>
      </c>
      <c r="BT139" t="inlineStr">
        <is>
          <t>Aqua Regia Digestion (sample weights 0.15-50g)</t>
        </is>
      </c>
      <c r="BU139" t="inlineStr"/>
      <c r="BV139" t="inlineStr"/>
      <c r="BW139" t="inlineStr"/>
      <c r="BX139" t="inlineStr"/>
      <c r="BY139" t="inlineStr"/>
      <c r="BZ139" t="inlineStr"/>
      <c r="CA139" t="n">
        <v>0.4</v>
      </c>
      <c r="CB139" t="n">
        <v>4e-05</v>
      </c>
      <c r="CC139" t="inlineStr">
        <is>
          <t>Aqua Regia Digestion (sample weights 0.15-50g)</t>
        </is>
      </c>
      <c r="CD139" t="inlineStr"/>
      <c r="CE139" t="inlineStr"/>
      <c r="CF139" t="inlineStr"/>
      <c r="CG139" t="inlineStr"/>
      <c r="CH139" t="inlineStr"/>
      <c r="CI139" t="inlineStr"/>
      <c r="CJ139" t="n">
        <v>0.023</v>
      </c>
      <c r="CK139" t="n">
        <v>2.3e-06</v>
      </c>
      <c r="CL139" t="inlineStr">
        <is>
          <t>Aqua Regia Digestion (sample weights 0.15-50g)</t>
        </is>
      </c>
      <c r="CM139" t="inlineStr"/>
      <c r="CN139" t="inlineStr"/>
      <c r="CO139" t="inlineStr"/>
      <c r="CP139" t="n">
        <v>1630</v>
      </c>
      <c r="CQ139" t="n">
        <v>0.163</v>
      </c>
      <c r="CR139" t="inlineStr">
        <is>
          <t>Aqua Regia Digestion (sample weights 0.15-50g)</t>
        </is>
      </c>
      <c r="CS139" t="n">
        <v>3.72</v>
      </c>
      <c r="CT139" t="n">
        <v>0.000372</v>
      </c>
      <c r="CU139" t="inlineStr">
        <is>
          <t>Aqua Regia Digestion (sample weights 0.15-50g)</t>
        </is>
      </c>
      <c r="CV139" t="n">
        <v>20.6</v>
      </c>
      <c r="CW139" t="n">
        <v>0.00206</v>
      </c>
      <c r="CX139" t="inlineStr">
        <is>
          <t>Aqua Regia Digestion (sample weights 0.15-50g)</t>
        </is>
      </c>
      <c r="CY139" t="n">
        <v>0.14</v>
      </c>
      <c r="CZ139" t="n">
        <v>1.4e-05</v>
      </c>
      <c r="DA139" t="inlineStr">
        <is>
          <t>Aqua Regia Digestion (sample weights 0.15-50g)</t>
        </is>
      </c>
      <c r="DB139" t="n">
        <v>28000</v>
      </c>
      <c r="DC139" t="n">
        <v>2.8</v>
      </c>
      <c r="DD139" t="inlineStr">
        <is>
          <t>Aqua Regia Digestion (sample weights 0.15-50g)</t>
        </is>
      </c>
      <c r="DE139" t="n">
        <v>610</v>
      </c>
      <c r="DF139" t="n">
        <v>0.061</v>
      </c>
      <c r="DG139" t="inlineStr">
        <is>
          <t>Aqua Regia Digestion (sample weights 0.15-50g)</t>
        </is>
      </c>
      <c r="DH139" t="n">
        <v>4.16</v>
      </c>
      <c r="DI139" t="n">
        <v>0.000416</v>
      </c>
      <c r="DJ139" t="inlineStr">
        <is>
          <t>Aqua Regia Digestion (sample weights 0.15-50g)</t>
        </is>
      </c>
      <c r="DK139" t="n">
        <v>700</v>
      </c>
      <c r="DL139" t="n">
        <v>0.07000000000000001</v>
      </c>
      <c r="DM139" t="inlineStr">
        <is>
          <t>Aqua Regia Digestion (sample weights 0.15-50g)</t>
        </is>
      </c>
      <c r="DN139" t="inlineStr"/>
      <c r="DO139" t="inlineStr"/>
      <c r="DP139" t="inlineStr"/>
      <c r="DQ139" t="inlineStr"/>
      <c r="DR139" t="inlineStr"/>
      <c r="DS139" t="inlineStr"/>
      <c r="DT139" t="n">
        <v>118</v>
      </c>
      <c r="DU139" t="n">
        <v>0.0118</v>
      </c>
      <c r="DV139" t="inlineStr">
        <is>
          <t>Aqua Regia Digestion (sample weights 0.15-50g)</t>
        </is>
      </c>
      <c r="DW139" t="n">
        <v>310</v>
      </c>
      <c r="DX139" t="n">
        <v>0.031</v>
      </c>
      <c r="DY139" t="inlineStr">
        <is>
          <t>Aqua Regia Digestion (sample weights 0.15-50g)</t>
        </is>
      </c>
      <c r="DZ139" t="n">
        <v>22.7</v>
      </c>
      <c r="EA139" t="n">
        <v>0.00227</v>
      </c>
      <c r="EB139" t="inlineStr">
        <is>
          <t>Aqua Regia Digestion (sample weights 0.15-50g)</t>
        </is>
      </c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7.46</v>
      </c>
      <c r="EM139" t="n">
        <v>0.000746</v>
      </c>
      <c r="EN139" t="inlineStr">
        <is>
          <t>Aqua Regia Digestion (sample weights 0.15-50g)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5990</v>
      </c>
      <c r="EY139" t="n">
        <v>0.599</v>
      </c>
      <c r="EZ139" t="inlineStr">
        <is>
          <t>Aqua Regia Digestion (sample weights 0.15-50g)</t>
        </is>
      </c>
      <c r="FA139" t="n">
        <v>0.29</v>
      </c>
      <c r="FB139" t="n">
        <v>2.9e-05</v>
      </c>
      <c r="FC139" t="inlineStr">
        <is>
          <t>Aqua Regia Digestion (sample weights 0.15-50g)</t>
        </is>
      </c>
      <c r="FD139" t="n">
        <v>8.380000000000001</v>
      </c>
      <c r="FE139" t="n">
        <v>0.000838</v>
      </c>
      <c r="FF139" t="inlineStr">
        <is>
          <t>Aqua Regia Digestion (sample weights 0.15-50g)</t>
        </is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n">
        <v>37.9</v>
      </c>
      <c r="FT139" t="n">
        <v>0.00379</v>
      </c>
      <c r="FU139" t="inlineStr">
        <is>
          <t>Aqua Regia Digestion (sample weights 0.15-50g)</t>
        </is>
      </c>
      <c r="FV139" t="inlineStr"/>
      <c r="FW139" t="inlineStr"/>
      <c r="FX139" t="inlineStr"/>
      <c r="FY139" t="n">
        <v>0.26</v>
      </c>
      <c r="FZ139" t="n">
        <v>2.6e-05</v>
      </c>
      <c r="GA139" t="inlineStr">
        <is>
          <t>Aqua Regia Digestion (sample weights 0.15-50g)</t>
        </is>
      </c>
      <c r="GB139" t="n">
        <v>0.21</v>
      </c>
      <c r="GC139" t="n">
        <v>2.1e-05</v>
      </c>
      <c r="GD139" t="inlineStr">
        <is>
          <t>Aqua Regia Digestion (sample weights 0.15-50g)</t>
        </is>
      </c>
      <c r="GE139" t="n">
        <v>1.14</v>
      </c>
      <c r="GF139" t="n">
        <v>0.000114</v>
      </c>
      <c r="GG139" t="inlineStr">
        <is>
          <t>Aqua Regia Digestion (sample weights 0.15-50g)</t>
        </is>
      </c>
      <c r="GH139" t="n">
        <v>2400</v>
      </c>
      <c r="GI139" t="n">
        <v>0.24</v>
      </c>
      <c r="GJ139" t="inlineStr">
        <is>
          <t>Aqua Regia Digestion (sample weights 0.15-50g)</t>
        </is>
      </c>
      <c r="GK139" t="n">
        <v>0.075</v>
      </c>
      <c r="GL139" t="n">
        <v>7.5e-06</v>
      </c>
      <c r="GM139" t="inlineStr">
        <is>
          <t>Aqua Regia Digestion (sample weights 0.15-50g)</t>
        </is>
      </c>
      <c r="GN139" t="inlineStr"/>
      <c r="GO139" t="inlineStr"/>
      <c r="GP139" t="inlineStr"/>
      <c r="GQ139" t="n">
        <v>0.23</v>
      </c>
      <c r="GR139" t="n">
        <v>2.3e-05</v>
      </c>
      <c r="GS139" t="inlineStr">
        <is>
          <t>Aqua Regia Digestion (sample weights 0.15-50g)</t>
        </is>
      </c>
      <c r="GT139" t="n">
        <v>120</v>
      </c>
      <c r="GU139" t="n">
        <v>0.012</v>
      </c>
      <c r="GV139" t="inlineStr">
        <is>
          <t>Aqua Regia Digestion (sample weights 0.15-50g)</t>
        </is>
      </c>
      <c r="GW139" t="n">
        <v>5.08</v>
      </c>
      <c r="GX139" t="n">
        <v>0.000508</v>
      </c>
      <c r="GY139" t="inlineStr">
        <is>
          <t>Aqua Regia Digestion (sample weights 0.15-50g)</t>
        </is>
      </c>
      <c r="GZ139" t="n">
        <v>9.789999999999999</v>
      </c>
      <c r="HA139" t="n">
        <v>0.0009790000000000001</v>
      </c>
      <c r="HB139" t="inlineStr">
        <is>
          <t>Aqua Regia Digestion (sample weights 0.15-50g)</t>
        </is>
      </c>
      <c r="HC139" t="n">
        <v>0.96</v>
      </c>
      <c r="HD139" t="n">
        <v>9.6e-05</v>
      </c>
      <c r="HE139" t="inlineStr">
        <is>
          <t>Aqua Regia Digestion (sample weights 0.15-50g)</t>
        </is>
      </c>
      <c r="HF139" t="n">
        <v>65</v>
      </c>
      <c r="HG139" t="n">
        <v>0.0065</v>
      </c>
      <c r="HH139" t="inlineStr">
        <is>
          <t>Aqua Regia Digestion (sample weights 0.15-50g)</t>
        </is>
      </c>
      <c r="HI139" t="n">
        <v>13.6</v>
      </c>
      <c r="HJ139" t="n">
        <v>0.00136</v>
      </c>
      <c r="HK139" t="inlineStr">
        <is>
          <t>Aqua Regia Digestion (sample weights 0.15-50g)</t>
        </is>
      </c>
    </row>
    <row r="140">
      <c r="A140" t="inlineStr">
        <is>
          <t>OREAS0022b</t>
        </is>
      </c>
      <c r="B140" t="inlineStr">
        <is>
          <t>Blank/lithogeochem/low-level</t>
        </is>
      </c>
      <c r="C140" t="inlineStr">
        <is>
          <t>primary</t>
        </is>
      </c>
      <c r="D140" t="inlineStr">
        <is>
          <t>quartz</t>
        </is>
      </c>
      <c r="E140" t="inlineStr">
        <is>
          <t>barren</t>
        </is>
      </c>
      <c r="F140" t="inlineStr">
        <is>
          <t>no</t>
        </is>
      </c>
      <c r="G140" t="inlineStr">
        <is>
          <t>Archived</t>
        </is>
      </c>
      <c r="H140" t="inlineStr">
        <is>
          <t>C:/Users/Zeb/Documents/GitHub/OREAS-Catalogue-Info/oreas-catalogue-2024-05-24.csv</t>
        </is>
      </c>
      <c r="I140">
        <f>Hyperlink("https://www.oreas.com/crm/OREAS-22b/")</f>
        <v/>
      </c>
      <c r="J140" s="2" t="n">
        <v>0.1</v>
      </c>
      <c r="K140" s="2" t="n">
        <v>1e-05</v>
      </c>
      <c r="L140" t="inlineStr">
        <is>
          <t>4-Acid Digestion</t>
        </is>
      </c>
      <c r="M140" t="inlineStr"/>
      <c r="N140" t="inlineStr"/>
      <c r="O140" t="inlineStr"/>
      <c r="P140" s="2" t="n">
        <v>1</v>
      </c>
      <c r="Q140" s="2" t="n">
        <v>0.0001</v>
      </c>
      <c r="R140" t="inlineStr">
        <is>
          <t>4-Acid Digestion</t>
        </is>
      </c>
      <c r="S140" s="2" t="n">
        <v>0.002</v>
      </c>
      <c r="T140" s="2" t="n">
        <v>2e-07</v>
      </c>
      <c r="U140" t="inlineStr">
        <is>
          <t>Pb Fire Assay</t>
        </is>
      </c>
      <c r="V140" t="inlineStr"/>
      <c r="W140" t="inlineStr"/>
      <c r="X140" t="inlineStr"/>
      <c r="Y140" t="n">
        <v>6.9</v>
      </c>
      <c r="Z140" t="n">
        <v>0.00069</v>
      </c>
      <c r="AA140" t="inlineStr">
        <is>
          <t>4-Acid Digestion</t>
        </is>
      </c>
      <c r="AB140" t="inlineStr"/>
      <c r="AC140" t="inlineStr"/>
      <c r="AD140" t="inlineStr"/>
      <c r="AE140" t="n">
        <v>0.02</v>
      </c>
      <c r="AF140" t="n">
        <v>2e-06</v>
      </c>
      <c r="AG140" t="inlineStr">
        <is>
          <t>4-Acid Digestion</t>
        </is>
      </c>
      <c r="AH140" t="inlineStr"/>
      <c r="AI140" t="inlineStr"/>
      <c r="AJ140" t="inlineStr"/>
      <c r="AK140" s="2" t="n">
        <v>0.1</v>
      </c>
      <c r="AL140" s="2" t="n">
        <v>1e-05</v>
      </c>
      <c r="AM140" t="inlineStr">
        <is>
          <t>4-Acid Digestion</t>
        </is>
      </c>
      <c r="AN140" t="inlineStr"/>
      <c r="AO140" t="inlineStr"/>
      <c r="AP140" t="inlineStr"/>
      <c r="AQ140" t="inlineStr"/>
      <c r="AR140" t="inlineStr"/>
      <c r="AS140" t="inlineStr"/>
      <c r="AT140" t="n">
        <v>0.61</v>
      </c>
      <c r="AU140" t="n">
        <v>6.1e-05</v>
      </c>
      <c r="AV140" t="inlineStr">
        <is>
          <t>4-Acid Digestion</t>
        </is>
      </c>
      <c r="AW140" t="inlineStr"/>
      <c r="AX140" t="inlineStr"/>
      <c r="AY140" t="inlineStr"/>
      <c r="AZ140" t="inlineStr"/>
      <c r="BA140" t="inlineStr"/>
      <c r="BB140" t="inlineStr"/>
      <c r="BC140" t="n">
        <v>8.9</v>
      </c>
      <c r="BD140" t="n">
        <v>0.0008899999999999999</v>
      </c>
      <c r="BE140" t="inlineStr">
        <is>
          <t>4-Acid Digestion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n">
        <v>4.9</v>
      </c>
      <c r="DI140" t="n">
        <v>0.00049</v>
      </c>
      <c r="DJ140" t="inlineStr">
        <is>
          <t>4-Acid Digestion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5</v>
      </c>
      <c r="DU140" t="n">
        <v>0.0005</v>
      </c>
      <c r="DV140" t="inlineStr">
        <is>
          <t>4-Acid Digestion</t>
        </is>
      </c>
      <c r="DW140" t="inlineStr"/>
      <c r="DX140" t="inlineStr"/>
      <c r="DY140" t="inlineStr"/>
      <c r="DZ140" s="2" t="n">
        <v>2</v>
      </c>
      <c r="EA140" s="2" t="n">
        <v>0.0002</v>
      </c>
      <c r="EB140" t="inlineStr">
        <is>
          <t>4-Acid Digestion</t>
        </is>
      </c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s="2" t="n">
        <v>0.2</v>
      </c>
      <c r="FB140" s="2" t="n">
        <v>2e-05</v>
      </c>
      <c r="FC140" t="inlineStr">
        <is>
          <t>4-Acid Digestion</t>
        </is>
      </c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n">
        <v>0.6</v>
      </c>
      <c r="FQ140" t="n">
        <v>6e-05</v>
      </c>
      <c r="FR140" t="inlineStr">
        <is>
          <t>4-Acid Digestion</t>
        </is>
      </c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n">
        <v>0.6</v>
      </c>
      <c r="GF140" t="n">
        <v>6e-05</v>
      </c>
      <c r="GG140" t="inlineStr">
        <is>
          <t>4-Acid Digestion</t>
        </is>
      </c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0.1</v>
      </c>
      <c r="GR140" t="n">
        <v>1e-05</v>
      </c>
      <c r="GS140" t="inlineStr">
        <is>
          <t>4-Acid Digestion</t>
        </is>
      </c>
      <c r="GT140" t="inlineStr"/>
      <c r="GU140" t="inlineStr"/>
      <c r="GV140" t="inlineStr"/>
      <c r="GW140" s="2" t="n">
        <v>0.2</v>
      </c>
      <c r="GX140" s="2" t="n">
        <v>2e-05</v>
      </c>
      <c r="GY140" t="inlineStr">
        <is>
          <t>4-Acid Digestion</t>
        </is>
      </c>
      <c r="GZ140" t="inlineStr"/>
      <c r="HA140" t="inlineStr"/>
      <c r="HB140" t="inlineStr"/>
      <c r="HC140" t="inlineStr"/>
      <c r="HD140" t="inlineStr"/>
      <c r="HE140" t="inlineStr"/>
      <c r="HF140" t="n">
        <v>10</v>
      </c>
      <c r="HG140" t="n">
        <v>0.001</v>
      </c>
      <c r="HH140" t="inlineStr">
        <is>
          <t>4-Acid Digestion</t>
        </is>
      </c>
      <c r="HI140" t="inlineStr"/>
      <c r="HJ140" t="inlineStr"/>
      <c r="HK140" t="inlineStr"/>
    </row>
    <row r="141">
      <c r="A141" t="inlineStr">
        <is>
          <t>OREAS0022c</t>
        </is>
      </c>
      <c r="B141" t="inlineStr">
        <is>
          <t>Blank/lithogeochem/low-level</t>
        </is>
      </c>
      <c r="C141" t="inlineStr">
        <is>
          <t>primary</t>
        </is>
      </c>
      <c r="D141" t="inlineStr">
        <is>
          <t>quartz</t>
        </is>
      </c>
      <c r="E141" t="inlineStr">
        <is>
          <t>barren</t>
        </is>
      </c>
      <c r="F141" t="inlineStr">
        <is>
          <t>no</t>
        </is>
      </c>
      <c r="G141" t="inlineStr">
        <is>
          <t>Archived</t>
        </is>
      </c>
      <c r="H141" t="inlineStr">
        <is>
          <t>C:/Users/Zeb/Documents/GitHub/OREAS-Catalogue-Info/oreas-catalogue-2024-05-24.csv</t>
        </is>
      </c>
      <c r="I141">
        <f>Hyperlink("https://www.oreas.com/crm/OREAS-22c/")</f>
        <v/>
      </c>
      <c r="J141" s="2" t="n">
        <v>0.1</v>
      </c>
      <c r="K141" s="2" t="n">
        <v>1e-05</v>
      </c>
      <c r="L141" t="inlineStr">
        <is>
          <t>4-Acid Digestion</t>
        </is>
      </c>
      <c r="M141" t="inlineStr"/>
      <c r="N141" t="inlineStr"/>
      <c r="O141" t="inlineStr"/>
      <c r="P141" s="2" t="n">
        <v>1</v>
      </c>
      <c r="Q141" s="2" t="n">
        <v>0.0001</v>
      </c>
      <c r="R141" t="inlineStr">
        <is>
          <t>4-Acid Digestion</t>
        </is>
      </c>
      <c r="S141" s="2" t="n">
        <v>0.002</v>
      </c>
      <c r="T141" s="2" t="n">
        <v>2e-07</v>
      </c>
      <c r="U141" t="inlineStr">
        <is>
          <t>Pb Fire Assay</t>
        </is>
      </c>
      <c r="V141" t="inlineStr"/>
      <c r="W141" t="inlineStr"/>
      <c r="X141" t="inlineStr"/>
      <c r="Y141" t="n">
        <v>4.5</v>
      </c>
      <c r="Z141" t="n">
        <v>0.00045</v>
      </c>
      <c r="AA141" t="inlineStr">
        <is>
          <t>4-Acid Digestion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s="2" t="n">
        <v>0.1</v>
      </c>
      <c r="AL141" s="2" t="n">
        <v>1e-05</v>
      </c>
      <c r="AM141" t="inlineStr">
        <is>
          <t>4-Acid Digestion</t>
        </is>
      </c>
      <c r="AN141" t="inlineStr"/>
      <c r="AO141" t="inlineStr"/>
      <c r="AP141" t="inlineStr"/>
      <c r="AQ141" t="inlineStr"/>
      <c r="AR141" t="inlineStr"/>
      <c r="AS141" t="inlineStr"/>
      <c r="AT141" t="n">
        <v>0.8100000000000001</v>
      </c>
      <c r="AU141" t="n">
        <v>8.1e-05</v>
      </c>
      <c r="AV141" t="inlineStr">
        <is>
          <t>4-Acid Digestion</t>
        </is>
      </c>
      <c r="AW141" t="inlineStr"/>
      <c r="AX141" t="inlineStr"/>
      <c r="AY141" t="inlineStr"/>
      <c r="AZ141" t="inlineStr"/>
      <c r="BA141" t="inlineStr"/>
      <c r="BB141" t="inlineStr"/>
      <c r="BC141" t="n">
        <v>10</v>
      </c>
      <c r="BD141" t="n">
        <v>0.001</v>
      </c>
      <c r="BE141" t="inlineStr">
        <is>
          <t>4-Acid Digestion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4.3</v>
      </c>
      <c r="DI141" t="n">
        <v>0.00043</v>
      </c>
      <c r="DJ141" t="inlineStr">
        <is>
          <t>4-Acid Digestion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n">
        <v>6.3</v>
      </c>
      <c r="DU141" t="n">
        <v>0.00063</v>
      </c>
      <c r="DV141" t="inlineStr">
        <is>
          <t>4-Acid Digestion</t>
        </is>
      </c>
      <c r="DW141" t="inlineStr"/>
      <c r="DX141" t="inlineStr"/>
      <c r="DY141" t="inlineStr"/>
      <c r="DZ141" t="n">
        <v>1</v>
      </c>
      <c r="EA141" t="n">
        <v>0.0001</v>
      </c>
      <c r="EB141" t="inlineStr">
        <is>
          <t>4-Acid Digestion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0.2</v>
      </c>
      <c r="FB141" t="n">
        <v>2e-05</v>
      </c>
      <c r="FC141" t="inlineStr">
        <is>
          <t>4-Acid Digestion</t>
        </is>
      </c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n">
        <v>0.6899999999999999</v>
      </c>
      <c r="FQ141" t="n">
        <v>6.9e-05</v>
      </c>
      <c r="FR141" t="inlineStr">
        <is>
          <t>4-Acid Digestion</t>
        </is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n">
        <v>0.7</v>
      </c>
      <c r="GF141" t="n">
        <v>6.999999999999999e-05</v>
      </c>
      <c r="GG141" t="inlineStr">
        <is>
          <t>4-Acid Digestion</t>
        </is>
      </c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0.18</v>
      </c>
      <c r="GR141" t="n">
        <v>1.8e-05</v>
      </c>
      <c r="GS141" t="inlineStr">
        <is>
          <t>4-Acid Digestion</t>
        </is>
      </c>
      <c r="GT141" t="inlineStr"/>
      <c r="GU141" t="inlineStr"/>
      <c r="GV141" t="inlineStr"/>
      <c r="GW141" t="n">
        <v>0.27</v>
      </c>
      <c r="GX141" t="n">
        <v>2.7e-05</v>
      </c>
      <c r="GY141" t="inlineStr">
        <is>
          <t>4-Acid Digestion</t>
        </is>
      </c>
      <c r="GZ141" t="inlineStr"/>
      <c r="HA141" t="inlineStr"/>
      <c r="HB141" t="inlineStr"/>
      <c r="HC141" t="inlineStr"/>
      <c r="HD141" t="inlineStr"/>
      <c r="HE141" t="inlineStr"/>
      <c r="HF141" t="n">
        <v>7.5</v>
      </c>
      <c r="HG141" t="n">
        <v>0.00075</v>
      </c>
      <c r="HH141" t="inlineStr">
        <is>
          <t>4-Acid Digestion</t>
        </is>
      </c>
      <c r="HI141" t="inlineStr"/>
      <c r="HJ141" t="inlineStr"/>
      <c r="HK141" t="inlineStr"/>
    </row>
    <row r="142">
      <c r="A142" t="inlineStr">
        <is>
          <t>OREAS0022d</t>
        </is>
      </c>
      <c r="B142" t="inlineStr">
        <is>
          <t>Blank/lithogeochem/low-level</t>
        </is>
      </c>
      <c r="C142" t="inlineStr">
        <is>
          <t>primary</t>
        </is>
      </c>
      <c r="D142" t="inlineStr">
        <is>
          <t>quartz</t>
        </is>
      </c>
      <c r="E142" t="inlineStr">
        <is>
          <t>barren</t>
        </is>
      </c>
      <c r="F142" t="inlineStr">
        <is>
          <t>no</t>
        </is>
      </c>
      <c r="G142" t="inlineStr">
        <is>
          <t>Archived</t>
        </is>
      </c>
      <c r="H142" t="inlineStr">
        <is>
          <t>C:/Users/Zeb/Documents/GitHub/OREAS-Catalogue-Info/oreas-catalogue-2024-05-24.csv</t>
        </is>
      </c>
      <c r="I142">
        <f>Hyperlink("https://www.oreas.com/crm/OREAS-22d/")</f>
        <v/>
      </c>
      <c r="J142" s="2" t="n">
        <v>0.1</v>
      </c>
      <c r="K142" s="2" t="n">
        <v>1e-05</v>
      </c>
      <c r="L142" t="inlineStr">
        <is>
          <t>4-Acid Digestion</t>
        </is>
      </c>
      <c r="M142" t="n">
        <v>1320</v>
      </c>
      <c r="N142" t="n">
        <v>0.132</v>
      </c>
      <c r="O142" t="inlineStr">
        <is>
          <t>4-Acid Digestion</t>
        </is>
      </c>
      <c r="P142" s="2" t="n">
        <v>1</v>
      </c>
      <c r="Q142" s="2" t="n">
        <v>0.0001</v>
      </c>
      <c r="R142" t="inlineStr">
        <is>
          <t>4-Acid Digestion</t>
        </is>
      </c>
      <c r="S142" s="2" t="n">
        <v>0.001</v>
      </c>
      <c r="T142" s="2" t="n">
        <v>1e-07</v>
      </c>
      <c r="U142" t="inlineStr">
        <is>
          <t>Pb Fire Assay</t>
        </is>
      </c>
      <c r="V142" t="inlineStr"/>
      <c r="W142" t="inlineStr"/>
      <c r="X142" t="inlineStr"/>
      <c r="Y142" t="n">
        <v>6.17</v>
      </c>
      <c r="Z142" t="n">
        <v>0.000617</v>
      </c>
      <c r="AA142" t="inlineStr">
        <is>
          <t>4-Acid Digestion</t>
        </is>
      </c>
      <c r="AB142" t="inlineStr"/>
      <c r="AC142" t="inlineStr"/>
      <c r="AD142" t="inlineStr"/>
      <c r="AE142" s="2" t="n">
        <v>0.1</v>
      </c>
      <c r="AF142" s="2" t="n">
        <v>1e-05</v>
      </c>
      <c r="AG142" t="inlineStr">
        <is>
          <t>4-Acid Digestion</t>
        </is>
      </c>
      <c r="AH142" t="inlineStr"/>
      <c r="AI142" t="inlineStr"/>
      <c r="AJ142" t="inlineStr"/>
      <c r="AK142" s="2" t="n">
        <v>0.1</v>
      </c>
      <c r="AL142" s="2" t="n">
        <v>1e-05</v>
      </c>
      <c r="AM142" t="inlineStr">
        <is>
          <t>4-Acid Digestion</t>
        </is>
      </c>
      <c r="AN142" t="inlineStr"/>
      <c r="AO142" t="inlineStr"/>
      <c r="AP142" t="inlineStr"/>
      <c r="AQ142" t="inlineStr"/>
      <c r="AR142" t="inlineStr"/>
      <c r="AS142" t="inlineStr"/>
      <c r="AT142" t="n">
        <v>0.85</v>
      </c>
      <c r="AU142" t="n">
        <v>8.500000000000001e-05</v>
      </c>
      <c r="AV142" t="inlineStr">
        <is>
          <t>4-Acid Digestion</t>
        </is>
      </c>
      <c r="AW142" t="inlineStr"/>
      <c r="AX142" t="inlineStr"/>
      <c r="AY142" t="inlineStr"/>
      <c r="AZ142" t="inlineStr"/>
      <c r="BA142" t="inlineStr"/>
      <c r="BB142" t="inlineStr"/>
      <c r="BC142" t="n">
        <v>9.23</v>
      </c>
      <c r="BD142" t="n">
        <v>0.000923</v>
      </c>
      <c r="BE142" t="inlineStr">
        <is>
          <t>4-Acid Digestion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4680</v>
      </c>
      <c r="BP142" t="n">
        <v>0.468</v>
      </c>
      <c r="BQ142" t="inlineStr">
        <is>
          <t>4-Acid Digestion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0.22</v>
      </c>
      <c r="CB142" t="n">
        <v>2.2e-05</v>
      </c>
      <c r="CC142" t="inlineStr">
        <is>
          <t>4-Acid Digestion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14.2</v>
      </c>
      <c r="CW142" t="n">
        <v>0.00142</v>
      </c>
      <c r="CX142" t="inlineStr">
        <is>
          <t>4-Acid Digestion</t>
        </is>
      </c>
      <c r="CY142" t="inlineStr"/>
      <c r="CZ142" t="inlineStr"/>
      <c r="DA142" t="inlineStr"/>
      <c r="DB142" t="inlineStr"/>
      <c r="DC142" t="inlineStr"/>
      <c r="DD142" t="inlineStr"/>
      <c r="DE142" t="n">
        <v>110</v>
      </c>
      <c r="DF142" t="n">
        <v>0.011</v>
      </c>
      <c r="DG142" t="inlineStr">
        <is>
          <t>4-Acid Digestion</t>
        </is>
      </c>
      <c r="DH142" t="n">
        <v>2.36</v>
      </c>
      <c r="DI142" t="n">
        <v>0.000236</v>
      </c>
      <c r="DJ142" t="inlineStr">
        <is>
          <t>4-Acid Digestion</t>
        </is>
      </c>
      <c r="DK142" t="inlineStr"/>
      <c r="DL142" t="inlineStr"/>
      <c r="DM142" t="inlineStr"/>
      <c r="DN142" t="n">
        <v>0.88</v>
      </c>
      <c r="DO142" t="n">
        <v>8.8e-05</v>
      </c>
      <c r="DP142" t="inlineStr">
        <is>
          <t>4-Acid Digestion</t>
        </is>
      </c>
      <c r="DQ142" t="inlineStr"/>
      <c r="DR142" t="inlineStr"/>
      <c r="DS142" t="inlineStr"/>
      <c r="DT142" t="n">
        <v>4.38</v>
      </c>
      <c r="DU142" t="n">
        <v>0.000438</v>
      </c>
      <c r="DV142" t="inlineStr">
        <is>
          <t>4-Acid Digestion</t>
        </is>
      </c>
      <c r="DW142" t="inlineStr"/>
      <c r="DX142" t="inlineStr"/>
      <c r="DY142" t="inlineStr"/>
      <c r="DZ142" t="n">
        <v>0.72</v>
      </c>
      <c r="EA142" t="n">
        <v>7.2e-05</v>
      </c>
      <c r="EB142" t="inlineStr">
        <is>
          <t>4-Acid Digestion</t>
        </is>
      </c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0.54</v>
      </c>
      <c r="EM142" t="n">
        <v>5.4e-05</v>
      </c>
      <c r="EN142" t="inlineStr">
        <is>
          <t>4-Acid Digestion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0.21</v>
      </c>
      <c r="FB142" t="n">
        <v>2.1e-05</v>
      </c>
      <c r="FC142" t="inlineStr">
        <is>
          <t>4-Acid Digestion</t>
        </is>
      </c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n">
        <v>0.61</v>
      </c>
      <c r="FQ142" t="n">
        <v>6.1e-05</v>
      </c>
      <c r="FR142" t="inlineStr">
        <is>
          <t>4-Acid Digestion</t>
        </is>
      </c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n">
        <v>0.67</v>
      </c>
      <c r="GF142" t="n">
        <v>6.7e-05</v>
      </c>
      <c r="GG142" t="inlineStr">
        <is>
          <t>4-Acid Digestion</t>
        </is>
      </c>
      <c r="GH142" t="n">
        <v>210</v>
      </c>
      <c r="GI142" t="n">
        <v>0.021</v>
      </c>
      <c r="GJ142" t="inlineStr">
        <is>
          <t>4-Acid Digestion</t>
        </is>
      </c>
      <c r="GK142" t="inlineStr"/>
      <c r="GL142" t="inlineStr"/>
      <c r="GM142" t="inlineStr"/>
      <c r="GN142" t="inlineStr"/>
      <c r="GO142" t="inlineStr"/>
      <c r="GP142" t="inlineStr"/>
      <c r="GQ142" t="n">
        <v>0.18</v>
      </c>
      <c r="GR142" t="n">
        <v>1.8e-05</v>
      </c>
      <c r="GS142" t="inlineStr">
        <is>
          <t>4-Acid Digestion</t>
        </is>
      </c>
      <c r="GT142" t="n">
        <v>2.63</v>
      </c>
      <c r="GU142" t="n">
        <v>0.000263</v>
      </c>
      <c r="GV142" t="inlineStr">
        <is>
          <t>4-Acid Digestion</t>
        </is>
      </c>
      <c r="GW142" t="n">
        <v>0.21</v>
      </c>
      <c r="GX142" t="n">
        <v>2.1e-05</v>
      </c>
      <c r="GY142" t="inlineStr">
        <is>
          <t>4-Acid Digestion</t>
        </is>
      </c>
      <c r="GZ142" t="n">
        <v>0.6899999999999999</v>
      </c>
      <c r="HA142" t="n">
        <v>6.9e-05</v>
      </c>
      <c r="HB142" t="inlineStr">
        <is>
          <t>4-Acid Digestion</t>
        </is>
      </c>
      <c r="HC142" t="inlineStr"/>
      <c r="HD142" t="inlineStr"/>
      <c r="HE142" t="inlineStr"/>
      <c r="HF142" t="n">
        <v>6.7</v>
      </c>
      <c r="HG142" t="n">
        <v>0.00067</v>
      </c>
      <c r="HH142" t="inlineStr">
        <is>
          <t>4-Acid Digestion</t>
        </is>
      </c>
      <c r="HI142" t="n">
        <v>7.02</v>
      </c>
      <c r="HJ142" t="n">
        <v>0.000702</v>
      </c>
      <c r="HK142" t="inlineStr">
        <is>
          <t>4-Acid Digestion</t>
        </is>
      </c>
    </row>
    <row r="143">
      <c r="A143" t="inlineStr">
        <is>
          <t>OREAS0022e</t>
        </is>
      </c>
      <c r="B143" t="inlineStr">
        <is>
          <t>Blank/lithogeochem/low-level</t>
        </is>
      </c>
      <c r="C143" t="inlineStr">
        <is>
          <t>primary</t>
        </is>
      </c>
      <c r="D143" t="inlineStr">
        <is>
          <t>quartz</t>
        </is>
      </c>
      <c r="E143" t="inlineStr">
        <is>
          <t>barren</t>
        </is>
      </c>
      <c r="F143" t="inlineStr">
        <is>
          <t>no</t>
        </is>
      </c>
      <c r="G143" t="inlineStr">
        <is>
          <t>Archived</t>
        </is>
      </c>
      <c r="H143" t="inlineStr">
        <is>
          <t>C:/Users/Zeb/Documents/GitHub/OREAS-Catalogue-Info/oreas-catalogue-2024-05-24.csv</t>
        </is>
      </c>
      <c r="I143">
        <f>Hyperlink("https://www.oreas.com/crm/OREAS-22e/")</f>
        <v/>
      </c>
      <c r="J143" s="2" t="n">
        <v>0.05</v>
      </c>
      <c r="K143" s="2" t="n">
        <v>5e-06</v>
      </c>
      <c r="L143" t="inlineStr">
        <is>
          <t>4-Acid Digestion</t>
        </is>
      </c>
      <c r="M143" t="n">
        <v>940</v>
      </c>
      <c r="N143" t="n">
        <v>0.094</v>
      </c>
      <c r="O143" t="inlineStr">
        <is>
          <t>4-Acid Digestion</t>
        </is>
      </c>
      <c r="P143" t="inlineStr"/>
      <c r="Q143" t="inlineStr"/>
      <c r="R143" t="inlineStr"/>
      <c r="S143" s="2" t="n">
        <v>0.001</v>
      </c>
      <c r="T143" s="2" t="n">
        <v>1e-07</v>
      </c>
      <c r="U143" t="inlineStr">
        <is>
          <t>Pb Fire Assay</t>
        </is>
      </c>
      <c r="V143" t="inlineStr"/>
      <c r="W143" t="inlineStr"/>
      <c r="X143" t="inlineStr"/>
      <c r="Y143" t="n">
        <v>3.92</v>
      </c>
      <c r="Z143" t="n">
        <v>0.000392</v>
      </c>
      <c r="AA143" t="inlineStr">
        <is>
          <t>4-Acid Digestion</t>
        </is>
      </c>
      <c r="AB143" t="n">
        <v>0.061</v>
      </c>
      <c r="AC143" t="n">
        <v>6.1e-06</v>
      </c>
      <c r="AD143" t="inlineStr">
        <is>
          <t>4-Acid Digestion</t>
        </is>
      </c>
      <c r="AE143" s="2" t="n">
        <v>0.02</v>
      </c>
      <c r="AF143" s="2" t="n">
        <v>2e-06</v>
      </c>
      <c r="AG143" t="inlineStr">
        <is>
          <t>4-Acid Digestion</t>
        </is>
      </c>
      <c r="AH143" t="inlineStr"/>
      <c r="AI143" t="inlineStr"/>
      <c r="AJ143" t="inlineStr"/>
      <c r="AK143" s="2" t="n">
        <v>0.02</v>
      </c>
      <c r="AL143" s="2" t="n">
        <v>2e-06</v>
      </c>
      <c r="AM143" t="inlineStr">
        <is>
          <t>4-Acid Digestion</t>
        </is>
      </c>
      <c r="AN143" t="n">
        <v>2.26</v>
      </c>
      <c r="AO143" t="n">
        <v>0.000226</v>
      </c>
      <c r="AP143" t="inlineStr">
        <is>
          <t>4-Acid Digestion</t>
        </is>
      </c>
      <c r="AQ143" t="inlineStr"/>
      <c r="AR143" t="inlineStr"/>
      <c r="AS143" t="inlineStr"/>
      <c r="AT143" t="n">
        <v>0.68</v>
      </c>
      <c r="AU143" t="n">
        <v>6.8e-05</v>
      </c>
      <c r="AV143" t="inlineStr">
        <is>
          <t>4-Acid Digestion</t>
        </is>
      </c>
      <c r="AW143" t="n">
        <v>6.47</v>
      </c>
      <c r="AX143" t="n">
        <v>0.000647</v>
      </c>
      <c r="AY143" t="inlineStr">
        <is>
          <t>4-Acid Digestion</t>
        </is>
      </c>
      <c r="AZ143" t="n">
        <v>0.095</v>
      </c>
      <c r="BA143" t="n">
        <v>9.500000000000001e-06</v>
      </c>
      <c r="BB143" t="inlineStr">
        <is>
          <t>4-Acid Digestion</t>
        </is>
      </c>
      <c r="BC143" t="n">
        <v>7.97</v>
      </c>
      <c r="BD143" t="n">
        <v>0.000797</v>
      </c>
      <c r="BE143" t="inlineStr">
        <is>
          <t>4-Acid Digestion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3460</v>
      </c>
      <c r="BP143" t="n">
        <v>0.346</v>
      </c>
      <c r="BQ143" t="inlineStr">
        <is>
          <t>4-Acid Digestion</t>
        </is>
      </c>
      <c r="BR143" t="n">
        <v>0.24</v>
      </c>
      <c r="BS143" t="n">
        <v>2.4e-05</v>
      </c>
      <c r="BT143" t="inlineStr">
        <is>
          <t>4-Acid Digestion</t>
        </is>
      </c>
      <c r="BU143" t="inlineStr"/>
      <c r="BV143" t="inlineStr"/>
      <c r="BW143" t="inlineStr"/>
      <c r="BX143" t="inlineStr"/>
      <c r="BY143" t="inlineStr"/>
      <c r="BZ143" t="inlineStr"/>
      <c r="CA143" t="n">
        <v>0.23</v>
      </c>
      <c r="CB143" t="n">
        <v>2.3e-05</v>
      </c>
      <c r="CC143" t="inlineStr">
        <is>
          <t>4-Acid Digestion</t>
        </is>
      </c>
      <c r="CD143" t="inlineStr"/>
      <c r="CE143" t="inlineStr"/>
      <c r="CF143" t="inlineStr"/>
      <c r="CG143" t="inlineStr"/>
      <c r="CH143" t="inlineStr"/>
      <c r="CI143" t="inlineStr"/>
      <c r="CJ143" s="2" t="n">
        <v>0.005</v>
      </c>
      <c r="CK143" s="2" t="n">
        <v>5e-07</v>
      </c>
      <c r="CL143" t="inlineStr">
        <is>
          <t>4-Acid Digestion</t>
        </is>
      </c>
      <c r="CM143" t="inlineStr"/>
      <c r="CN143" t="inlineStr"/>
      <c r="CO143" t="inlineStr"/>
      <c r="CP143" s="2" t="n">
        <v>100</v>
      </c>
      <c r="CQ143" s="2" t="n">
        <v>0.01</v>
      </c>
      <c r="CR143" t="inlineStr">
        <is>
          <t>4-Acid Digestion</t>
        </is>
      </c>
      <c r="CS143" t="n">
        <v>1.09</v>
      </c>
      <c r="CT143" t="n">
        <v>0.000109</v>
      </c>
      <c r="CU143" t="inlineStr">
        <is>
          <t>4-Acid Digestion</t>
        </is>
      </c>
      <c r="CV143" t="n">
        <v>14.6</v>
      </c>
      <c r="CW143" t="n">
        <v>0.00146</v>
      </c>
      <c r="CX143" t="inlineStr">
        <is>
          <t>4-Acid Digestion</t>
        </is>
      </c>
      <c r="CY143" t="inlineStr"/>
      <c r="CZ143" t="inlineStr"/>
      <c r="DA143" t="inlineStr"/>
      <c r="DB143" s="2" t="n">
        <v>100</v>
      </c>
      <c r="DC143" s="2" t="n">
        <v>0.01</v>
      </c>
      <c r="DD143" t="inlineStr">
        <is>
          <t>4-Acid Digestion</t>
        </is>
      </c>
      <c r="DE143" t="n">
        <v>80</v>
      </c>
      <c r="DF143" t="n">
        <v>0.008</v>
      </c>
      <c r="DG143" t="inlineStr">
        <is>
          <t>4-Acid Digestion</t>
        </is>
      </c>
      <c r="DH143" t="n">
        <v>1.05</v>
      </c>
      <c r="DI143" t="n">
        <v>0.000105</v>
      </c>
      <c r="DJ143" t="inlineStr">
        <is>
          <t>4-Acid Digestion</t>
        </is>
      </c>
      <c r="DK143" s="2" t="n">
        <v>50</v>
      </c>
      <c r="DL143" s="2" t="n">
        <v>0.005</v>
      </c>
      <c r="DM143" t="inlineStr">
        <is>
          <t>4-Acid Digestion</t>
        </is>
      </c>
      <c r="DN143" t="n">
        <v>1.03</v>
      </c>
      <c r="DO143" t="n">
        <v>0.000103</v>
      </c>
      <c r="DP143" t="inlineStr">
        <is>
          <t>4-Acid Digestion</t>
        </is>
      </c>
      <c r="DQ143" t="n">
        <v>0.9</v>
      </c>
      <c r="DR143" t="n">
        <v>9.000000000000001e-05</v>
      </c>
      <c r="DS143" t="inlineStr">
        <is>
          <t>4-Acid Digestion</t>
        </is>
      </c>
      <c r="DT143" t="n">
        <v>5.23</v>
      </c>
      <c r="DU143" t="n">
        <v>0.000523</v>
      </c>
      <c r="DV143" t="inlineStr">
        <is>
          <t>4-Acid Digestion</t>
        </is>
      </c>
      <c r="DW143" s="2" t="n">
        <v>50</v>
      </c>
      <c r="DX143" s="2" t="n">
        <v>0.005</v>
      </c>
      <c r="DY143" t="inlineStr">
        <is>
          <t>4-Acid Digestion</t>
        </is>
      </c>
      <c r="DZ143" s="2" t="n">
        <v>1</v>
      </c>
      <c r="EA143" s="2" t="n">
        <v>0.0001</v>
      </c>
      <c r="EB143" t="inlineStr">
        <is>
          <t>4-Acid Digestion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n">
        <v>0.32</v>
      </c>
      <c r="EM143" t="n">
        <v>3.2e-05</v>
      </c>
      <c r="EN143" t="inlineStr">
        <is>
          <t>4-Acid Digestion</t>
        </is>
      </c>
      <c r="EO143" s="2" t="n">
        <v>0.002</v>
      </c>
      <c r="EP143" s="2" t="n">
        <v>2e-07</v>
      </c>
      <c r="EQ143" t="inlineStr">
        <is>
          <t>4-Acid Digestion</t>
        </is>
      </c>
      <c r="ER143" t="inlineStr"/>
      <c r="ES143" t="inlineStr"/>
      <c r="ET143" t="inlineStr"/>
      <c r="EU143" t="inlineStr"/>
      <c r="EV143" t="inlineStr"/>
      <c r="EW143" t="inlineStr"/>
      <c r="EX143" s="2" t="n">
        <v>50</v>
      </c>
      <c r="EY143" s="2" t="n">
        <v>0.005</v>
      </c>
      <c r="EZ143" t="inlineStr">
        <is>
          <t>4-Acid Digestion</t>
        </is>
      </c>
      <c r="FA143" t="n">
        <v>0.19</v>
      </c>
      <c r="FB143" t="n">
        <v>1.9e-05</v>
      </c>
      <c r="FC143" t="inlineStr">
        <is>
          <t>4-Acid Digestion</t>
        </is>
      </c>
      <c r="FD143" t="inlineStr"/>
      <c r="FE143" t="inlineStr"/>
      <c r="FF143" t="inlineStr"/>
      <c r="FG143" s="2" t="n">
        <v>1</v>
      </c>
      <c r="FH143" s="2" t="n">
        <v>0.0001</v>
      </c>
      <c r="FI143" t="inlineStr">
        <is>
          <t>4-Acid Digestion</t>
        </is>
      </c>
      <c r="FJ143" t="inlineStr"/>
      <c r="FK143" t="inlineStr"/>
      <c r="FL143" t="inlineStr"/>
      <c r="FM143" t="n">
        <v>0.2</v>
      </c>
      <c r="FN143" t="n">
        <v>2e-05</v>
      </c>
      <c r="FO143" t="inlineStr">
        <is>
          <t>4-Acid Digestion</t>
        </is>
      </c>
      <c r="FP143" t="n">
        <v>0.65</v>
      </c>
      <c r="FQ143" t="n">
        <v>6.499999999999999e-05</v>
      </c>
      <c r="FR143" t="inlineStr">
        <is>
          <t>4-Acid Digestion</t>
        </is>
      </c>
      <c r="FS143" t="n">
        <v>0.64</v>
      </c>
      <c r="FT143" t="n">
        <v>6.4e-05</v>
      </c>
      <c r="FU143" t="inlineStr">
        <is>
          <t>4-Acid Digestion</t>
        </is>
      </c>
      <c r="FV143" s="2" t="n">
        <v>0.1</v>
      </c>
      <c r="FW143" s="2" t="n">
        <v>1e-05</v>
      </c>
      <c r="FX143" t="inlineStr">
        <is>
          <t>4-Acid Digestion</t>
        </is>
      </c>
      <c r="FY143" s="2" t="n">
        <v>0.05</v>
      </c>
      <c r="FZ143" s="2" t="n">
        <v>5e-06</v>
      </c>
      <c r="GA143" t="inlineStr">
        <is>
          <t>4-Acid Digestion</t>
        </is>
      </c>
      <c r="GB143" s="2" t="n">
        <v>0.05</v>
      </c>
      <c r="GC143" s="2" t="n">
        <v>5e-06</v>
      </c>
      <c r="GD143" t="inlineStr">
        <is>
          <t>4-Acid Digestion</t>
        </is>
      </c>
      <c r="GE143" t="n">
        <v>0.68</v>
      </c>
      <c r="GF143" t="n">
        <v>6.8e-05</v>
      </c>
      <c r="GG143" t="inlineStr">
        <is>
          <t>4-Acid Digestion</t>
        </is>
      </c>
      <c r="GH143" t="n">
        <v>310</v>
      </c>
      <c r="GI143" t="n">
        <v>0.031</v>
      </c>
      <c r="GJ143" t="inlineStr">
        <is>
          <t>4-Acid Digestion</t>
        </is>
      </c>
      <c r="GK143" s="2" t="n">
        <v>0.02</v>
      </c>
      <c r="GL143" s="2" t="n">
        <v>2e-06</v>
      </c>
      <c r="GM143" t="inlineStr">
        <is>
          <t>4-Acid Digestion</t>
        </is>
      </c>
      <c r="GN143" s="2" t="n">
        <v>0.05</v>
      </c>
      <c r="GO143" s="2" t="n">
        <v>5e-06</v>
      </c>
      <c r="GP143" t="inlineStr">
        <is>
          <t>4-Acid Digestion</t>
        </is>
      </c>
      <c r="GQ143" t="n">
        <v>0.13</v>
      </c>
      <c r="GR143" t="n">
        <v>1.3e-05</v>
      </c>
      <c r="GS143" t="inlineStr">
        <is>
          <t>4-Acid Digestion</t>
        </is>
      </c>
      <c r="GT143" t="n">
        <v>2.65</v>
      </c>
      <c r="GU143" t="n">
        <v>0.000265</v>
      </c>
      <c r="GV143" t="inlineStr">
        <is>
          <t>4-Acid Digestion</t>
        </is>
      </c>
      <c r="GW143" t="n">
        <v>0.17</v>
      </c>
      <c r="GX143" t="n">
        <v>1.7e-05</v>
      </c>
      <c r="GY143" t="inlineStr">
        <is>
          <t>4-Acid Digestion</t>
        </is>
      </c>
      <c r="GZ143" t="n">
        <v>0.63</v>
      </c>
      <c r="HA143" t="n">
        <v>6.3e-05</v>
      </c>
      <c r="HB143" t="inlineStr">
        <is>
          <t>4-Acid Digestion</t>
        </is>
      </c>
      <c r="HC143" t="inlineStr"/>
      <c r="HD143" t="inlineStr"/>
      <c r="HE143" t="inlineStr"/>
      <c r="HF143" t="n">
        <v>4.33</v>
      </c>
      <c r="HG143" t="n">
        <v>0.000433</v>
      </c>
      <c r="HH143" t="inlineStr">
        <is>
          <t>4-Acid Digestion</t>
        </is>
      </c>
      <c r="HI143" t="n">
        <v>7.91</v>
      </c>
      <c r="HJ143" t="n">
        <v>0.000791</v>
      </c>
      <c r="HK143" t="inlineStr">
        <is>
          <t>4-Acid Digestion</t>
        </is>
      </c>
    </row>
    <row r="144">
      <c r="A144" t="inlineStr">
        <is>
          <t>OREAS0022f</t>
        </is>
      </c>
      <c r="B144" t="inlineStr">
        <is>
          <t>Blank/lithogeochem/low-level</t>
        </is>
      </c>
      <c r="C144" t="inlineStr">
        <is>
          <t>primary</t>
        </is>
      </c>
      <c r="D144" t="inlineStr">
        <is>
          <t>quartz</t>
        </is>
      </c>
      <c r="E144" t="inlineStr">
        <is>
          <t>barren</t>
        </is>
      </c>
      <c r="F144" t="inlineStr">
        <is>
          <t>no</t>
        </is>
      </c>
      <c r="G144" t="inlineStr">
        <is>
          <t>Archived</t>
        </is>
      </c>
      <c r="H144" t="inlineStr">
        <is>
          <t>C:/Users/Zeb/Documents/GitHub/OREAS-Catalogue-Info/oreas-catalogue-2024-05-24.csv</t>
        </is>
      </c>
      <c r="I144">
        <f>Hyperlink("https://www.oreas.com/crm/OREAS-22f/")</f>
        <v/>
      </c>
      <c r="J144" s="2" t="n">
        <v>0.03</v>
      </c>
      <c r="K144" s="2" t="n">
        <v>3e-06</v>
      </c>
      <c r="L144" t="inlineStr">
        <is>
          <t>4-Acid Digestion</t>
        </is>
      </c>
      <c r="M144" t="n">
        <v>1100</v>
      </c>
      <c r="N144" t="n">
        <v>0.11</v>
      </c>
      <c r="O144" t="inlineStr">
        <is>
          <t>4-Acid Digestion</t>
        </is>
      </c>
      <c r="P144" t="inlineStr"/>
      <c r="Q144" t="inlineStr"/>
      <c r="R144" t="inlineStr"/>
      <c r="S144" s="2" t="n">
        <v>0.001</v>
      </c>
      <c r="T144" s="2" t="n">
        <v>1e-07</v>
      </c>
      <c r="U144" t="inlineStr">
        <is>
          <t>Pb Fire Assay</t>
        </is>
      </c>
      <c r="V144" t="inlineStr"/>
      <c r="W144" t="inlineStr"/>
      <c r="X144" t="inlineStr"/>
      <c r="Y144" t="n">
        <v>4.79</v>
      </c>
      <c r="Z144" t="n">
        <v>0.000479</v>
      </c>
      <c r="AA144" t="inlineStr">
        <is>
          <t>4-Acid Digestion</t>
        </is>
      </c>
      <c r="AB144" t="n">
        <v>0.067</v>
      </c>
      <c r="AC144" t="n">
        <v>6.7e-06</v>
      </c>
      <c r="AD144" t="inlineStr">
        <is>
          <t>4-Acid Digestion</t>
        </is>
      </c>
      <c r="AE144" t="inlineStr"/>
      <c r="AF144" t="inlineStr"/>
      <c r="AG144" t="inlineStr"/>
      <c r="AH144" t="n">
        <v>270</v>
      </c>
      <c r="AI144" t="n">
        <v>0.027</v>
      </c>
      <c r="AJ144" t="inlineStr">
        <is>
          <t>4-Acid Digestion</t>
        </is>
      </c>
      <c r="AK144" t="inlineStr"/>
      <c r="AL144" t="inlineStr"/>
      <c r="AM144" t="inlineStr"/>
      <c r="AN144" t="n">
        <v>1.9</v>
      </c>
      <c r="AO144" t="n">
        <v>0.00019</v>
      </c>
      <c r="AP144" t="inlineStr">
        <is>
          <t>4-Acid Digestion</t>
        </is>
      </c>
      <c r="AQ144" t="inlineStr"/>
      <c r="AR144" t="inlineStr"/>
      <c r="AS144" t="inlineStr"/>
      <c r="AT144" t="n">
        <v>1.03</v>
      </c>
      <c r="AU144" t="n">
        <v>0.000103</v>
      </c>
      <c r="AV144" t="inlineStr">
        <is>
          <t>4-Acid Digestion</t>
        </is>
      </c>
      <c r="AW144" t="inlineStr"/>
      <c r="AX144" t="inlineStr"/>
      <c r="AY144" t="inlineStr"/>
      <c r="AZ144" t="n">
        <v>0.081</v>
      </c>
      <c r="BA144" t="n">
        <v>8.1e-06</v>
      </c>
      <c r="BB144" t="inlineStr">
        <is>
          <t>4-Acid Digestion</t>
        </is>
      </c>
      <c r="BC144" t="n">
        <v>10.6</v>
      </c>
      <c r="BD144" t="n">
        <v>0.00106</v>
      </c>
      <c r="BE144" t="inlineStr">
        <is>
          <t>4-Acid Digestion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5750</v>
      </c>
      <c r="BP144" t="n">
        <v>0.575</v>
      </c>
      <c r="BQ144" t="inlineStr">
        <is>
          <t>4-Acid Digestion</t>
        </is>
      </c>
      <c r="BR144" t="n">
        <v>0.32</v>
      </c>
      <c r="BS144" t="n">
        <v>3.2e-05</v>
      </c>
      <c r="BT144" t="inlineStr">
        <is>
          <t>4-Acid Digestion</t>
        </is>
      </c>
      <c r="BU144" t="inlineStr"/>
      <c r="BV144" t="inlineStr"/>
      <c r="BW144" t="inlineStr"/>
      <c r="BX144" t="inlineStr"/>
      <c r="BY144" t="inlineStr"/>
      <c r="BZ144" t="inlineStr"/>
      <c r="CA144" t="n">
        <v>0.2</v>
      </c>
      <c r="CB144" t="n">
        <v>2e-05</v>
      </c>
      <c r="CC144" t="inlineStr">
        <is>
          <t>4-Acid Digestion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100</v>
      </c>
      <c r="CQ144" t="n">
        <v>0.01</v>
      </c>
      <c r="CR144" t="inlineStr">
        <is>
          <t>4-Acid Digestion</t>
        </is>
      </c>
      <c r="CS144" t="n">
        <v>0.98</v>
      </c>
      <c r="CT144" t="n">
        <v>9.8e-05</v>
      </c>
      <c r="CU144" t="inlineStr">
        <is>
          <t>4-Acid Digestion</t>
        </is>
      </c>
      <c r="CV144" t="n">
        <v>16.2</v>
      </c>
      <c r="CW144" t="n">
        <v>0.00162</v>
      </c>
      <c r="CX144" t="inlineStr">
        <is>
          <t>4-Acid Digestion</t>
        </is>
      </c>
      <c r="CY144" t="inlineStr"/>
      <c r="CZ144" t="inlineStr"/>
      <c r="DA144" t="inlineStr"/>
      <c r="DB144" t="n">
        <v>200</v>
      </c>
      <c r="DC144" t="n">
        <v>0.02</v>
      </c>
      <c r="DD144" t="inlineStr">
        <is>
          <t>4-Acid Digestion</t>
        </is>
      </c>
      <c r="DE144" t="n">
        <v>80</v>
      </c>
      <c r="DF144" t="n">
        <v>0.008</v>
      </c>
      <c r="DG144" t="inlineStr">
        <is>
          <t>4-Acid Digestion</t>
        </is>
      </c>
      <c r="DH144" t="n">
        <v>2</v>
      </c>
      <c r="DI144" t="n">
        <v>0.0002</v>
      </c>
      <c r="DJ144" t="inlineStr">
        <is>
          <t>4-Acid Digestion</t>
        </is>
      </c>
      <c r="DK144" t="n">
        <v>100</v>
      </c>
      <c r="DL144" t="n">
        <v>0.01</v>
      </c>
      <c r="DM144" t="inlineStr">
        <is>
          <t>4-Acid Digestion</t>
        </is>
      </c>
      <c r="DN144" t="n">
        <v>1.19</v>
      </c>
      <c r="DO144" t="n">
        <v>0.000119</v>
      </c>
      <c r="DP144" t="inlineStr">
        <is>
          <t>4-Acid Digestion</t>
        </is>
      </c>
      <c r="DQ144" t="inlineStr"/>
      <c r="DR144" t="inlineStr"/>
      <c r="DS144" t="inlineStr"/>
      <c r="DT144" t="n">
        <v>6.78</v>
      </c>
      <c r="DU144" t="n">
        <v>0.000678</v>
      </c>
      <c r="DV144" t="inlineStr">
        <is>
          <t>4-Acid Digestion</t>
        </is>
      </c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n">
        <v>0.42</v>
      </c>
      <c r="EM144" t="n">
        <v>4.2e-05</v>
      </c>
      <c r="EN144" t="inlineStr">
        <is>
          <t>4-Acid Digestion</t>
        </is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0.18</v>
      </c>
      <c r="FB144" t="n">
        <v>1.8e-05</v>
      </c>
      <c r="FC144" t="inlineStr">
        <is>
          <t>4-Acid Digestion</t>
        </is>
      </c>
      <c r="FD144" t="n">
        <v>0.29</v>
      </c>
      <c r="FE144" t="n">
        <v>2.9e-05</v>
      </c>
      <c r="FF144" t="inlineStr">
        <is>
          <t>4-Acid Digestion</t>
        </is>
      </c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n">
        <v>0.73</v>
      </c>
      <c r="FQ144" t="n">
        <v>7.3e-05</v>
      </c>
      <c r="FR144" t="inlineStr">
        <is>
          <t>4-Acid Digestion</t>
        </is>
      </c>
      <c r="FS144" t="n">
        <v>3.75</v>
      </c>
      <c r="FT144" t="n">
        <v>0.000375</v>
      </c>
      <c r="FU144" t="inlineStr">
        <is>
          <t>4-Acid Digestion</t>
        </is>
      </c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n">
        <v>0.54</v>
      </c>
      <c r="GF144" t="n">
        <v>5.4e-05</v>
      </c>
      <c r="GG144" t="inlineStr">
        <is>
          <t>4-Acid Digestion</t>
        </is>
      </c>
      <c r="GH144" t="n">
        <v>300</v>
      </c>
      <c r="GI144" t="n">
        <v>0.03</v>
      </c>
      <c r="GJ144" t="inlineStr">
        <is>
          <t>4-Acid Digestion</t>
        </is>
      </c>
      <c r="GK144" t="inlineStr"/>
      <c r="GL144" t="inlineStr"/>
      <c r="GM144" t="inlineStr"/>
      <c r="GN144" t="inlineStr"/>
      <c r="GO144" t="inlineStr"/>
      <c r="GP144" t="inlineStr"/>
      <c r="GQ144" t="n">
        <v>0.11</v>
      </c>
      <c r="GR144" t="n">
        <v>1.1e-05</v>
      </c>
      <c r="GS144" t="inlineStr">
        <is>
          <t>4-Acid Digestion</t>
        </is>
      </c>
      <c r="GT144" t="n">
        <v>2.98</v>
      </c>
      <c r="GU144" t="n">
        <v>0.000298</v>
      </c>
      <c r="GV144" t="inlineStr">
        <is>
          <t>4-Acid Digestion</t>
        </is>
      </c>
      <c r="GW144" t="n">
        <v>0.2</v>
      </c>
      <c r="GX144" t="n">
        <v>2e-05</v>
      </c>
      <c r="GY144" t="inlineStr">
        <is>
          <t>4-Acid Digestion</t>
        </is>
      </c>
      <c r="GZ144" t="n">
        <v>0.59</v>
      </c>
      <c r="HA144" t="n">
        <v>5.9e-05</v>
      </c>
      <c r="HB144" t="inlineStr">
        <is>
          <t>4-Acid Digestion</t>
        </is>
      </c>
      <c r="HC144" t="inlineStr"/>
      <c r="HD144" t="inlineStr"/>
      <c r="HE144" t="inlineStr"/>
      <c r="HF144" t="n">
        <v>5.31</v>
      </c>
      <c r="HG144" t="n">
        <v>0.000531</v>
      </c>
      <c r="HH144" t="inlineStr">
        <is>
          <t>4-Acid Digestion</t>
        </is>
      </c>
      <c r="HI144" t="n">
        <v>6.9</v>
      </c>
      <c r="HJ144" t="n">
        <v>0.00069</v>
      </c>
      <c r="HK144" t="inlineStr">
        <is>
          <t>4-Acid Digestion</t>
        </is>
      </c>
    </row>
    <row r="145">
      <c r="A145" t="inlineStr">
        <is>
          <t>OREAS0022h</t>
        </is>
      </c>
      <c r="B145" t="inlineStr">
        <is>
          <t>Blank/lithogeochem/low-level</t>
        </is>
      </c>
      <c r="C145" t="inlineStr">
        <is>
          <t>primary</t>
        </is>
      </c>
      <c r="D145" t="inlineStr">
        <is>
          <t>quartz</t>
        </is>
      </c>
      <c r="E145" t="inlineStr">
        <is>
          <t>barren</t>
        </is>
      </c>
      <c r="F145" t="inlineStr">
        <is>
          <t>no</t>
        </is>
      </c>
      <c r="G145" t="inlineStr">
        <is>
          <t>Archived</t>
        </is>
      </c>
      <c r="H145" t="inlineStr">
        <is>
          <t>C:/Users/Zeb/Documents/GitHub/OREAS-Catalogue-Info/oreas-catalogue-2024-05-24.csv</t>
        </is>
      </c>
      <c r="I145">
        <f>Hyperlink("https://www.oreas.com/crm/OREAS-22h/")</f>
        <v/>
      </c>
      <c r="J145" s="2" t="n">
        <v>0.05</v>
      </c>
      <c r="K145" s="2" t="n">
        <v>5e-06</v>
      </c>
      <c r="L145" t="inlineStr">
        <is>
          <t>4-Acid Digestion</t>
        </is>
      </c>
      <c r="M145" t="n">
        <v>1010</v>
      </c>
      <c r="N145" t="n">
        <v>0.101</v>
      </c>
      <c r="O145" t="inlineStr">
        <is>
          <t>4-Acid Digestion</t>
        </is>
      </c>
      <c r="P145" t="inlineStr"/>
      <c r="Q145" t="inlineStr"/>
      <c r="R145" t="inlineStr"/>
      <c r="S145" s="2" t="n">
        <v>0.001</v>
      </c>
      <c r="T145" s="2" t="n">
        <v>1e-07</v>
      </c>
      <c r="U145" t="inlineStr">
        <is>
          <t>Pb Fire Assay</t>
        </is>
      </c>
      <c r="V145" t="inlineStr"/>
      <c r="W145" t="inlineStr"/>
      <c r="X145" t="inlineStr"/>
      <c r="Y145" t="n">
        <v>5.24</v>
      </c>
      <c r="Z145" t="n">
        <v>0.0005240000000000001</v>
      </c>
      <c r="AA145" t="inlineStr">
        <is>
          <t>4-Acid Digestion</t>
        </is>
      </c>
      <c r="AB145" s="2" t="n">
        <v>0.1</v>
      </c>
      <c r="AC145" s="2" t="n">
        <v>1e-05</v>
      </c>
      <c r="AD145" t="inlineStr">
        <is>
          <t>4-Acid Digestion</t>
        </is>
      </c>
      <c r="AE145" t="inlineStr"/>
      <c r="AF145" t="inlineStr"/>
      <c r="AG145" t="inlineStr"/>
      <c r="AH145" t="n">
        <v>90</v>
      </c>
      <c r="AI145" t="n">
        <v>0.008999999999999999</v>
      </c>
      <c r="AJ145" t="inlineStr">
        <is>
          <t>4-Acid Digestion</t>
        </is>
      </c>
      <c r="AK145" t="inlineStr"/>
      <c r="AL145" t="inlineStr"/>
      <c r="AM145" t="inlineStr"/>
      <c r="AN145" t="n">
        <v>2.11</v>
      </c>
      <c r="AO145" t="n">
        <v>0.000211</v>
      </c>
      <c r="AP145" t="inlineStr">
        <is>
          <t>4-Acid Digestion</t>
        </is>
      </c>
      <c r="AQ145" t="inlineStr"/>
      <c r="AR145" t="inlineStr"/>
      <c r="AS145" t="inlineStr"/>
      <c r="AT145" t="n">
        <v>0.53</v>
      </c>
      <c r="AU145" t="n">
        <v>5.3e-05</v>
      </c>
      <c r="AV145" t="inlineStr">
        <is>
          <t>4-Acid Digestion</t>
        </is>
      </c>
      <c r="AW145" t="inlineStr"/>
      <c r="AX145" t="inlineStr"/>
      <c r="AY145" t="inlineStr"/>
      <c r="AZ145" t="n">
        <v>0.09</v>
      </c>
      <c r="BA145" t="n">
        <v>9e-06</v>
      </c>
      <c r="BB145" t="inlineStr">
        <is>
          <t>4-Acid Digestion</t>
        </is>
      </c>
      <c r="BC145" t="n">
        <v>6.2</v>
      </c>
      <c r="BD145" t="n">
        <v>0.00062</v>
      </c>
      <c r="BE145" t="inlineStr">
        <is>
          <t>4-Acid Digestion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3570</v>
      </c>
      <c r="BP145" t="n">
        <v>0.357</v>
      </c>
      <c r="BQ145" t="inlineStr">
        <is>
          <t>4-Acid Digestion</t>
        </is>
      </c>
      <c r="BR145" t="n">
        <v>0.23</v>
      </c>
      <c r="BS145" t="n">
        <v>2.3e-05</v>
      </c>
      <c r="BT145" t="inlineStr">
        <is>
          <t>4-Acid Digestion</t>
        </is>
      </c>
      <c r="BU145" t="inlineStr"/>
      <c r="BV145" t="inlineStr"/>
      <c r="BW145" t="inlineStr"/>
      <c r="BX145" t="inlineStr"/>
      <c r="BY145" t="inlineStr"/>
      <c r="BZ145" t="inlineStr"/>
      <c r="CA145" t="n">
        <v>0.21</v>
      </c>
      <c r="CB145" t="n">
        <v>2.1e-05</v>
      </c>
      <c r="CC145" t="inlineStr">
        <is>
          <t>4-Acid Digestion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s="2" t="n">
        <v>100</v>
      </c>
      <c r="CQ145" s="2" t="n">
        <v>0.01</v>
      </c>
      <c r="CR145" t="inlineStr">
        <is>
          <t>4-Acid Digestion</t>
        </is>
      </c>
      <c r="CS145" t="n">
        <v>1.02</v>
      </c>
      <c r="CT145" t="n">
        <v>0.000102</v>
      </c>
      <c r="CU145" t="inlineStr">
        <is>
          <t>4-Acid Digestion</t>
        </is>
      </c>
      <c r="CV145" t="n">
        <v>14.9</v>
      </c>
      <c r="CW145" t="n">
        <v>0.00149</v>
      </c>
      <c r="CX145" t="inlineStr">
        <is>
          <t>4-Acid Digestion</t>
        </is>
      </c>
      <c r="CY145" t="inlineStr"/>
      <c r="CZ145" t="inlineStr"/>
      <c r="DA145" t="inlineStr"/>
      <c r="DB145" s="2" t="n">
        <v>100</v>
      </c>
      <c r="DC145" s="2" t="n">
        <v>0.01</v>
      </c>
      <c r="DD145" t="inlineStr">
        <is>
          <t>4-Acid Digestion</t>
        </is>
      </c>
      <c r="DE145" t="n">
        <v>70</v>
      </c>
      <c r="DF145" t="n">
        <v>0.007</v>
      </c>
      <c r="DG145" t="inlineStr">
        <is>
          <t>4-Acid Digestion</t>
        </is>
      </c>
      <c r="DH145" t="n">
        <v>0.6</v>
      </c>
      <c r="DI145" t="n">
        <v>6e-05</v>
      </c>
      <c r="DJ145" t="inlineStr">
        <is>
          <t>4-Acid Digestion</t>
        </is>
      </c>
      <c r="DK145" s="2" t="n">
        <v>100</v>
      </c>
      <c r="DL145" s="2" t="n">
        <v>0.01</v>
      </c>
      <c r="DM145" t="inlineStr">
        <is>
          <t>4-Acid Digestion</t>
        </is>
      </c>
      <c r="DN145" t="n">
        <v>0.68</v>
      </c>
      <c r="DO145" t="n">
        <v>6.8e-05</v>
      </c>
      <c r="DP145" t="inlineStr">
        <is>
          <t>4-Acid Digestion</t>
        </is>
      </c>
      <c r="DQ145" t="inlineStr"/>
      <c r="DR145" t="inlineStr"/>
      <c r="DS145" t="inlineStr"/>
      <c r="DT145" t="n">
        <v>4.66</v>
      </c>
      <c r="DU145" t="n">
        <v>0.000466</v>
      </c>
      <c r="DV145" t="inlineStr">
        <is>
          <t>4-Acid Digestion</t>
        </is>
      </c>
      <c r="DW145" s="2" t="n">
        <v>50</v>
      </c>
      <c r="DX145" s="2" t="n">
        <v>0.005</v>
      </c>
      <c r="DY145" t="inlineStr">
        <is>
          <t>4-Acid Digestion</t>
        </is>
      </c>
      <c r="DZ145" t="n">
        <v>0.83</v>
      </c>
      <c r="EA145" t="n">
        <v>8.3e-05</v>
      </c>
      <c r="EB145" t="inlineStr">
        <is>
          <t>4-Acid Digestion</t>
        </is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0.37</v>
      </c>
      <c r="EM145" t="n">
        <v>3.7e-05</v>
      </c>
      <c r="EN145" t="inlineStr">
        <is>
          <t>4-Acid Digestion</t>
        </is>
      </c>
      <c r="EO145" s="2" t="n">
        <v>0.002</v>
      </c>
      <c r="EP145" s="2" t="n">
        <v>2e-07</v>
      </c>
      <c r="EQ145" t="inlineStr">
        <is>
          <t>4-Acid Digestion</t>
        </is>
      </c>
      <c r="ER145" t="inlineStr"/>
      <c r="ES145" t="inlineStr"/>
      <c r="ET145" t="inlineStr"/>
      <c r="EU145" t="inlineStr"/>
      <c r="EV145" t="inlineStr"/>
      <c r="EW145" t="inlineStr"/>
      <c r="EX145" s="2" t="n">
        <v>100</v>
      </c>
      <c r="EY145" s="2" t="n">
        <v>0.01</v>
      </c>
      <c r="EZ145" t="inlineStr">
        <is>
          <t>4-Acid Digestion</t>
        </is>
      </c>
      <c r="FA145" t="n">
        <v>0.16</v>
      </c>
      <c r="FB145" t="n">
        <v>1.6e-05</v>
      </c>
      <c r="FC145" t="inlineStr">
        <is>
          <t>4-Acid Digestion</t>
        </is>
      </c>
      <c r="FD145" t="n">
        <v>0.1</v>
      </c>
      <c r="FE145" t="n">
        <v>1e-05</v>
      </c>
      <c r="FF145" t="inlineStr">
        <is>
          <t>4-Acid Digestion</t>
        </is>
      </c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n">
        <v>0.41</v>
      </c>
      <c r="FQ145" t="n">
        <v>4.1e-05</v>
      </c>
      <c r="FR145" t="inlineStr">
        <is>
          <t>4-Acid Digestion</t>
        </is>
      </c>
      <c r="FS145" t="n">
        <v>0.75</v>
      </c>
      <c r="FT145" t="n">
        <v>7.499999999999999e-05</v>
      </c>
      <c r="FU145" t="inlineStr">
        <is>
          <t>4-Acid Digestion</t>
        </is>
      </c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n">
        <v>0.62</v>
      </c>
      <c r="GF145" t="n">
        <v>6.2e-05</v>
      </c>
      <c r="GG145" t="inlineStr">
        <is>
          <t>4-Acid Digestion</t>
        </is>
      </c>
      <c r="GH145" t="n">
        <v>240</v>
      </c>
      <c r="GI145" t="n">
        <v>0.024</v>
      </c>
      <c r="GJ145" t="inlineStr">
        <is>
          <t>4-Acid Digestion</t>
        </is>
      </c>
      <c r="GK145" s="2" t="n">
        <v>0.02</v>
      </c>
      <c r="GL145" s="2" t="n">
        <v>2e-06</v>
      </c>
      <c r="GM145" t="inlineStr">
        <is>
          <t>4-Acid Digestion</t>
        </is>
      </c>
      <c r="GN145" t="inlineStr"/>
      <c r="GO145" t="inlineStr"/>
      <c r="GP145" t="inlineStr"/>
      <c r="GQ145" t="n">
        <v>0.12</v>
      </c>
      <c r="GR145" t="n">
        <v>1.2e-05</v>
      </c>
      <c r="GS145" t="inlineStr">
        <is>
          <t>4-Acid Digestion</t>
        </is>
      </c>
      <c r="GT145" t="inlineStr"/>
      <c r="GU145" t="inlineStr"/>
      <c r="GV145" t="inlineStr"/>
      <c r="GW145" t="n">
        <v>0.17</v>
      </c>
      <c r="GX145" t="n">
        <v>1.7e-05</v>
      </c>
      <c r="GY145" t="inlineStr">
        <is>
          <t>4-Acid Digestion</t>
        </is>
      </c>
      <c r="GZ145" t="n">
        <v>0.61</v>
      </c>
      <c r="HA145" t="n">
        <v>6.1e-05</v>
      </c>
      <c r="HB145" t="inlineStr">
        <is>
          <t>4-Acid Digestion</t>
        </is>
      </c>
      <c r="HC145" t="inlineStr"/>
      <c r="HD145" t="inlineStr"/>
      <c r="HE145" t="inlineStr"/>
      <c r="HF145" t="n">
        <v>2.69</v>
      </c>
      <c r="HG145" t="n">
        <v>0.000269</v>
      </c>
      <c r="HH145" t="inlineStr">
        <is>
          <t>4-Acid Digestion</t>
        </is>
      </c>
      <c r="HI145" t="n">
        <v>7.07</v>
      </c>
      <c r="HJ145" t="n">
        <v>0.0007069999999999999</v>
      </c>
      <c r="HK145" t="inlineStr">
        <is>
          <t>4-Acid Digestion</t>
        </is>
      </c>
    </row>
    <row r="146">
      <c r="A146" t="inlineStr">
        <is>
          <t>OREAS0022i</t>
        </is>
      </c>
      <c r="B146" t="inlineStr">
        <is>
          <t>Blank/lithogeochem/low-level</t>
        </is>
      </c>
      <c r="C146" t="inlineStr">
        <is>
          <t>primary</t>
        </is>
      </c>
      <c r="D146" t="inlineStr">
        <is>
          <t>quartz</t>
        </is>
      </c>
      <c r="E146" t="inlineStr">
        <is>
          <t>barren</t>
        </is>
      </c>
      <c r="F146" t="inlineStr">
        <is>
          <t>no</t>
        </is>
      </c>
      <c r="G146" t="inlineStr">
        <is>
          <t>Current</t>
        </is>
      </c>
      <c r="H146" t="inlineStr">
        <is>
          <t>C:/Users/Zeb/Documents/GitHub/OREAS-Catalogue-Info/oreas-catalogue-2024-05-24.csv</t>
        </is>
      </c>
      <c r="I146">
        <f>Hyperlink("https://www.oreas.com/crm/OREAS-22i/")</f>
        <v/>
      </c>
      <c r="J146" t="inlineStr"/>
      <c r="K146" t="inlineStr"/>
      <c r="L146" t="inlineStr"/>
      <c r="M146" t="n">
        <v>950</v>
      </c>
      <c r="N146" t="n">
        <v>0.095</v>
      </c>
      <c r="O146" t="inlineStr">
        <is>
          <t>4-Acid Digestion</t>
        </is>
      </c>
      <c r="P146" t="inlineStr"/>
      <c r="Q146" t="inlineStr"/>
      <c r="R146" t="inlineStr"/>
      <c r="S146" s="2" t="n">
        <v>0.001</v>
      </c>
      <c r="T146" s="2" t="n">
        <v>1e-07</v>
      </c>
      <c r="U146" t="inlineStr">
        <is>
          <t>Pb Fire Assay</t>
        </is>
      </c>
      <c r="V146" t="inlineStr"/>
      <c r="W146" t="inlineStr"/>
      <c r="X146" t="inlineStr"/>
      <c r="Y146" t="n">
        <v>4.94</v>
      </c>
      <c r="Z146" t="n">
        <v>0.000494</v>
      </c>
      <c r="AA146" t="inlineStr">
        <is>
          <t>4-Acid Digestion</t>
        </is>
      </c>
      <c r="AB146" t="n">
        <v>0.065</v>
      </c>
      <c r="AC146" t="n">
        <v>6.5e-06</v>
      </c>
      <c r="AD146" t="inlineStr">
        <is>
          <t>4-Acid Digestion</t>
        </is>
      </c>
      <c r="AE146" t="inlineStr"/>
      <c r="AF146" t="inlineStr"/>
      <c r="AG146" t="inlineStr"/>
      <c r="AH146" t="n">
        <v>110</v>
      </c>
      <c r="AI146" t="n">
        <v>0.011</v>
      </c>
      <c r="AJ146" t="inlineStr">
        <is>
          <t>4-Acid Digestion</t>
        </is>
      </c>
      <c r="AK146" s="2" t="n">
        <v>0.02</v>
      </c>
      <c r="AL146" s="2" t="n">
        <v>2e-06</v>
      </c>
      <c r="AM146" t="inlineStr">
        <is>
          <t>4-Acid Digestion</t>
        </is>
      </c>
      <c r="AN146" t="n">
        <v>1.89</v>
      </c>
      <c r="AO146" t="n">
        <v>0.000189</v>
      </c>
      <c r="AP146" t="inlineStr">
        <is>
          <t>4-Acid Digestion</t>
        </is>
      </c>
      <c r="AQ146" t="inlineStr"/>
      <c r="AR146" t="inlineStr"/>
      <c r="AS146" t="inlineStr"/>
      <c r="AT146" t="n">
        <v>0.7</v>
      </c>
      <c r="AU146" t="n">
        <v>6.999999999999999e-05</v>
      </c>
      <c r="AV146" t="inlineStr">
        <is>
          <t>4-Acid Digestion</t>
        </is>
      </c>
      <c r="AW146" t="n">
        <v>8.640000000000001</v>
      </c>
      <c r="AX146" t="n">
        <v>0.000864</v>
      </c>
      <c r="AY146" t="inlineStr">
        <is>
          <t>4-Acid Digestion</t>
        </is>
      </c>
      <c r="AZ146" t="n">
        <v>0.093</v>
      </c>
      <c r="BA146" t="n">
        <v>9.300000000000001e-06</v>
      </c>
      <c r="BB146" t="inlineStr">
        <is>
          <t>4-Acid Digestion</t>
        </is>
      </c>
      <c r="BC146" t="n">
        <v>7.17</v>
      </c>
      <c r="BD146" t="n">
        <v>0.000717</v>
      </c>
      <c r="BE146" t="inlineStr">
        <is>
          <t>4-Acid Digestion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3860</v>
      </c>
      <c r="BP146" t="n">
        <v>0.386</v>
      </c>
      <c r="BQ146" t="inlineStr">
        <is>
          <t>4-Acid Digestion</t>
        </is>
      </c>
      <c r="BR146" t="n">
        <v>0.21</v>
      </c>
      <c r="BS146" t="n">
        <v>2.1e-05</v>
      </c>
      <c r="BT146" t="inlineStr">
        <is>
          <t>4-Acid Digestion</t>
        </is>
      </c>
      <c r="BU146" t="inlineStr"/>
      <c r="BV146" t="inlineStr"/>
      <c r="BW146" t="inlineStr"/>
      <c r="BX146" t="inlineStr"/>
      <c r="BY146" t="inlineStr"/>
      <c r="BZ146" t="inlineStr"/>
      <c r="CA146" t="n">
        <v>0.2</v>
      </c>
      <c r="CB146" t="n">
        <v>2e-05</v>
      </c>
      <c r="CC146" t="inlineStr">
        <is>
          <t>4-Acid Digestion</t>
        </is>
      </c>
      <c r="CD146" t="inlineStr"/>
      <c r="CE146" t="inlineStr"/>
      <c r="CF146" t="inlineStr"/>
      <c r="CG146" t="inlineStr"/>
      <c r="CH146" t="inlineStr"/>
      <c r="CI146" t="inlineStr"/>
      <c r="CJ146" s="2" t="n">
        <v>0.005</v>
      </c>
      <c r="CK146" s="2" t="n">
        <v>5e-07</v>
      </c>
      <c r="CL146" t="inlineStr">
        <is>
          <t>4-Acid Digestion</t>
        </is>
      </c>
      <c r="CM146" t="inlineStr"/>
      <c r="CN146" t="inlineStr"/>
      <c r="CO146" t="inlineStr"/>
      <c r="CP146" s="2" t="n">
        <v>100</v>
      </c>
      <c r="CQ146" s="2" t="n">
        <v>0.01</v>
      </c>
      <c r="CR146" t="inlineStr">
        <is>
          <t>4-Acid Digestion</t>
        </is>
      </c>
      <c r="CS146" t="n">
        <v>0.92</v>
      </c>
      <c r="CT146" t="n">
        <v>9.2e-05</v>
      </c>
      <c r="CU146" t="inlineStr">
        <is>
          <t>4-Acid Digestion</t>
        </is>
      </c>
      <c r="CV146" t="n">
        <v>16.3</v>
      </c>
      <c r="CW146" t="n">
        <v>0.00163</v>
      </c>
      <c r="CX146" t="inlineStr">
        <is>
          <t>4-Acid Digestion</t>
        </is>
      </c>
      <c r="CY146" t="inlineStr"/>
      <c r="CZ146" t="inlineStr"/>
      <c r="DA146" t="inlineStr"/>
      <c r="DB146" s="2" t="n">
        <v>100</v>
      </c>
      <c r="DC146" s="2" t="n">
        <v>0.01</v>
      </c>
      <c r="DD146" t="inlineStr">
        <is>
          <t>4-Acid Digestion</t>
        </is>
      </c>
      <c r="DE146" t="n">
        <v>100</v>
      </c>
      <c r="DF146" t="n">
        <v>0.01</v>
      </c>
      <c r="DG146" t="inlineStr">
        <is>
          <t>4-Acid Digestion</t>
        </is>
      </c>
      <c r="DH146" t="n">
        <v>0.65</v>
      </c>
      <c r="DI146" t="n">
        <v>6.499999999999999e-05</v>
      </c>
      <c r="DJ146" t="inlineStr">
        <is>
          <t>4-Acid Digestion</t>
        </is>
      </c>
      <c r="DK146" t="inlineStr"/>
      <c r="DL146" t="inlineStr"/>
      <c r="DM146" t="inlineStr"/>
      <c r="DN146" t="n">
        <v>0.49</v>
      </c>
      <c r="DO146" t="n">
        <v>4.9e-05</v>
      </c>
      <c r="DP146" t="inlineStr">
        <is>
          <t>4-Acid Digestion</t>
        </is>
      </c>
      <c r="DQ146" t="inlineStr"/>
      <c r="DR146" t="inlineStr"/>
      <c r="DS146" t="inlineStr"/>
      <c r="DT146" t="n">
        <v>4.35</v>
      </c>
      <c r="DU146" t="n">
        <v>0.000435</v>
      </c>
      <c r="DV146" t="inlineStr">
        <is>
          <t>4-Acid Digestion</t>
        </is>
      </c>
      <c r="DW146" s="2" t="n">
        <v>50</v>
      </c>
      <c r="DX146" s="2" t="n">
        <v>0.005</v>
      </c>
      <c r="DY146" t="inlineStr">
        <is>
          <t>4-Acid Digestion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0.35</v>
      </c>
      <c r="EM146" t="n">
        <v>3.5e-05</v>
      </c>
      <c r="EN146" t="inlineStr">
        <is>
          <t>4-Acid Digestion</t>
        </is>
      </c>
      <c r="EO146" s="2" t="n">
        <v>0.002</v>
      </c>
      <c r="EP146" s="2" t="n">
        <v>2e-07</v>
      </c>
      <c r="EQ146" t="inlineStr">
        <is>
          <t>4-Acid Digestion</t>
        </is>
      </c>
      <c r="ER146" t="inlineStr"/>
      <c r="ES146" t="inlineStr"/>
      <c r="ET146" t="inlineStr"/>
      <c r="EU146" t="inlineStr"/>
      <c r="EV146" t="inlineStr"/>
      <c r="EW146" t="inlineStr"/>
      <c r="EX146" s="2" t="n">
        <v>100</v>
      </c>
      <c r="EY146" s="2" t="n">
        <v>0.01</v>
      </c>
      <c r="EZ146" t="inlineStr">
        <is>
          <t>4-Acid Digestion</t>
        </is>
      </c>
      <c r="FA146" t="n">
        <v>0.16</v>
      </c>
      <c r="FB146" t="n">
        <v>1.6e-05</v>
      </c>
      <c r="FC146" t="inlineStr">
        <is>
          <t>4-Acid Digestion</t>
        </is>
      </c>
      <c r="FD146" t="n">
        <v>0.15</v>
      </c>
      <c r="FE146" t="n">
        <v>1.5e-05</v>
      </c>
      <c r="FF146" t="inlineStr">
        <is>
          <t>4-Acid Digestion</t>
        </is>
      </c>
      <c r="FG146" s="2" t="n">
        <v>1</v>
      </c>
      <c r="FH146" s="2" t="n">
        <v>0.0001</v>
      </c>
      <c r="FI146" t="inlineStr">
        <is>
          <t>4-Acid Digestion</t>
        </is>
      </c>
      <c r="FJ146" t="inlineStr"/>
      <c r="FK146" t="inlineStr"/>
      <c r="FL146" t="inlineStr"/>
      <c r="FM146" t="inlineStr"/>
      <c r="FN146" t="inlineStr"/>
      <c r="FO146" t="inlineStr"/>
      <c r="FP146" t="n">
        <v>0.45</v>
      </c>
      <c r="FQ146" t="n">
        <v>4.5e-05</v>
      </c>
      <c r="FR146" t="inlineStr">
        <is>
          <t>4-Acid Digestion</t>
        </is>
      </c>
      <c r="FS146" t="n">
        <v>0.82</v>
      </c>
      <c r="FT146" t="n">
        <v>8.2e-05</v>
      </c>
      <c r="FU146" t="inlineStr">
        <is>
          <t>4-Acid Digestion</t>
        </is>
      </c>
      <c r="FV146" s="2" t="n">
        <v>0.1</v>
      </c>
      <c r="FW146" s="2" t="n">
        <v>1e-05</v>
      </c>
      <c r="FX146" t="inlineStr">
        <is>
          <t>4-Acid Digestion</t>
        </is>
      </c>
      <c r="FY146" t="inlineStr"/>
      <c r="FZ146" t="inlineStr"/>
      <c r="GA146" t="inlineStr"/>
      <c r="GB146" s="2" t="n">
        <v>0.05</v>
      </c>
      <c r="GC146" s="2" t="n">
        <v>5e-06</v>
      </c>
      <c r="GD146" t="inlineStr">
        <is>
          <t>4-Acid Digestion</t>
        </is>
      </c>
      <c r="GE146" t="n">
        <v>0.64</v>
      </c>
      <c r="GF146" t="n">
        <v>6.4e-05</v>
      </c>
      <c r="GG146" t="inlineStr">
        <is>
          <t>4-Acid Digestion</t>
        </is>
      </c>
      <c r="GH146" t="n">
        <v>200</v>
      </c>
      <c r="GI146" t="n">
        <v>0.02</v>
      </c>
      <c r="GJ146" t="inlineStr">
        <is>
          <t>4-Acid Digestion</t>
        </is>
      </c>
      <c r="GK146" s="2" t="n">
        <v>0.02</v>
      </c>
      <c r="GL146" s="2" t="n">
        <v>2e-06</v>
      </c>
      <c r="GM146" t="inlineStr">
        <is>
          <t>4-Acid Digestion</t>
        </is>
      </c>
      <c r="GN146" t="inlineStr"/>
      <c r="GO146" t="inlineStr"/>
      <c r="GP146" t="inlineStr"/>
      <c r="GQ146" t="n">
        <v>0.11</v>
      </c>
      <c r="GR146" t="n">
        <v>1.1e-05</v>
      </c>
      <c r="GS146" t="inlineStr">
        <is>
          <t>4-Acid Digestion</t>
        </is>
      </c>
      <c r="GT146" t="n">
        <v>2</v>
      </c>
      <c r="GU146" t="n">
        <v>0.0002</v>
      </c>
      <c r="GV146" t="inlineStr">
        <is>
          <t>4-Acid Digestion</t>
        </is>
      </c>
      <c r="GW146" t="n">
        <v>0.1</v>
      </c>
      <c r="GX146" t="n">
        <v>1e-05</v>
      </c>
      <c r="GY146" t="inlineStr">
        <is>
          <t>4-Acid Digestion</t>
        </is>
      </c>
      <c r="GZ146" t="n">
        <v>0.58</v>
      </c>
      <c r="HA146" t="n">
        <v>5.8e-05</v>
      </c>
      <c r="HB146" t="inlineStr">
        <is>
          <t>4-Acid Digestion</t>
        </is>
      </c>
      <c r="HC146" t="inlineStr"/>
      <c r="HD146" t="inlineStr"/>
      <c r="HE146" t="inlineStr"/>
      <c r="HF146" t="n">
        <v>6.28</v>
      </c>
      <c r="HG146" t="n">
        <v>0.000628</v>
      </c>
      <c r="HH146" t="inlineStr">
        <is>
          <t>4-Acid Digestion</t>
        </is>
      </c>
      <c r="HI146" t="n">
        <v>6.77</v>
      </c>
      <c r="HJ146" t="n">
        <v>0.000677</v>
      </c>
      <c r="HK146" t="inlineStr">
        <is>
          <t>4-Acid Digestion</t>
        </is>
      </c>
    </row>
    <row r="147">
      <c r="A147" t="inlineStr">
        <is>
          <t>OREAS0022P</t>
        </is>
      </c>
      <c r="B147" t="inlineStr">
        <is>
          <t>Blank/lithogeochem/low-level</t>
        </is>
      </c>
      <c r="C147" t="inlineStr">
        <is>
          <t>primary</t>
        </is>
      </c>
      <c r="D147" t="inlineStr">
        <is>
          <t>quartz</t>
        </is>
      </c>
      <c r="E147" t="inlineStr">
        <is>
          <t>barren</t>
        </is>
      </c>
      <c r="F147" t="inlineStr">
        <is>
          <t>no</t>
        </is>
      </c>
      <c r="G147" t="inlineStr">
        <is>
          <t>Archived</t>
        </is>
      </c>
      <c r="H147" t="inlineStr">
        <is>
          <t>C:/Users/Zeb/Documents/GitHub/OREAS-Catalogue-Info/oreas-catalogue-2024-05-24.csv</t>
        </is>
      </c>
      <c r="I147">
        <f>Hyperlink("https://www.oreas.com/crm/OREAS-22P/")</f>
        <v/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s="2" t="n">
        <v>0.002</v>
      </c>
      <c r="T147" s="2" t="n">
        <v>2e-07</v>
      </c>
      <c r="U147" t="inlineStr">
        <is>
          <t>Pb Fire Assay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</row>
    <row r="148">
      <c r="A148" t="inlineStr">
        <is>
          <t>OREAS0230</t>
        </is>
      </c>
      <c r="B148" t="inlineStr">
        <is>
          <t>Au &lt;1 ppm, Au only</t>
        </is>
      </c>
      <c r="C148" t="inlineStr">
        <is>
          <t>primary</t>
        </is>
      </c>
      <c r="D148" t="inlineStr">
        <is>
          <t>greenstone</t>
        </is>
      </c>
      <c r="E148" t="inlineStr">
        <is>
          <t>orogenic lode gold</t>
        </is>
      </c>
      <c r="F148" t="inlineStr">
        <is>
          <t>yes</t>
        </is>
      </c>
      <c r="G148" t="inlineStr">
        <is>
          <t>Current</t>
        </is>
      </c>
      <c r="H148" t="inlineStr">
        <is>
          <t>C:/Users/Zeb/Documents/GitHub/OREAS-Catalogue-Info/oreas-catalogue-2024-05-24.csv</t>
        </is>
      </c>
      <c r="I148">
        <f>Hyperlink("https://www.oreas.com/crm/OREAS-230/")</f>
        <v/>
      </c>
      <c r="J148" t="n">
        <v>0.13</v>
      </c>
      <c r="K148" t="n">
        <v>1.3e-05</v>
      </c>
      <c r="L148" t="inlineStr">
        <is>
          <t>Aqua Regia Digestion</t>
        </is>
      </c>
      <c r="M148" t="n">
        <v>73500</v>
      </c>
      <c r="N148" t="n">
        <v>7.35</v>
      </c>
      <c r="O148" t="inlineStr">
        <is>
          <t>4-Acid Digestion</t>
        </is>
      </c>
      <c r="P148" t="n">
        <v>17.3</v>
      </c>
      <c r="Q148" t="n">
        <v>0.00173</v>
      </c>
      <c r="R148" t="inlineStr">
        <is>
          <t>4-Acid Digestion</t>
        </is>
      </c>
      <c r="S148" t="n">
        <v>0.337</v>
      </c>
      <c r="T148" t="n">
        <v>3.37e-05</v>
      </c>
      <c r="U148" t="inlineStr">
        <is>
          <t>Pb Fire Assay</t>
        </is>
      </c>
      <c r="V148" t="n">
        <v>19.1</v>
      </c>
      <c r="W148" t="n">
        <v>0.00191</v>
      </c>
      <c r="X148" t="inlineStr">
        <is>
          <t>Aqua Regia Digestion</t>
        </is>
      </c>
      <c r="Y148" t="n">
        <v>79</v>
      </c>
      <c r="Z148" t="n">
        <v>0.007900000000000001</v>
      </c>
      <c r="AA148" t="inlineStr">
        <is>
          <t>4-Acid Digestion</t>
        </is>
      </c>
      <c r="AB148" t="n">
        <v>0.34</v>
      </c>
      <c r="AC148" t="n">
        <v>3.4e-05</v>
      </c>
      <c r="AD148" t="inlineStr">
        <is>
          <t>4-Acid Digestion</t>
        </is>
      </c>
      <c r="AE148" t="inlineStr"/>
      <c r="AF148" t="inlineStr"/>
      <c r="AG148" t="inlineStr"/>
      <c r="AH148" t="n">
        <v>77400</v>
      </c>
      <c r="AI148" t="n">
        <v>7.74</v>
      </c>
      <c r="AJ148" t="inlineStr">
        <is>
          <t>4-Acid Digestion</t>
        </is>
      </c>
      <c r="AK148" t="n">
        <v>0.26</v>
      </c>
      <c r="AL148" t="n">
        <v>2.6e-05</v>
      </c>
      <c r="AM148" t="inlineStr">
        <is>
          <t>4-Acid Digestion</t>
        </is>
      </c>
      <c r="AN148" t="n">
        <v>10.2</v>
      </c>
      <c r="AO148" t="n">
        <v>0.00102</v>
      </c>
      <c r="AP148" t="inlineStr">
        <is>
          <t>4-Acid Digestion</t>
        </is>
      </c>
      <c r="AQ148" t="inlineStr"/>
      <c r="AR148" t="inlineStr"/>
      <c r="AS148" t="inlineStr"/>
      <c r="AT148" t="n">
        <v>44.7</v>
      </c>
      <c r="AU148" t="n">
        <v>0.00447</v>
      </c>
      <c r="AV148" t="inlineStr">
        <is>
          <t>4-Acid Digestion</t>
        </is>
      </c>
      <c r="AW148" t="n">
        <v>106</v>
      </c>
      <c r="AX148" t="n">
        <v>0.0106</v>
      </c>
      <c r="AY148" t="inlineStr">
        <is>
          <t>4-Acid Digestion</t>
        </is>
      </c>
      <c r="AZ148" t="n">
        <v>0.38</v>
      </c>
      <c r="BA148" t="n">
        <v>3.8e-05</v>
      </c>
      <c r="BB148" t="inlineStr">
        <is>
          <t>4-Acid Digestion</t>
        </is>
      </c>
      <c r="BC148" t="n">
        <v>172</v>
      </c>
      <c r="BD148" t="n">
        <v>0.0172</v>
      </c>
      <c r="BE148" t="inlineStr">
        <is>
          <t>4-Acid Digestion</t>
        </is>
      </c>
      <c r="BF148" t="n">
        <v>3.79</v>
      </c>
      <c r="BG148" t="n">
        <v>0.000379</v>
      </c>
      <c r="BH148" t="inlineStr">
        <is>
          <t>4-Acid Digestion</t>
        </is>
      </c>
      <c r="BI148" t="n">
        <v>2.32</v>
      </c>
      <c r="BJ148" t="n">
        <v>0.000232</v>
      </c>
      <c r="BK148" t="inlineStr">
        <is>
          <t>4-Acid Digestion</t>
        </is>
      </c>
      <c r="BL148" t="n">
        <v>0.92</v>
      </c>
      <c r="BM148" t="n">
        <v>9.2e-05</v>
      </c>
      <c r="BN148" t="inlineStr">
        <is>
          <t>4-Acid Digestion</t>
        </is>
      </c>
      <c r="BO148" t="n">
        <v>80400</v>
      </c>
      <c r="BP148" t="n">
        <v>8.039999999999999</v>
      </c>
      <c r="BQ148" t="inlineStr">
        <is>
          <t>4-Acid Digestion</t>
        </is>
      </c>
      <c r="BR148" t="n">
        <v>15.7</v>
      </c>
      <c r="BS148" t="n">
        <v>0.00157</v>
      </c>
      <c r="BT148" t="inlineStr">
        <is>
          <t>4-Acid Digestion</t>
        </is>
      </c>
      <c r="BU148" t="n">
        <v>3.35</v>
      </c>
      <c r="BV148" t="n">
        <v>0.000335</v>
      </c>
      <c r="BW148" t="inlineStr">
        <is>
          <t>4-Acid Digestion</t>
        </is>
      </c>
      <c r="BX148" t="n">
        <v>0.13</v>
      </c>
      <c r="BY148" t="n">
        <v>1.3e-05</v>
      </c>
      <c r="BZ148" t="inlineStr">
        <is>
          <t>Aqua Regia Digestion</t>
        </is>
      </c>
      <c r="CA148" t="n">
        <v>1.58</v>
      </c>
      <c r="CB148" t="n">
        <v>0.000158</v>
      </c>
      <c r="CC148" t="inlineStr">
        <is>
          <t>4-Acid Digestion</t>
        </is>
      </c>
      <c r="CD148" t="inlineStr"/>
      <c r="CE148" t="inlineStr"/>
      <c r="CF148" t="inlineStr"/>
      <c r="CG148" t="n">
        <v>0.8</v>
      </c>
      <c r="CH148" t="n">
        <v>8.000000000000001e-05</v>
      </c>
      <c r="CI148" t="inlineStr">
        <is>
          <t>4-Acid Digestion</t>
        </is>
      </c>
      <c r="CJ148" t="n">
        <v>0.07000000000000001</v>
      </c>
      <c r="CK148" t="n">
        <v>7e-06</v>
      </c>
      <c r="CL148" t="inlineStr">
        <is>
          <t>4-Acid Digestion</t>
        </is>
      </c>
      <c r="CM148" t="inlineStr"/>
      <c r="CN148" t="inlineStr"/>
      <c r="CO148" t="inlineStr"/>
      <c r="CP148" t="n">
        <v>2650</v>
      </c>
      <c r="CQ148" t="n">
        <v>0.265</v>
      </c>
      <c r="CR148" t="inlineStr">
        <is>
          <t>4-Acid Digestion</t>
        </is>
      </c>
      <c r="CS148" t="n">
        <v>4.08</v>
      </c>
      <c r="CT148" t="n">
        <v>0.000408</v>
      </c>
      <c r="CU148" t="inlineStr">
        <is>
          <t>4-Acid Digestion</t>
        </is>
      </c>
      <c r="CV148" t="n">
        <v>10.5</v>
      </c>
      <c r="CW148" t="n">
        <v>0.00105</v>
      </c>
      <c r="CX148" t="inlineStr">
        <is>
          <t>4-Acid Digestion</t>
        </is>
      </c>
      <c r="CY148" t="n">
        <v>0.33</v>
      </c>
      <c r="CZ148" t="n">
        <v>3.3e-05</v>
      </c>
      <c r="DA148" t="inlineStr">
        <is>
          <t>4-Acid Digestion</t>
        </is>
      </c>
      <c r="DB148" t="n">
        <v>39900</v>
      </c>
      <c r="DC148" t="n">
        <v>3.99</v>
      </c>
      <c r="DD148" t="inlineStr">
        <is>
          <t>4-Acid Digestion</t>
        </is>
      </c>
      <c r="DE148" t="n">
        <v>1370</v>
      </c>
      <c r="DF148" t="n">
        <v>0.137</v>
      </c>
      <c r="DG148" t="inlineStr">
        <is>
          <t>4-Acid Digestion</t>
        </is>
      </c>
      <c r="DH148" t="n">
        <v>0.72</v>
      </c>
      <c r="DI148" t="n">
        <v>7.2e-05</v>
      </c>
      <c r="DJ148" t="inlineStr">
        <is>
          <t>4-Acid Digestion</t>
        </is>
      </c>
      <c r="DK148" t="n">
        <v>16800</v>
      </c>
      <c r="DL148" t="n">
        <v>1.68</v>
      </c>
      <c r="DM148" t="inlineStr">
        <is>
          <t>4-Acid Digestion</t>
        </is>
      </c>
      <c r="DN148" t="n">
        <v>3.39</v>
      </c>
      <c r="DO148" t="n">
        <v>0.000339</v>
      </c>
      <c r="DP148" t="inlineStr">
        <is>
          <t>4-Acid Digestion</t>
        </is>
      </c>
      <c r="DQ148" t="n">
        <v>7.56</v>
      </c>
      <c r="DR148" t="n">
        <v>0.0007560000000000001</v>
      </c>
      <c r="DS148" t="inlineStr">
        <is>
          <t>4-Acid Digestion</t>
        </is>
      </c>
      <c r="DT148" t="n">
        <v>54</v>
      </c>
      <c r="DU148" t="n">
        <v>0.0054</v>
      </c>
      <c r="DV148" t="inlineStr">
        <is>
          <t>Aqua Regia Digestion</t>
        </is>
      </c>
      <c r="DW148" t="n">
        <v>400</v>
      </c>
      <c r="DX148" t="n">
        <v>0.04</v>
      </c>
      <c r="DY148" t="inlineStr">
        <is>
          <t>4-Acid Digestion</t>
        </is>
      </c>
      <c r="DZ148" t="n">
        <v>8.539999999999999</v>
      </c>
      <c r="EA148" t="n">
        <v>0.000854</v>
      </c>
      <c r="EB148" t="inlineStr">
        <is>
          <t>4-Acid Digestion</t>
        </is>
      </c>
      <c r="EC148" t="inlineStr"/>
      <c r="ED148" t="inlineStr"/>
      <c r="EE148" t="inlineStr"/>
      <c r="EF148" t="n">
        <v>1.5</v>
      </c>
      <c r="EG148" t="n">
        <v>0.00015</v>
      </c>
      <c r="EH148" t="inlineStr">
        <is>
          <t>4-Acid Digestion</t>
        </is>
      </c>
      <c r="EI148" t="n">
        <v>0.015</v>
      </c>
      <c r="EJ148" t="n">
        <v>1.5e-06</v>
      </c>
      <c r="EK148" t="inlineStr">
        <is>
          <t>Aqua Regia Digestion</t>
        </is>
      </c>
      <c r="EL148" t="n">
        <v>2.69</v>
      </c>
      <c r="EM148" t="n">
        <v>0.000269</v>
      </c>
      <c r="EN148" t="inlineStr">
        <is>
          <t>Aqua Regia Digestion</t>
        </is>
      </c>
      <c r="EO148" t="n">
        <v>0.002</v>
      </c>
      <c r="EP148" t="n">
        <v>2e-07</v>
      </c>
      <c r="EQ148" t="inlineStr">
        <is>
          <t>Aqua Regia Digestion</t>
        </is>
      </c>
      <c r="ER148" t="inlineStr"/>
      <c r="ES148" t="inlineStr"/>
      <c r="ET148" t="inlineStr"/>
      <c r="EU148" t="inlineStr"/>
      <c r="EV148" t="inlineStr"/>
      <c r="EW148" t="inlineStr"/>
      <c r="EX148" t="n">
        <v>1880</v>
      </c>
      <c r="EY148" t="n">
        <v>0.188</v>
      </c>
      <c r="EZ148" t="inlineStr">
        <is>
          <t>4-Acid Digestion</t>
        </is>
      </c>
      <c r="FA148" t="n">
        <v>0.5600000000000001</v>
      </c>
      <c r="FB148" t="n">
        <v>5.6e-05</v>
      </c>
      <c r="FC148" t="inlineStr">
        <is>
          <t>4-Acid Digestion</t>
        </is>
      </c>
      <c r="FD148" t="n">
        <v>43.7</v>
      </c>
      <c r="FE148" t="n">
        <v>0.00437</v>
      </c>
      <c r="FF148" t="inlineStr">
        <is>
          <t>4-Acid Digestion</t>
        </is>
      </c>
      <c r="FG148" t="inlineStr"/>
      <c r="FH148" t="inlineStr"/>
      <c r="FI148" t="inlineStr"/>
      <c r="FJ148" t="inlineStr"/>
      <c r="FK148" t="inlineStr"/>
      <c r="FL148" t="inlineStr"/>
      <c r="FM148" t="n">
        <v>1.38</v>
      </c>
      <c r="FN148" t="n">
        <v>0.000138</v>
      </c>
      <c r="FO148" t="inlineStr">
        <is>
          <t>Aqua Regia Digestion</t>
        </is>
      </c>
      <c r="FP148" t="n">
        <v>0.77</v>
      </c>
      <c r="FQ148" t="n">
        <v>7.7e-05</v>
      </c>
      <c r="FR148" t="inlineStr">
        <is>
          <t>4-Acid Digestion</t>
        </is>
      </c>
      <c r="FS148" t="n">
        <v>231</v>
      </c>
      <c r="FT148" t="n">
        <v>0.0231</v>
      </c>
      <c r="FU148" t="inlineStr">
        <is>
          <t>4-Acid Digestion</t>
        </is>
      </c>
      <c r="FV148" t="n">
        <v>0.23</v>
      </c>
      <c r="FW148" t="n">
        <v>2.3e-05</v>
      </c>
      <c r="FX148" t="inlineStr">
        <is>
          <t>4-Acid Digestion</t>
        </is>
      </c>
      <c r="FY148" t="n">
        <v>0.57</v>
      </c>
      <c r="FZ148" t="n">
        <v>5.7e-05</v>
      </c>
      <c r="GA148" t="inlineStr">
        <is>
          <t>4-Acid Digestion</t>
        </is>
      </c>
      <c r="GB148" t="n">
        <v>0.049</v>
      </c>
      <c r="GC148" t="n">
        <v>4.9e-06</v>
      </c>
      <c r="GD148" t="inlineStr">
        <is>
          <t>Aqua Regia Digestion</t>
        </is>
      </c>
      <c r="GE148" t="n">
        <v>0.5</v>
      </c>
      <c r="GF148" t="n">
        <v>5e-05</v>
      </c>
      <c r="GG148" t="inlineStr">
        <is>
          <t>4-Acid Digestion</t>
        </is>
      </c>
      <c r="GH148" t="n">
        <v>6390</v>
      </c>
      <c r="GI148" t="n">
        <v>0.639</v>
      </c>
      <c r="GJ148" t="inlineStr">
        <is>
          <t>4-Acid Digestion</t>
        </is>
      </c>
      <c r="GK148" t="n">
        <v>0.08</v>
      </c>
      <c r="GL148" t="n">
        <v>8e-06</v>
      </c>
      <c r="GM148" t="inlineStr">
        <is>
          <t>4-Acid Digestion</t>
        </is>
      </c>
      <c r="GN148" t="n">
        <v>0.34</v>
      </c>
      <c r="GO148" t="n">
        <v>3.4e-05</v>
      </c>
      <c r="GP148" t="inlineStr">
        <is>
          <t>4-Acid Digestion</t>
        </is>
      </c>
      <c r="GQ148" t="n">
        <v>0.15</v>
      </c>
      <c r="GR148" t="n">
        <v>1.5e-05</v>
      </c>
      <c r="GS148" t="inlineStr">
        <is>
          <t>4-Acid Digestion</t>
        </is>
      </c>
      <c r="GT148" t="n">
        <v>139</v>
      </c>
      <c r="GU148" t="n">
        <v>0.0139</v>
      </c>
      <c r="GV148" t="inlineStr">
        <is>
          <t>Aqua Regia Digestion</t>
        </is>
      </c>
      <c r="GW148" t="n">
        <v>8.140000000000001</v>
      </c>
      <c r="GX148" t="n">
        <v>0.0008140000000000001</v>
      </c>
      <c r="GY148" t="inlineStr">
        <is>
          <t>4-Acid Digestion</t>
        </is>
      </c>
      <c r="GZ148" t="n">
        <v>20.6</v>
      </c>
      <c r="HA148" t="n">
        <v>0.00206</v>
      </c>
      <c r="HB148" t="inlineStr">
        <is>
          <t>4-Acid Digestion</t>
        </is>
      </c>
      <c r="HC148" t="n">
        <v>2.26</v>
      </c>
      <c r="HD148" t="n">
        <v>0.000226</v>
      </c>
      <c r="HE148" t="inlineStr">
        <is>
          <t>4-Acid Digestion</t>
        </is>
      </c>
      <c r="HF148" t="n">
        <v>98</v>
      </c>
      <c r="HG148" t="n">
        <v>0.0098</v>
      </c>
      <c r="HH148" t="inlineStr">
        <is>
          <t>4-Acid Digestion</t>
        </is>
      </c>
      <c r="HI148" t="n">
        <v>50</v>
      </c>
      <c r="HJ148" t="n">
        <v>0.005</v>
      </c>
      <c r="HK148" t="inlineStr">
        <is>
          <t>4-Acid Digestion</t>
        </is>
      </c>
    </row>
    <row r="149">
      <c r="A149" t="inlineStr">
        <is>
          <t>OREAS0231</t>
        </is>
      </c>
      <c r="B149" t="inlineStr">
        <is>
          <t>Au &lt;1 ppm, Au only</t>
        </is>
      </c>
      <c r="C149" t="inlineStr">
        <is>
          <t>primary</t>
        </is>
      </c>
      <c r="D149" t="inlineStr">
        <is>
          <t>greenstone</t>
        </is>
      </c>
      <c r="E149" t="inlineStr">
        <is>
          <t>orogenic lode gold</t>
        </is>
      </c>
      <c r="F149" t="inlineStr">
        <is>
          <t>no</t>
        </is>
      </c>
      <c r="G149" t="inlineStr">
        <is>
          <t>Current</t>
        </is>
      </c>
      <c r="H149" t="inlineStr">
        <is>
          <t>C:/Users/Zeb/Documents/GitHub/OREAS-Catalogue-Info/oreas-catalogue-2024-05-24.csv</t>
        </is>
      </c>
      <c r="I149">
        <f>Hyperlink("https://www.oreas.com/crm/OREAS-231/")</f>
        <v/>
      </c>
      <c r="J149" t="n">
        <v>0.177</v>
      </c>
      <c r="K149" t="n">
        <v>1.77e-05</v>
      </c>
      <c r="L149" t="inlineStr">
        <is>
          <t>4-Acid Digestion</t>
        </is>
      </c>
      <c r="M149" t="n">
        <v>71400</v>
      </c>
      <c r="N149" t="n">
        <v>7.14</v>
      </c>
      <c r="O149" t="inlineStr">
        <is>
          <t>4-Acid Digestion</t>
        </is>
      </c>
      <c r="P149" t="n">
        <v>27.2</v>
      </c>
      <c r="Q149" t="n">
        <v>0.00272</v>
      </c>
      <c r="R149" t="inlineStr">
        <is>
          <t>4-Acid Digestion</t>
        </is>
      </c>
      <c r="S149" t="n">
        <v>0.542</v>
      </c>
      <c r="T149" t="n">
        <v>5.42e-05</v>
      </c>
      <c r="U149" t="inlineStr">
        <is>
          <t>Pb Fire Assay</t>
        </is>
      </c>
      <c r="V149" t="inlineStr"/>
      <c r="W149" t="inlineStr"/>
      <c r="X149" t="inlineStr"/>
      <c r="Y149" t="n">
        <v>112</v>
      </c>
      <c r="Z149" t="n">
        <v>0.0112</v>
      </c>
      <c r="AA149" t="inlineStr">
        <is>
          <t>4-Acid Digestion</t>
        </is>
      </c>
      <c r="AB149" t="n">
        <v>0.36</v>
      </c>
      <c r="AC149" t="n">
        <v>3.6e-05</v>
      </c>
      <c r="AD149" t="inlineStr">
        <is>
          <t>4-Acid Digestion</t>
        </is>
      </c>
      <c r="AE149" t="n">
        <v>0.037</v>
      </c>
      <c r="AF149" t="n">
        <v>3.7e-06</v>
      </c>
      <c r="AG149" t="inlineStr">
        <is>
          <t>4-Acid Digestion</t>
        </is>
      </c>
      <c r="AH149" t="n">
        <v>74700</v>
      </c>
      <c r="AI149" t="n">
        <v>7.47</v>
      </c>
      <c r="AJ149" t="inlineStr">
        <is>
          <t>4-Acid Digestion</t>
        </is>
      </c>
      <c r="AK149" t="n">
        <v>0.35</v>
      </c>
      <c r="AL149" t="n">
        <v>3.5e-05</v>
      </c>
      <c r="AM149" t="inlineStr">
        <is>
          <t>4-Acid Digestion</t>
        </is>
      </c>
      <c r="AN149" t="n">
        <v>11</v>
      </c>
      <c r="AO149" t="n">
        <v>0.0011</v>
      </c>
      <c r="AP149" t="inlineStr">
        <is>
          <t>4-Acid Digestion</t>
        </is>
      </c>
      <c r="AQ149" t="inlineStr"/>
      <c r="AR149" t="inlineStr"/>
      <c r="AS149" t="inlineStr"/>
      <c r="AT149" t="n">
        <v>44.7</v>
      </c>
      <c r="AU149" t="n">
        <v>0.00447</v>
      </c>
      <c r="AV149" t="inlineStr">
        <is>
          <t>4-Acid Digestion</t>
        </is>
      </c>
      <c r="AW149" t="n">
        <v>133</v>
      </c>
      <c r="AX149" t="n">
        <v>0.0133</v>
      </c>
      <c r="AY149" t="inlineStr">
        <is>
          <t>4-Acid Digestion</t>
        </is>
      </c>
      <c r="AZ149" t="n">
        <v>0.5600000000000001</v>
      </c>
      <c r="BA149" t="n">
        <v>5.6e-05</v>
      </c>
      <c r="BB149" t="inlineStr">
        <is>
          <t>4-Acid Digestion</t>
        </is>
      </c>
      <c r="BC149" t="n">
        <v>161</v>
      </c>
      <c r="BD149" t="n">
        <v>0.0161</v>
      </c>
      <c r="BE149" t="inlineStr">
        <is>
          <t>4-Acid Digestion</t>
        </is>
      </c>
      <c r="BF149" t="n">
        <v>3.71</v>
      </c>
      <c r="BG149" t="n">
        <v>0.000371</v>
      </c>
      <c r="BH149" t="inlineStr">
        <is>
          <t>4-Acid Digestion</t>
        </is>
      </c>
      <c r="BI149" t="n">
        <v>2.35</v>
      </c>
      <c r="BJ149" t="n">
        <v>0.000235</v>
      </c>
      <c r="BK149" t="inlineStr">
        <is>
          <t>4-Acid Digestion</t>
        </is>
      </c>
      <c r="BL149" t="n">
        <v>0.93</v>
      </c>
      <c r="BM149" t="n">
        <v>9.3e-05</v>
      </c>
      <c r="BN149" t="inlineStr">
        <is>
          <t>4-Acid Digestion</t>
        </is>
      </c>
      <c r="BO149" t="n">
        <v>80500</v>
      </c>
      <c r="BP149" t="n">
        <v>8.050000000000001</v>
      </c>
      <c r="BQ149" t="inlineStr">
        <is>
          <t>4-Acid Digestion</t>
        </is>
      </c>
      <c r="BR149" t="n">
        <v>15.9</v>
      </c>
      <c r="BS149" t="n">
        <v>0.00159</v>
      </c>
      <c r="BT149" t="inlineStr">
        <is>
          <t>4-Acid Digestion</t>
        </is>
      </c>
      <c r="BU149" t="n">
        <v>3.23</v>
      </c>
      <c r="BV149" t="n">
        <v>0.000323</v>
      </c>
      <c r="BW149" t="inlineStr">
        <is>
          <t>4-Acid Digestion</t>
        </is>
      </c>
      <c r="BX149" t="inlineStr"/>
      <c r="BY149" t="inlineStr"/>
      <c r="BZ149" t="inlineStr"/>
      <c r="CA149" t="n">
        <v>1.63</v>
      </c>
      <c r="CB149" t="n">
        <v>0.000163</v>
      </c>
      <c r="CC149" t="inlineStr">
        <is>
          <t>4-Acid Digestion</t>
        </is>
      </c>
      <c r="CD149" t="inlineStr"/>
      <c r="CE149" t="inlineStr"/>
      <c r="CF149" t="inlineStr"/>
      <c r="CG149" t="n">
        <v>0.82</v>
      </c>
      <c r="CH149" t="n">
        <v>8.2e-05</v>
      </c>
      <c r="CI149" t="inlineStr">
        <is>
          <t>4-Acid Digestion</t>
        </is>
      </c>
      <c r="CJ149" t="n">
        <v>0.07000000000000001</v>
      </c>
      <c r="CK149" t="n">
        <v>7e-06</v>
      </c>
      <c r="CL149" t="inlineStr">
        <is>
          <t>4-Acid Digestion</t>
        </is>
      </c>
      <c r="CM149" t="inlineStr"/>
      <c r="CN149" t="inlineStr"/>
      <c r="CO149" t="inlineStr"/>
      <c r="CP149" t="n">
        <v>2880</v>
      </c>
      <c r="CQ149" t="n">
        <v>0.288</v>
      </c>
      <c r="CR149" t="inlineStr">
        <is>
          <t>4-Acid Digestion</t>
        </is>
      </c>
      <c r="CS149" t="n">
        <v>4.47</v>
      </c>
      <c r="CT149" t="n">
        <v>0.000447</v>
      </c>
      <c r="CU149" t="inlineStr">
        <is>
          <t>4-Acid Digestion</t>
        </is>
      </c>
      <c r="CV149" t="n">
        <v>11.1</v>
      </c>
      <c r="CW149" t="n">
        <v>0.00111</v>
      </c>
      <c r="CX149" t="inlineStr">
        <is>
          <t>4-Acid Digestion</t>
        </is>
      </c>
      <c r="CY149" t="n">
        <v>0.33</v>
      </c>
      <c r="CZ149" t="n">
        <v>3.3e-05</v>
      </c>
      <c r="DA149" t="inlineStr">
        <is>
          <t>4-Acid Digestion</t>
        </is>
      </c>
      <c r="DB149" t="n">
        <v>39000</v>
      </c>
      <c r="DC149" t="n">
        <v>3.9</v>
      </c>
      <c r="DD149" t="inlineStr">
        <is>
          <t>4-Acid Digestion</t>
        </is>
      </c>
      <c r="DE149" t="n">
        <v>1390</v>
      </c>
      <c r="DF149" t="n">
        <v>0.139</v>
      </c>
      <c r="DG149" t="inlineStr">
        <is>
          <t>4-Acid Digestion</t>
        </is>
      </c>
      <c r="DH149" t="n">
        <v>0.86</v>
      </c>
      <c r="DI149" t="n">
        <v>8.6e-05</v>
      </c>
      <c r="DJ149" t="inlineStr">
        <is>
          <t>4-Acid Digestion</t>
        </is>
      </c>
      <c r="DK149" t="n">
        <v>17500</v>
      </c>
      <c r="DL149" t="n">
        <v>1.75</v>
      </c>
      <c r="DM149" t="inlineStr">
        <is>
          <t>4-Acid Digestion</t>
        </is>
      </c>
      <c r="DN149" t="n">
        <v>3.5</v>
      </c>
      <c r="DO149" t="n">
        <v>0.00035</v>
      </c>
      <c r="DP149" t="inlineStr">
        <is>
          <t>4-Acid Digestion</t>
        </is>
      </c>
      <c r="DQ149" t="n">
        <v>7.98</v>
      </c>
      <c r="DR149" t="n">
        <v>0.000798</v>
      </c>
      <c r="DS149" t="inlineStr">
        <is>
          <t>4-Acid Digestion</t>
        </is>
      </c>
      <c r="DT149" t="n">
        <v>88</v>
      </c>
      <c r="DU149" t="n">
        <v>0.008800000000000001</v>
      </c>
      <c r="DV149" t="inlineStr">
        <is>
          <t>4-Acid Digestion</t>
        </is>
      </c>
      <c r="DW149" t="n">
        <v>390</v>
      </c>
      <c r="DX149" t="n">
        <v>0.039</v>
      </c>
      <c r="DY149" t="inlineStr">
        <is>
          <t>4-Acid Digestion</t>
        </is>
      </c>
      <c r="DZ149" t="n">
        <v>12.8</v>
      </c>
      <c r="EA149" t="n">
        <v>0.00128</v>
      </c>
      <c r="EB149" t="inlineStr">
        <is>
          <t>4-Acid Digestion</t>
        </is>
      </c>
      <c r="EC149" t="inlineStr"/>
      <c r="ED149" t="inlineStr"/>
      <c r="EE149" t="inlineStr"/>
      <c r="EF149" t="n">
        <v>1.66</v>
      </c>
      <c r="EG149" t="n">
        <v>0.000166</v>
      </c>
      <c r="EH149" t="inlineStr">
        <is>
          <t>4-Acid Digestion</t>
        </is>
      </c>
      <c r="EI149" t="inlineStr"/>
      <c r="EJ149" t="inlineStr"/>
      <c r="EK149" t="inlineStr"/>
      <c r="EL149" t="n">
        <v>8.08</v>
      </c>
      <c r="EM149" t="n">
        <v>0.000808</v>
      </c>
      <c r="EN149" t="inlineStr">
        <is>
          <t>4-Acid Digestion</t>
        </is>
      </c>
      <c r="EO149" s="2" t="n">
        <v>0.002</v>
      </c>
      <c r="EP149" s="2" t="n">
        <v>2e-07</v>
      </c>
      <c r="EQ149" t="inlineStr">
        <is>
          <t>4-Acid Digestion</t>
        </is>
      </c>
      <c r="ER149" t="inlineStr"/>
      <c r="ES149" t="inlineStr"/>
      <c r="ET149" t="inlineStr"/>
      <c r="EU149" t="inlineStr"/>
      <c r="EV149" t="inlineStr"/>
      <c r="EW149" t="inlineStr"/>
      <c r="EX149" t="n">
        <v>2200</v>
      </c>
      <c r="EY149" t="n">
        <v>0.22</v>
      </c>
      <c r="EZ149" t="inlineStr">
        <is>
          <t>4-Acid Digestion</t>
        </is>
      </c>
      <c r="FA149" t="n">
        <v>0.71</v>
      </c>
      <c r="FB149" t="n">
        <v>7.1e-05</v>
      </c>
      <c r="FC149" t="inlineStr">
        <is>
          <t>4-Acid Digestion</t>
        </is>
      </c>
      <c r="FD149" t="n">
        <v>42.2</v>
      </c>
      <c r="FE149" t="n">
        <v>0.00422</v>
      </c>
      <c r="FF149" t="inlineStr">
        <is>
          <t>4-Acid Digestion</t>
        </is>
      </c>
      <c r="FG149" t="inlineStr"/>
      <c r="FH149" t="inlineStr"/>
      <c r="FI149" t="inlineStr"/>
      <c r="FJ149" t="inlineStr"/>
      <c r="FK149" t="inlineStr"/>
      <c r="FL149" t="inlineStr"/>
      <c r="FM149" t="n">
        <v>2.49</v>
      </c>
      <c r="FN149" t="n">
        <v>0.000249</v>
      </c>
      <c r="FO149" t="inlineStr">
        <is>
          <t>4-Acid Digestion</t>
        </is>
      </c>
      <c r="FP149" t="n">
        <v>0.9</v>
      </c>
      <c r="FQ149" t="n">
        <v>9.000000000000001e-05</v>
      </c>
      <c r="FR149" t="inlineStr">
        <is>
          <t>4-Acid Digestion</t>
        </is>
      </c>
      <c r="FS149" t="n">
        <v>179</v>
      </c>
      <c r="FT149" t="n">
        <v>0.0179</v>
      </c>
      <c r="FU149" t="inlineStr">
        <is>
          <t>4-Acid Digestion</t>
        </is>
      </c>
      <c r="FV149" t="n">
        <v>0.22</v>
      </c>
      <c r="FW149" t="n">
        <v>2.2e-05</v>
      </c>
      <c r="FX149" t="inlineStr">
        <is>
          <t>4-Acid Digestion</t>
        </is>
      </c>
      <c r="FY149" t="n">
        <v>0.58</v>
      </c>
      <c r="FZ149" t="n">
        <v>5.8e-05</v>
      </c>
      <c r="GA149" t="inlineStr">
        <is>
          <t>4-Acid Digestion</t>
        </is>
      </c>
      <c r="GB149" t="n">
        <v>0.068</v>
      </c>
      <c r="GC149" t="n">
        <v>6.8e-06</v>
      </c>
      <c r="GD149" t="inlineStr">
        <is>
          <t>4-Acid Digestion</t>
        </is>
      </c>
      <c r="GE149" t="n">
        <v>0.72</v>
      </c>
      <c r="GF149" t="n">
        <v>7.2e-05</v>
      </c>
      <c r="GG149" t="inlineStr">
        <is>
          <t>4-Acid Digestion</t>
        </is>
      </c>
      <c r="GH149" t="n">
        <v>6170</v>
      </c>
      <c r="GI149" t="n">
        <v>0.617</v>
      </c>
      <c r="GJ149" t="inlineStr">
        <is>
          <t>4-Acid Digestion</t>
        </is>
      </c>
      <c r="GK149" t="n">
        <v>0.12</v>
      </c>
      <c r="GL149" t="n">
        <v>1.2e-05</v>
      </c>
      <c r="GM149" t="inlineStr">
        <is>
          <t>4-Acid Digestion</t>
        </is>
      </c>
      <c r="GN149" t="n">
        <v>0.33</v>
      </c>
      <c r="GO149" t="n">
        <v>3.3e-05</v>
      </c>
      <c r="GP149" t="inlineStr">
        <is>
          <t>4-Acid Digestion</t>
        </is>
      </c>
      <c r="GQ149" t="n">
        <v>0.2</v>
      </c>
      <c r="GR149" t="n">
        <v>2e-05</v>
      </c>
      <c r="GS149" t="inlineStr">
        <is>
          <t>4-Acid Digestion</t>
        </is>
      </c>
      <c r="GT149" t="n">
        <v>285</v>
      </c>
      <c r="GU149" t="n">
        <v>0.0285</v>
      </c>
      <c r="GV149" t="inlineStr">
        <is>
          <t>4-Acid Digestion</t>
        </is>
      </c>
      <c r="GW149" t="n">
        <v>15.2</v>
      </c>
      <c r="GX149" t="n">
        <v>0.00152</v>
      </c>
      <c r="GY149" t="inlineStr">
        <is>
          <t>4-Acid Digestion</t>
        </is>
      </c>
      <c r="GZ149" t="n">
        <v>20.7</v>
      </c>
      <c r="HA149" t="n">
        <v>0.00207</v>
      </c>
      <c r="HB149" t="inlineStr">
        <is>
          <t>4-Acid Digestion</t>
        </is>
      </c>
      <c r="HC149" t="n">
        <v>2.2</v>
      </c>
      <c r="HD149" t="n">
        <v>0.00022</v>
      </c>
      <c r="HE149" t="inlineStr">
        <is>
          <t>4-Acid Digestion</t>
        </is>
      </c>
      <c r="HF149" t="n">
        <v>113</v>
      </c>
      <c r="HG149" t="n">
        <v>0.0113</v>
      </c>
      <c r="HH149" t="inlineStr">
        <is>
          <t>4-Acid Digestion</t>
        </is>
      </c>
      <c r="HI149" t="n">
        <v>50</v>
      </c>
      <c r="HJ149" t="n">
        <v>0.005</v>
      </c>
      <c r="HK149" t="inlineStr">
        <is>
          <t>4-Acid Digestion</t>
        </is>
      </c>
    </row>
    <row r="150">
      <c r="A150" t="inlineStr">
        <is>
          <t>OREAS0231b</t>
        </is>
      </c>
      <c r="B150" t="inlineStr">
        <is>
          <t>Au &lt;1 ppm, Au only</t>
        </is>
      </c>
      <c r="C150" t="inlineStr">
        <is>
          <t>primary</t>
        </is>
      </c>
      <c r="D150" t="inlineStr">
        <is>
          <t>greenstone</t>
        </is>
      </c>
      <c r="E150" t="inlineStr">
        <is>
          <t>orogenic lode gold</t>
        </is>
      </c>
      <c r="F150" t="inlineStr">
        <is>
          <t>yes</t>
        </is>
      </c>
      <c r="G150" t="inlineStr">
        <is>
          <t>Current</t>
        </is>
      </c>
      <c r="H150" t="inlineStr">
        <is>
          <t>C:/Users/Zeb/Documents/GitHub/OREAS-Catalogue-Info/oreas-catalogue-2024-05-24.csv</t>
        </is>
      </c>
      <c r="I150">
        <f>Hyperlink("https://www.oreas.com/crm/OREAS-231b/")</f>
        <v/>
      </c>
      <c r="J150" t="n">
        <v>0.182</v>
      </c>
      <c r="K150" t="n">
        <v>1.82e-05</v>
      </c>
      <c r="L150" t="inlineStr">
        <is>
          <t>Aqua Regia Digestion</t>
        </is>
      </c>
      <c r="M150" t="n">
        <v>68900</v>
      </c>
      <c r="N150" t="n">
        <v>6.89</v>
      </c>
      <c r="O150" t="inlineStr">
        <is>
          <t>4-Acid Digestion</t>
        </is>
      </c>
      <c r="P150" t="n">
        <v>34</v>
      </c>
      <c r="Q150" t="n">
        <v>0.0034</v>
      </c>
      <c r="R150" t="inlineStr">
        <is>
          <t>4-Acid Digestion</t>
        </is>
      </c>
      <c r="S150" t="n">
        <v>0.556</v>
      </c>
      <c r="T150" t="n">
        <v>5.56e-05</v>
      </c>
      <c r="U150" t="inlineStr">
        <is>
          <t>Pb Fire Assay</t>
        </is>
      </c>
      <c r="V150" t="n">
        <v>28.6</v>
      </c>
      <c r="W150" t="n">
        <v>0.00286</v>
      </c>
      <c r="X150" t="inlineStr">
        <is>
          <t>Aqua Regia Digestion</t>
        </is>
      </c>
      <c r="Y150" t="n">
        <v>299</v>
      </c>
      <c r="Z150" t="n">
        <v>0.0299</v>
      </c>
      <c r="AA150" t="inlineStr">
        <is>
          <t>4-Acid Digestion</t>
        </is>
      </c>
      <c r="AB150" t="n">
        <v>0.37</v>
      </c>
      <c r="AC150" t="n">
        <v>3.7e-05</v>
      </c>
      <c r="AD150" t="inlineStr">
        <is>
          <t>4-Acid Digestion</t>
        </is>
      </c>
      <c r="AE150" t="n">
        <v>0.029</v>
      </c>
      <c r="AF150" t="n">
        <v>2.9e-06</v>
      </c>
      <c r="AG150" t="inlineStr">
        <is>
          <t>4-Acid Digestion</t>
        </is>
      </c>
      <c r="AH150" t="n">
        <v>64300</v>
      </c>
      <c r="AI150" t="n">
        <v>6.43</v>
      </c>
      <c r="AJ150" t="inlineStr">
        <is>
          <t>4-Acid Digestion</t>
        </is>
      </c>
      <c r="AK150" t="n">
        <v>0.39</v>
      </c>
      <c r="AL150" t="n">
        <v>3.9e-05</v>
      </c>
      <c r="AM150" t="inlineStr">
        <is>
          <t>4-Acid Digestion</t>
        </is>
      </c>
      <c r="AN150" t="n">
        <v>11.3</v>
      </c>
      <c r="AO150" t="n">
        <v>0.00113</v>
      </c>
      <c r="AP150" t="inlineStr">
        <is>
          <t>4-Acid Digestion</t>
        </is>
      </c>
      <c r="AQ150" t="inlineStr"/>
      <c r="AR150" t="inlineStr"/>
      <c r="AS150" t="inlineStr"/>
      <c r="AT150" t="n">
        <v>46.6</v>
      </c>
      <c r="AU150" t="n">
        <v>0.00466</v>
      </c>
      <c r="AV150" t="inlineStr">
        <is>
          <t>4-Acid Digestion</t>
        </is>
      </c>
      <c r="AW150" t="n">
        <v>154</v>
      </c>
      <c r="AX150" t="n">
        <v>0.0154</v>
      </c>
      <c r="AY150" t="inlineStr">
        <is>
          <t>4-Acid Digestion</t>
        </is>
      </c>
      <c r="AZ150" t="n">
        <v>0.58</v>
      </c>
      <c r="BA150" t="n">
        <v>5.8e-05</v>
      </c>
      <c r="BB150" t="inlineStr">
        <is>
          <t>4-Acid Digestion</t>
        </is>
      </c>
      <c r="BC150" t="n">
        <v>156</v>
      </c>
      <c r="BD150" t="n">
        <v>0.0156</v>
      </c>
      <c r="BE150" t="inlineStr">
        <is>
          <t>4-Acid Digestion</t>
        </is>
      </c>
      <c r="BF150" t="n">
        <v>3.77</v>
      </c>
      <c r="BG150" t="n">
        <v>0.000377</v>
      </c>
      <c r="BH150" t="inlineStr">
        <is>
          <t>4-Acid Digestion</t>
        </is>
      </c>
      <c r="BI150" t="n">
        <v>2.32</v>
      </c>
      <c r="BJ150" t="n">
        <v>0.000232</v>
      </c>
      <c r="BK150" t="inlineStr">
        <is>
          <t>4-Acid Digestion</t>
        </is>
      </c>
      <c r="BL150" t="n">
        <v>0.92</v>
      </c>
      <c r="BM150" t="n">
        <v>9.2e-05</v>
      </c>
      <c r="BN150" t="inlineStr">
        <is>
          <t>4-Acid Digestion</t>
        </is>
      </c>
      <c r="BO150" t="n">
        <v>83100</v>
      </c>
      <c r="BP150" t="n">
        <v>8.31</v>
      </c>
      <c r="BQ150" t="inlineStr">
        <is>
          <t>4-Acid Digestion</t>
        </is>
      </c>
      <c r="BR150" t="n">
        <v>15.4</v>
      </c>
      <c r="BS150" t="n">
        <v>0.00154</v>
      </c>
      <c r="BT150" t="inlineStr">
        <is>
          <t>4-Acid Digestion</t>
        </is>
      </c>
      <c r="BU150" t="n">
        <v>3.04</v>
      </c>
      <c r="BV150" t="n">
        <v>0.000304</v>
      </c>
      <c r="BW150" t="inlineStr">
        <is>
          <t>4-Acid Digestion</t>
        </is>
      </c>
      <c r="BX150" t="n">
        <v>0.13</v>
      </c>
      <c r="BY150" t="n">
        <v>1.3e-05</v>
      </c>
      <c r="BZ150" t="inlineStr">
        <is>
          <t>Aqua Regia Digestion</t>
        </is>
      </c>
      <c r="CA150" t="n">
        <v>1.54</v>
      </c>
      <c r="CB150" t="n">
        <v>0.000154</v>
      </c>
      <c r="CC150" t="inlineStr">
        <is>
          <t>4-Acid Digestion</t>
        </is>
      </c>
      <c r="CD150" t="inlineStr"/>
      <c r="CE150" t="inlineStr"/>
      <c r="CF150" t="inlineStr"/>
      <c r="CG150" t="n">
        <v>0.77</v>
      </c>
      <c r="CH150" t="n">
        <v>7.7e-05</v>
      </c>
      <c r="CI150" t="inlineStr">
        <is>
          <t>4-Acid Digestion</t>
        </is>
      </c>
      <c r="CJ150" t="n">
        <v>0.07099999999999999</v>
      </c>
      <c r="CK150" t="n">
        <v>7.1e-06</v>
      </c>
      <c r="CL150" t="inlineStr">
        <is>
          <t>4-Acid Digestion</t>
        </is>
      </c>
      <c r="CM150" t="inlineStr"/>
      <c r="CN150" t="inlineStr"/>
      <c r="CO150" t="inlineStr"/>
      <c r="CP150" t="n">
        <v>4770</v>
      </c>
      <c r="CQ150" t="n">
        <v>0.477</v>
      </c>
      <c r="CR150" t="inlineStr">
        <is>
          <t>4-Acid Digestion</t>
        </is>
      </c>
      <c r="CS150" t="n">
        <v>4.52</v>
      </c>
      <c r="CT150" t="n">
        <v>0.000452</v>
      </c>
      <c r="CU150" t="inlineStr">
        <is>
          <t>4-Acid Digestion</t>
        </is>
      </c>
      <c r="CV150" t="n">
        <v>12</v>
      </c>
      <c r="CW150" t="n">
        <v>0.0012</v>
      </c>
      <c r="CX150" t="inlineStr">
        <is>
          <t>4-Acid Digestion</t>
        </is>
      </c>
      <c r="CY150" t="n">
        <v>0.33</v>
      </c>
      <c r="CZ150" t="n">
        <v>3.3e-05</v>
      </c>
      <c r="DA150" t="inlineStr">
        <is>
          <t>4-Acid Digestion</t>
        </is>
      </c>
      <c r="DB150" t="n">
        <v>41400</v>
      </c>
      <c r="DC150" t="n">
        <v>4.14</v>
      </c>
      <c r="DD150" t="inlineStr">
        <is>
          <t>4-Acid Digestion</t>
        </is>
      </c>
      <c r="DE150" t="n">
        <v>1580</v>
      </c>
      <c r="DF150" t="n">
        <v>0.158</v>
      </c>
      <c r="DG150" t="inlineStr">
        <is>
          <t>4-Acid Digestion</t>
        </is>
      </c>
      <c r="DH150" t="n">
        <v>1.46</v>
      </c>
      <c r="DI150" t="n">
        <v>0.000146</v>
      </c>
      <c r="DJ150" t="inlineStr">
        <is>
          <t>4-Acid Digestion</t>
        </is>
      </c>
      <c r="DK150" t="n">
        <v>20400</v>
      </c>
      <c r="DL150" t="n">
        <v>2.04</v>
      </c>
      <c r="DM150" t="inlineStr">
        <is>
          <t>4-Acid Digestion</t>
        </is>
      </c>
      <c r="DN150" t="n">
        <v>3.66</v>
      </c>
      <c r="DO150" t="n">
        <v>0.000366</v>
      </c>
      <c r="DP150" t="inlineStr">
        <is>
          <t>4-Acid Digestion</t>
        </is>
      </c>
      <c r="DQ150" t="n">
        <v>7.98</v>
      </c>
      <c r="DR150" t="n">
        <v>0.000798</v>
      </c>
      <c r="DS150" t="inlineStr">
        <is>
          <t>4-Acid Digestion</t>
        </is>
      </c>
      <c r="DT150" t="n">
        <v>73</v>
      </c>
      <c r="DU150" t="n">
        <v>0.0073</v>
      </c>
      <c r="DV150" t="inlineStr">
        <is>
          <t>Aqua Regia Digestion</t>
        </is>
      </c>
      <c r="DW150" t="n">
        <v>440</v>
      </c>
      <c r="DX150" t="n">
        <v>0.044</v>
      </c>
      <c r="DY150" t="inlineStr">
        <is>
          <t>4-Acid Digestion</t>
        </is>
      </c>
      <c r="DZ150" t="n">
        <v>13.6</v>
      </c>
      <c r="EA150" t="n">
        <v>0.00136</v>
      </c>
      <c r="EB150" t="inlineStr">
        <is>
          <t>4-Acid Digestion</t>
        </is>
      </c>
      <c r="EC150" t="inlineStr"/>
      <c r="ED150" t="inlineStr"/>
      <c r="EE150" t="inlineStr"/>
      <c r="EF150" t="n">
        <v>1.64</v>
      </c>
      <c r="EG150" t="n">
        <v>0.000164</v>
      </c>
      <c r="EH150" t="inlineStr">
        <is>
          <t>4-Acid Digestion</t>
        </is>
      </c>
      <c r="EI150" t="inlineStr"/>
      <c r="EJ150" t="inlineStr"/>
      <c r="EK150" t="inlineStr"/>
      <c r="EL150" t="n">
        <v>3.99</v>
      </c>
      <c r="EM150" t="n">
        <v>0.000399</v>
      </c>
      <c r="EN150" t="inlineStr">
        <is>
          <t>Aqua Regia Digestion</t>
        </is>
      </c>
      <c r="EO150" t="n">
        <v>0.003</v>
      </c>
      <c r="EP150" t="n">
        <v>3e-07</v>
      </c>
      <c r="EQ150" t="inlineStr">
        <is>
          <t>4-Acid Digestion</t>
        </is>
      </c>
      <c r="ER150" t="inlineStr"/>
      <c r="ES150" t="inlineStr"/>
      <c r="ET150" t="inlineStr"/>
      <c r="EU150" t="inlineStr"/>
      <c r="EV150" t="inlineStr"/>
      <c r="EW150" t="inlineStr"/>
      <c r="EX150" t="n">
        <v>2640</v>
      </c>
      <c r="EY150" t="n">
        <v>0.264</v>
      </c>
      <c r="EZ150" t="inlineStr">
        <is>
          <t>4-Acid Digestion</t>
        </is>
      </c>
      <c r="FA150" t="n">
        <v>0.82</v>
      </c>
      <c r="FB150" t="n">
        <v>8.2e-05</v>
      </c>
      <c r="FC150" t="inlineStr">
        <is>
          <t>4-Acid Digestion</t>
        </is>
      </c>
      <c r="FD150" t="n">
        <v>39.4</v>
      </c>
      <c r="FE150" t="n">
        <v>0.00394</v>
      </c>
      <c r="FF150" t="inlineStr">
        <is>
          <t>4-Acid Digestion</t>
        </is>
      </c>
      <c r="FG150" t="inlineStr"/>
      <c r="FH150" t="inlineStr"/>
      <c r="FI150" t="inlineStr"/>
      <c r="FJ150" t="inlineStr"/>
      <c r="FK150" t="inlineStr"/>
      <c r="FL150" t="inlineStr"/>
      <c r="FM150" t="n">
        <v>1.53</v>
      </c>
      <c r="FN150" t="n">
        <v>0.000153</v>
      </c>
      <c r="FO150" t="inlineStr">
        <is>
          <t>Aqua Regia Digestion</t>
        </is>
      </c>
      <c r="FP150" t="n">
        <v>0.9399999999999999</v>
      </c>
      <c r="FQ150" t="n">
        <v>9.399999999999999e-05</v>
      </c>
      <c r="FR150" t="inlineStr">
        <is>
          <t>4-Acid Digestion</t>
        </is>
      </c>
      <c r="FS150" t="n">
        <v>203</v>
      </c>
      <c r="FT150" t="n">
        <v>0.0203</v>
      </c>
      <c r="FU150" t="inlineStr">
        <is>
          <t>4-Acid Digestion</t>
        </is>
      </c>
      <c r="FV150" t="n">
        <v>0.24</v>
      </c>
      <c r="FW150" t="n">
        <v>2.4e-05</v>
      </c>
      <c r="FX150" t="inlineStr">
        <is>
          <t>4-Acid Digestion</t>
        </is>
      </c>
      <c r="FY150" t="n">
        <v>0.5600000000000001</v>
      </c>
      <c r="FZ150" t="n">
        <v>5.6e-05</v>
      </c>
      <c r="GA150" t="inlineStr">
        <is>
          <t>4-Acid Digestion</t>
        </is>
      </c>
      <c r="GB150" t="n">
        <v>0.06</v>
      </c>
      <c r="GC150" t="n">
        <v>6e-06</v>
      </c>
      <c r="GD150" t="inlineStr">
        <is>
          <t>Aqua Regia Digestion</t>
        </is>
      </c>
      <c r="GE150" t="n">
        <v>0.65</v>
      </c>
      <c r="GF150" t="n">
        <v>6.499999999999999e-05</v>
      </c>
      <c r="GG150" t="inlineStr">
        <is>
          <t>4-Acid Digestion</t>
        </is>
      </c>
      <c r="GH150" t="n">
        <v>6380</v>
      </c>
      <c r="GI150" t="n">
        <v>0.638</v>
      </c>
      <c r="GJ150" t="inlineStr">
        <is>
          <t>4-Acid Digestion</t>
        </is>
      </c>
      <c r="GK150" t="n">
        <v>0.12</v>
      </c>
      <c r="GL150" t="n">
        <v>1.2e-05</v>
      </c>
      <c r="GM150" t="inlineStr">
        <is>
          <t>4-Acid Digestion</t>
        </is>
      </c>
      <c r="GN150" t="n">
        <v>0.33</v>
      </c>
      <c r="GO150" t="n">
        <v>3.3e-05</v>
      </c>
      <c r="GP150" t="inlineStr">
        <is>
          <t>4-Acid Digestion</t>
        </is>
      </c>
      <c r="GQ150" t="n">
        <v>0.2</v>
      </c>
      <c r="GR150" t="n">
        <v>2e-05</v>
      </c>
      <c r="GS150" t="inlineStr">
        <is>
          <t>4-Acid Digestion</t>
        </is>
      </c>
      <c r="GT150" t="n">
        <v>141</v>
      </c>
      <c r="GU150" t="n">
        <v>0.0141</v>
      </c>
      <c r="GV150" t="inlineStr">
        <is>
          <t>Aqua Regia Digestion</t>
        </is>
      </c>
      <c r="GW150" t="n">
        <v>17</v>
      </c>
      <c r="GX150" t="n">
        <v>0.0017</v>
      </c>
      <c r="GY150" t="inlineStr">
        <is>
          <t>4-Acid Digestion</t>
        </is>
      </c>
      <c r="GZ150" t="n">
        <v>20.5</v>
      </c>
      <c r="HA150" t="n">
        <v>0.00205</v>
      </c>
      <c r="HB150" t="inlineStr">
        <is>
          <t>4-Acid Digestion</t>
        </is>
      </c>
      <c r="HC150" t="n">
        <v>2.13</v>
      </c>
      <c r="HD150" t="n">
        <v>0.000213</v>
      </c>
      <c r="HE150" t="inlineStr">
        <is>
          <t>4-Acid Digestion</t>
        </is>
      </c>
      <c r="HF150" t="n">
        <v>118</v>
      </c>
      <c r="HG150" t="n">
        <v>0.0118</v>
      </c>
      <c r="HH150" t="inlineStr">
        <is>
          <t>4-Acid Digestion</t>
        </is>
      </c>
      <c r="HI150" t="n">
        <v>45.4</v>
      </c>
      <c r="HJ150" t="n">
        <v>0.00454</v>
      </c>
      <c r="HK150" t="inlineStr">
        <is>
          <t>4-Acid Digestion</t>
        </is>
      </c>
    </row>
    <row r="151">
      <c r="A151" t="inlineStr">
        <is>
          <t>OREAS0232</t>
        </is>
      </c>
      <c r="B151" t="inlineStr">
        <is>
          <t>Au &lt;1 ppm, Au only</t>
        </is>
      </c>
      <c r="C151" t="inlineStr">
        <is>
          <t>primary</t>
        </is>
      </c>
      <c r="D151" t="inlineStr">
        <is>
          <t>metasediments</t>
        </is>
      </c>
      <c r="E151" t="inlineStr">
        <is>
          <t>orogenic lode gold</t>
        </is>
      </c>
      <c r="F151" t="inlineStr">
        <is>
          <t>no</t>
        </is>
      </c>
      <c r="G151" t="inlineStr">
        <is>
          <t>Archived</t>
        </is>
      </c>
      <c r="H151" t="inlineStr">
        <is>
          <t>C:/Users/Zeb/Documents/GitHub/OREAS-Catalogue-Info/oreas-catalogue-2024-05-24.csv</t>
        </is>
      </c>
      <c r="I151">
        <f>Hyperlink("https://www.oreas.com/crm/OREAS-232/")</f>
        <v/>
      </c>
      <c r="J151" t="n">
        <v>0.093</v>
      </c>
      <c r="K151" t="n">
        <v>9.300000000000001e-06</v>
      </c>
      <c r="L151" t="inlineStr">
        <is>
          <t>Aqua Regia Digestion</t>
        </is>
      </c>
      <c r="M151" t="n">
        <v>24700</v>
      </c>
      <c r="N151" t="n">
        <v>2.47</v>
      </c>
      <c r="O151" t="inlineStr">
        <is>
          <t>Aqua Regia Digestion</t>
        </is>
      </c>
      <c r="P151" t="n">
        <v>185</v>
      </c>
      <c r="Q151" t="n">
        <v>0.0185</v>
      </c>
      <c r="R151" t="inlineStr">
        <is>
          <t>Aqua Regia Digestion</t>
        </is>
      </c>
      <c r="S151" t="n">
        <v>0.902</v>
      </c>
      <c r="T151" t="n">
        <v>9.02e-05</v>
      </c>
      <c r="U151" t="inlineStr">
        <is>
          <t>Pb Fire Assay</t>
        </is>
      </c>
      <c r="V151" t="inlineStr"/>
      <c r="W151" t="inlineStr"/>
      <c r="X151" t="inlineStr"/>
      <c r="Y151" t="n">
        <v>97</v>
      </c>
      <c r="Z151" t="n">
        <v>0.0097</v>
      </c>
      <c r="AA151" t="inlineStr">
        <is>
          <t>Aqua Regia Digestion</t>
        </is>
      </c>
      <c r="AB151" t="n">
        <v>1.19</v>
      </c>
      <c r="AC151" t="n">
        <v>0.000119</v>
      </c>
      <c r="AD151" t="inlineStr">
        <is>
          <t>Aqua Regia Digestion</t>
        </is>
      </c>
      <c r="AE151" t="n">
        <v>0.31</v>
      </c>
      <c r="AF151" t="n">
        <v>3.1e-05</v>
      </c>
      <c r="AG151" t="inlineStr">
        <is>
          <t>Aqua Regia Digestion</t>
        </is>
      </c>
      <c r="AH151" t="n">
        <v>1870</v>
      </c>
      <c r="AI151" t="n">
        <v>0.187</v>
      </c>
      <c r="AJ151" t="inlineStr">
        <is>
          <t>Aqua Regia Digestion</t>
        </is>
      </c>
      <c r="AK151" t="n">
        <v>0.032</v>
      </c>
      <c r="AL151" t="n">
        <v>3.2e-06</v>
      </c>
      <c r="AM151" t="inlineStr">
        <is>
          <t>Aqua Regia Digestion</t>
        </is>
      </c>
      <c r="AN151" t="n">
        <v>58</v>
      </c>
      <c r="AO151" t="n">
        <v>0.0058</v>
      </c>
      <c r="AP151" t="inlineStr">
        <is>
          <t>Aqua Regia Digestion</t>
        </is>
      </c>
      <c r="AQ151" t="inlineStr"/>
      <c r="AR151" t="inlineStr"/>
      <c r="AS151" t="inlineStr"/>
      <c r="AT151" t="n">
        <v>12.5</v>
      </c>
      <c r="AU151" t="n">
        <v>0.00125</v>
      </c>
      <c r="AV151" t="inlineStr">
        <is>
          <t>Aqua Regia Digestion</t>
        </is>
      </c>
      <c r="AW151" t="n">
        <v>100</v>
      </c>
      <c r="AX151" t="n">
        <v>0.01</v>
      </c>
      <c r="AY151" t="inlineStr">
        <is>
          <t>Aqua Regia Digestion</t>
        </is>
      </c>
      <c r="AZ151" t="n">
        <v>7.45</v>
      </c>
      <c r="BA151" t="n">
        <v>0.000745</v>
      </c>
      <c r="BB151" t="inlineStr">
        <is>
          <t>Aqua Regia Digestion</t>
        </is>
      </c>
      <c r="BC151" t="n">
        <v>22.6</v>
      </c>
      <c r="BD151" t="n">
        <v>0.00226</v>
      </c>
      <c r="BE151" t="inlineStr">
        <is>
          <t>Aqua Regia Digestion</t>
        </is>
      </c>
      <c r="BF151" t="n">
        <v>2.25</v>
      </c>
      <c r="BG151" t="n">
        <v>0.000225</v>
      </c>
      <c r="BH151" t="inlineStr">
        <is>
          <t>Aqua Regia Digestion</t>
        </is>
      </c>
      <c r="BI151" t="n">
        <v>1</v>
      </c>
      <c r="BJ151" t="n">
        <v>0.0001</v>
      </c>
      <c r="BK151" t="inlineStr">
        <is>
          <t>Aqua Regia Digestion</t>
        </is>
      </c>
      <c r="BL151" t="n">
        <v>0.8</v>
      </c>
      <c r="BM151" t="n">
        <v>8.000000000000001e-05</v>
      </c>
      <c r="BN151" t="inlineStr">
        <is>
          <t>Aqua Regia Digestion</t>
        </is>
      </c>
      <c r="BO151" t="n">
        <v>34100</v>
      </c>
      <c r="BP151" t="n">
        <v>3.41</v>
      </c>
      <c r="BQ151" t="inlineStr">
        <is>
          <t>Aqua Regia Digestion</t>
        </is>
      </c>
      <c r="BR151" t="n">
        <v>7.53</v>
      </c>
      <c r="BS151" t="n">
        <v>0.000753</v>
      </c>
      <c r="BT151" t="inlineStr">
        <is>
          <t>Aqua Regia Digestion</t>
        </is>
      </c>
      <c r="BU151" t="n">
        <v>3.78</v>
      </c>
      <c r="BV151" t="n">
        <v>0.000378</v>
      </c>
      <c r="BW151" t="inlineStr">
        <is>
          <t>Aqua Regia Digestion</t>
        </is>
      </c>
      <c r="BX151" t="n">
        <v>0.099</v>
      </c>
      <c r="BY151" t="n">
        <v>9.9e-06</v>
      </c>
      <c r="BZ151" t="inlineStr">
        <is>
          <t>Aqua Regia Digestion</t>
        </is>
      </c>
      <c r="CA151" t="n">
        <v>0.78</v>
      </c>
      <c r="CB151" t="n">
        <v>7.8e-05</v>
      </c>
      <c r="CC151" t="inlineStr">
        <is>
          <t>Aqua Regia Digestion</t>
        </is>
      </c>
      <c r="CD151" t="inlineStr"/>
      <c r="CE151" t="inlineStr"/>
      <c r="CF151" t="inlineStr"/>
      <c r="CG151" t="n">
        <v>0.39</v>
      </c>
      <c r="CH151" t="n">
        <v>3.9e-05</v>
      </c>
      <c r="CI151" t="inlineStr">
        <is>
          <t>Aqua Regia Digestion</t>
        </is>
      </c>
      <c r="CJ151" t="n">
        <v>0.023</v>
      </c>
      <c r="CK151" t="n">
        <v>2.3e-06</v>
      </c>
      <c r="CL151" t="inlineStr">
        <is>
          <t>Aqua Regia Digestion</t>
        </is>
      </c>
      <c r="CM151" t="inlineStr"/>
      <c r="CN151" t="inlineStr"/>
      <c r="CO151" t="inlineStr"/>
      <c r="CP151" t="n">
        <v>9720</v>
      </c>
      <c r="CQ151" t="n">
        <v>0.972</v>
      </c>
      <c r="CR151" t="inlineStr">
        <is>
          <t>Aqua Regia Digestion</t>
        </is>
      </c>
      <c r="CS151" t="n">
        <v>29.8</v>
      </c>
      <c r="CT151" t="n">
        <v>0.00298</v>
      </c>
      <c r="CU151" t="inlineStr">
        <is>
          <t>Aqua Regia Digestion</t>
        </is>
      </c>
      <c r="CV151" t="n">
        <v>33.9</v>
      </c>
      <c r="CW151" t="n">
        <v>0.00339</v>
      </c>
      <c r="CX151" t="inlineStr">
        <is>
          <t>Aqua Regia Digestion</t>
        </is>
      </c>
      <c r="CY151" t="n">
        <v>0.12</v>
      </c>
      <c r="CZ151" t="n">
        <v>1.2e-05</v>
      </c>
      <c r="DA151" t="inlineStr">
        <is>
          <t>Aqua Regia Digestion</t>
        </is>
      </c>
      <c r="DB151" t="n">
        <v>13000</v>
      </c>
      <c r="DC151" t="n">
        <v>1.3</v>
      </c>
      <c r="DD151" t="inlineStr">
        <is>
          <t>Aqua Regia Digestion</t>
        </is>
      </c>
      <c r="DE151" t="n">
        <v>210</v>
      </c>
      <c r="DF151" t="n">
        <v>0.021</v>
      </c>
      <c r="DG151" t="inlineStr">
        <is>
          <t>Aqua Regia Digestion</t>
        </is>
      </c>
      <c r="DH151" t="n">
        <v>0.57</v>
      </c>
      <c r="DI151" t="n">
        <v>5.7e-05</v>
      </c>
      <c r="DJ151" t="inlineStr">
        <is>
          <t>Aqua Regia Digestion</t>
        </is>
      </c>
      <c r="DK151" t="n">
        <v>740</v>
      </c>
      <c r="DL151" t="n">
        <v>0.074</v>
      </c>
      <c r="DM151" t="inlineStr">
        <is>
          <t>Aqua Regia Digestion</t>
        </is>
      </c>
      <c r="DN151" t="inlineStr"/>
      <c r="DO151" t="inlineStr"/>
      <c r="DP151" t="inlineStr"/>
      <c r="DQ151" t="inlineStr"/>
      <c r="DR151" t="inlineStr"/>
      <c r="DS151" t="inlineStr"/>
      <c r="DT151" t="n">
        <v>57</v>
      </c>
      <c r="DU151" t="n">
        <v>0.0057</v>
      </c>
      <c r="DV151" t="inlineStr">
        <is>
          <t>Aqua Regia Digestion</t>
        </is>
      </c>
      <c r="DW151" t="n">
        <v>500</v>
      </c>
      <c r="DX151" t="n">
        <v>0.05</v>
      </c>
      <c r="DY151" t="inlineStr">
        <is>
          <t>Aqua Regia Digestion</t>
        </is>
      </c>
      <c r="DZ151" t="n">
        <v>7.74</v>
      </c>
      <c r="EA151" t="n">
        <v>0.0007739999999999999</v>
      </c>
      <c r="EB151" t="inlineStr">
        <is>
          <t>Aqua Regia Digestion</t>
        </is>
      </c>
      <c r="EC151" t="inlineStr"/>
      <c r="ED151" t="inlineStr"/>
      <c r="EE151" t="inlineStr"/>
      <c r="EF151" t="n">
        <v>7.63</v>
      </c>
      <c r="EG151" t="n">
        <v>0.000763</v>
      </c>
      <c r="EH151" t="inlineStr">
        <is>
          <t>Aqua Regia Digestion</t>
        </is>
      </c>
      <c r="EI151" t="inlineStr"/>
      <c r="EJ151" t="inlineStr"/>
      <c r="EK151" t="inlineStr"/>
      <c r="EL151" t="n">
        <v>94</v>
      </c>
      <c r="EM151" t="n">
        <v>0.0094</v>
      </c>
      <c r="EN151" t="inlineStr">
        <is>
          <t>Aqua Regia Digestion</t>
        </is>
      </c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500</v>
      </c>
      <c r="EY151" t="n">
        <v>0.05</v>
      </c>
      <c r="EZ151" t="inlineStr">
        <is>
          <t>Aqua Regia Digestion</t>
        </is>
      </c>
      <c r="FA151" t="n">
        <v>133</v>
      </c>
      <c r="FB151" t="n">
        <v>0.0133</v>
      </c>
      <c r="FC151" t="inlineStr">
        <is>
          <t>Aqua Regia Digestion</t>
        </is>
      </c>
      <c r="FD151" t="n">
        <v>5.8</v>
      </c>
      <c r="FE151" t="n">
        <v>0.00058</v>
      </c>
      <c r="FF151" t="inlineStr">
        <is>
          <t>Aqua Regia Digestion</t>
        </is>
      </c>
      <c r="FG151" t="inlineStr"/>
      <c r="FH151" t="inlineStr"/>
      <c r="FI151" t="inlineStr"/>
      <c r="FJ151" t="inlineStr"/>
      <c r="FK151" t="inlineStr"/>
      <c r="FL151" t="inlineStr"/>
      <c r="FM151" t="n">
        <v>5.14</v>
      </c>
      <c r="FN151" t="n">
        <v>0.000514</v>
      </c>
      <c r="FO151" t="inlineStr">
        <is>
          <t>Aqua Regia Digestion</t>
        </is>
      </c>
      <c r="FP151" t="n">
        <v>1.3</v>
      </c>
      <c r="FQ151" t="n">
        <v>0.00013</v>
      </c>
      <c r="FR151" t="inlineStr">
        <is>
          <t>Aqua Regia Digestion</t>
        </is>
      </c>
      <c r="FS151" t="n">
        <v>15.5</v>
      </c>
      <c r="FT151" t="n">
        <v>0.00155</v>
      </c>
      <c r="FU151" t="inlineStr">
        <is>
          <t>Aqua Regia Digestion</t>
        </is>
      </c>
      <c r="FV151" t="inlineStr"/>
      <c r="FW151" t="inlineStr"/>
      <c r="FX151" t="inlineStr"/>
      <c r="FY151" t="n">
        <v>0.45</v>
      </c>
      <c r="FZ151" t="n">
        <v>4.5e-05</v>
      </c>
      <c r="GA151" t="inlineStr">
        <is>
          <t>Aqua Regia Digestion</t>
        </is>
      </c>
      <c r="GB151" t="inlineStr"/>
      <c r="GC151" t="inlineStr"/>
      <c r="GD151" t="inlineStr"/>
      <c r="GE151" t="n">
        <v>13.1</v>
      </c>
      <c r="GF151" t="n">
        <v>0.00131</v>
      </c>
      <c r="GG151" t="inlineStr">
        <is>
          <t>Aqua Regia Digestion</t>
        </is>
      </c>
      <c r="GH151" t="n">
        <v>1460</v>
      </c>
      <c r="GI151" t="n">
        <v>0.146</v>
      </c>
      <c r="GJ151" t="inlineStr">
        <is>
          <t>Aqua Regia Digestion</t>
        </is>
      </c>
      <c r="GK151" t="n">
        <v>0.59</v>
      </c>
      <c r="GL151" t="n">
        <v>5.9e-05</v>
      </c>
      <c r="GM151" t="inlineStr">
        <is>
          <t>Aqua Regia Digestion</t>
        </is>
      </c>
      <c r="GN151" t="inlineStr"/>
      <c r="GO151" t="inlineStr"/>
      <c r="GP151" t="inlineStr"/>
      <c r="GQ151" t="n">
        <v>1.51</v>
      </c>
      <c r="GR151" t="n">
        <v>0.000151</v>
      </c>
      <c r="GS151" t="inlineStr">
        <is>
          <t>Aqua Regia Digestion</t>
        </is>
      </c>
      <c r="GT151" t="n">
        <v>67</v>
      </c>
      <c r="GU151" t="n">
        <v>0.0067</v>
      </c>
      <c r="GV151" t="inlineStr">
        <is>
          <t>Aqua Regia Digestion</t>
        </is>
      </c>
      <c r="GW151" t="n">
        <v>0.38</v>
      </c>
      <c r="GX151" t="n">
        <v>3.8e-05</v>
      </c>
      <c r="GY151" t="inlineStr">
        <is>
          <t>Aqua Regia Digestion</t>
        </is>
      </c>
      <c r="GZ151" t="n">
        <v>9.529999999999999</v>
      </c>
      <c r="HA151" t="n">
        <v>0.000953</v>
      </c>
      <c r="HB151" t="inlineStr">
        <is>
          <t>Aqua Regia Digestion</t>
        </is>
      </c>
      <c r="HC151" t="n">
        <v>0.86</v>
      </c>
      <c r="HD151" t="n">
        <v>8.6e-05</v>
      </c>
      <c r="HE151" t="inlineStr">
        <is>
          <t>Aqua Regia Digestion</t>
        </is>
      </c>
      <c r="HF151" t="n">
        <v>75</v>
      </c>
      <c r="HG151" t="n">
        <v>0.0075</v>
      </c>
      <c r="HH151" t="inlineStr">
        <is>
          <t>Aqua Regia Digestion</t>
        </is>
      </c>
      <c r="HI151" t="n">
        <v>28.1</v>
      </c>
      <c r="HJ151" t="n">
        <v>0.00281</v>
      </c>
      <c r="HK151" t="inlineStr">
        <is>
          <t>Aqua Regia Digestion</t>
        </is>
      </c>
    </row>
    <row r="152">
      <c r="A152" t="inlineStr">
        <is>
          <t>OREAS0232b</t>
        </is>
      </c>
      <c r="B152" t="inlineStr">
        <is>
          <t>Au &lt;1 ppm, Au only</t>
        </is>
      </c>
      <c r="C152" t="inlineStr">
        <is>
          <t>primary</t>
        </is>
      </c>
      <c r="D152" t="inlineStr">
        <is>
          <t>metasediments</t>
        </is>
      </c>
      <c r="E152" t="inlineStr">
        <is>
          <t>orogenic lode gold</t>
        </is>
      </c>
      <c r="F152" t="inlineStr">
        <is>
          <t>yes</t>
        </is>
      </c>
      <c r="G152" t="inlineStr">
        <is>
          <t>Current</t>
        </is>
      </c>
      <c r="H152" t="inlineStr">
        <is>
          <t>C:/Users/Zeb/Documents/GitHub/OREAS-Catalogue-Info/oreas-catalogue-2024-05-24.csv</t>
        </is>
      </c>
      <c r="I152">
        <f>Hyperlink("https://www.oreas.com/crm/OREAS-232b/")</f>
        <v/>
      </c>
      <c r="J152" t="n">
        <v>0.102</v>
      </c>
      <c r="K152" t="n">
        <v>1.02e-05</v>
      </c>
      <c r="L152" t="inlineStr">
        <is>
          <t>Aqua Regia Digestion</t>
        </is>
      </c>
      <c r="M152" t="n">
        <v>70100</v>
      </c>
      <c r="N152" t="n">
        <v>7.01</v>
      </c>
      <c r="O152" t="inlineStr">
        <is>
          <t>4-Acid Digestion</t>
        </is>
      </c>
      <c r="P152" t="n">
        <v>441</v>
      </c>
      <c r="Q152" t="n">
        <v>0.0441</v>
      </c>
      <c r="R152" t="inlineStr">
        <is>
          <t>4-Acid Digestion</t>
        </is>
      </c>
      <c r="S152" t="n">
        <v>0.946</v>
      </c>
      <c r="T152" t="n">
        <v>9.46e-05</v>
      </c>
      <c r="U152" t="inlineStr">
        <is>
          <t>Pb Fire Assay</t>
        </is>
      </c>
      <c r="V152" t="inlineStr"/>
      <c r="W152" t="inlineStr"/>
      <c r="X152" t="inlineStr"/>
      <c r="Y152" t="n">
        <v>694</v>
      </c>
      <c r="Z152" t="n">
        <v>0.0694</v>
      </c>
      <c r="AA152" t="inlineStr">
        <is>
          <t>4-Acid Digestion</t>
        </is>
      </c>
      <c r="AB152" t="n">
        <v>2.35</v>
      </c>
      <c r="AC152" t="n">
        <v>0.000235</v>
      </c>
      <c r="AD152" t="inlineStr">
        <is>
          <t>4-Acid Digestion</t>
        </is>
      </c>
      <c r="AE152" t="n">
        <v>0.31</v>
      </c>
      <c r="AF152" t="n">
        <v>3.1e-05</v>
      </c>
      <c r="AG152" t="inlineStr">
        <is>
          <t>4-Acid Digestion</t>
        </is>
      </c>
      <c r="AH152" t="n">
        <v>9950</v>
      </c>
      <c r="AI152" t="n">
        <v>0.995</v>
      </c>
      <c r="AJ152" t="inlineStr">
        <is>
          <t>4-Acid Digestion</t>
        </is>
      </c>
      <c r="AK152" t="n">
        <v>0.045</v>
      </c>
      <c r="AL152" t="n">
        <v>4.5e-06</v>
      </c>
      <c r="AM152" t="inlineStr">
        <is>
          <t>Aqua Regia Digestion</t>
        </is>
      </c>
      <c r="AN152" t="n">
        <v>79</v>
      </c>
      <c r="AO152" t="n">
        <v>0.007900000000000001</v>
      </c>
      <c r="AP152" t="inlineStr">
        <is>
          <t>4-Acid Digestion</t>
        </is>
      </c>
      <c r="AQ152" t="inlineStr"/>
      <c r="AR152" t="inlineStr"/>
      <c r="AS152" t="inlineStr"/>
      <c r="AT152" t="n">
        <v>16.6</v>
      </c>
      <c r="AU152" t="n">
        <v>0.00166</v>
      </c>
      <c r="AV152" t="inlineStr">
        <is>
          <t>4-Acid Digestion</t>
        </is>
      </c>
      <c r="AW152" t="n">
        <v>122</v>
      </c>
      <c r="AX152" t="n">
        <v>0.0122</v>
      </c>
      <c r="AY152" t="inlineStr">
        <is>
          <t>4-Acid Digestion</t>
        </is>
      </c>
      <c r="AZ152" t="n">
        <v>8.630000000000001</v>
      </c>
      <c r="BA152" t="n">
        <v>0.0008630000000000001</v>
      </c>
      <c r="BB152" t="inlineStr">
        <is>
          <t>4-Acid Digestion</t>
        </is>
      </c>
      <c r="BC152" t="n">
        <v>26.7</v>
      </c>
      <c r="BD152" t="n">
        <v>0.00267</v>
      </c>
      <c r="BE152" t="inlineStr">
        <is>
          <t>4-Acid Digestion</t>
        </is>
      </c>
      <c r="BF152" t="n">
        <v>3.38</v>
      </c>
      <c r="BG152" t="n">
        <v>0.000338</v>
      </c>
      <c r="BH152" t="inlineStr">
        <is>
          <t>4-Acid Digestion</t>
        </is>
      </c>
      <c r="BI152" t="n">
        <v>1.78</v>
      </c>
      <c r="BJ152" t="n">
        <v>0.000178</v>
      </c>
      <c r="BK152" t="inlineStr">
        <is>
          <t>4-Acid Digestion</t>
        </is>
      </c>
      <c r="BL152" t="n">
        <v>1.24</v>
      </c>
      <c r="BM152" t="n">
        <v>0.000124</v>
      </c>
      <c r="BN152" t="inlineStr">
        <is>
          <t>4-Acid Digestion</t>
        </is>
      </c>
      <c r="BO152" t="n">
        <v>38500</v>
      </c>
      <c r="BP152" t="n">
        <v>3.85</v>
      </c>
      <c r="BQ152" t="inlineStr">
        <is>
          <t>4-Acid Digestion</t>
        </is>
      </c>
      <c r="BR152" t="n">
        <v>18.4</v>
      </c>
      <c r="BS152" t="n">
        <v>0.00184</v>
      </c>
      <c r="BT152" t="inlineStr">
        <is>
          <t>4-Acid Digestion</t>
        </is>
      </c>
      <c r="BU152" t="n">
        <v>4.96</v>
      </c>
      <c r="BV152" t="n">
        <v>0.000496</v>
      </c>
      <c r="BW152" t="inlineStr">
        <is>
          <t>4-Acid Digestion</t>
        </is>
      </c>
      <c r="BX152" t="n">
        <v>0.12</v>
      </c>
      <c r="BY152" t="n">
        <v>1.2e-05</v>
      </c>
      <c r="BZ152" t="inlineStr">
        <is>
          <t>Aqua Regia Digestion</t>
        </is>
      </c>
      <c r="CA152" t="n">
        <v>4.06</v>
      </c>
      <c r="CB152" t="n">
        <v>0.000406</v>
      </c>
      <c r="CC152" t="inlineStr">
        <is>
          <t>4-Acid Digestion</t>
        </is>
      </c>
      <c r="CD152" t="inlineStr"/>
      <c r="CE152" t="inlineStr"/>
      <c r="CF152" t="inlineStr"/>
      <c r="CG152" t="n">
        <v>0.62</v>
      </c>
      <c r="CH152" t="n">
        <v>6.2e-05</v>
      </c>
      <c r="CI152" t="inlineStr">
        <is>
          <t>4-Acid Digestion</t>
        </is>
      </c>
      <c r="CJ152" t="n">
        <v>0.063</v>
      </c>
      <c r="CK152" t="n">
        <v>6.3e-06</v>
      </c>
      <c r="CL152" t="inlineStr">
        <is>
          <t>4-Acid Digestion</t>
        </is>
      </c>
      <c r="CM152" t="inlineStr"/>
      <c r="CN152" t="inlineStr"/>
      <c r="CO152" t="inlineStr"/>
      <c r="CP152" t="n">
        <v>25100</v>
      </c>
      <c r="CQ152" t="n">
        <v>2.51</v>
      </c>
      <c r="CR152" t="inlineStr">
        <is>
          <t>4-Acid Digestion</t>
        </is>
      </c>
      <c r="CS152" t="n">
        <v>37.6</v>
      </c>
      <c r="CT152" t="n">
        <v>0.00376</v>
      </c>
      <c r="CU152" t="inlineStr">
        <is>
          <t>4-Acid Digestion</t>
        </is>
      </c>
      <c r="CV152" t="n">
        <v>50</v>
      </c>
      <c r="CW152" t="n">
        <v>0.005</v>
      </c>
      <c r="CX152" t="inlineStr">
        <is>
          <t>4-Acid Digestion</t>
        </is>
      </c>
      <c r="CY152" t="n">
        <v>0.28</v>
      </c>
      <c r="CZ152" t="n">
        <v>2.8e-05</v>
      </c>
      <c r="DA152" t="inlineStr">
        <is>
          <t>4-Acid Digestion</t>
        </is>
      </c>
      <c r="DB152" t="n">
        <v>16200</v>
      </c>
      <c r="DC152" t="n">
        <v>1.62</v>
      </c>
      <c r="DD152" t="inlineStr">
        <is>
          <t>4-Acid Digestion</t>
        </is>
      </c>
      <c r="DE152" t="n">
        <v>410</v>
      </c>
      <c r="DF152" t="n">
        <v>0.041</v>
      </c>
      <c r="DG152" t="inlineStr">
        <is>
          <t>4-Acid Digestion</t>
        </is>
      </c>
      <c r="DH152" t="n">
        <v>1.05</v>
      </c>
      <c r="DI152" t="n">
        <v>0.000105</v>
      </c>
      <c r="DJ152" t="inlineStr">
        <is>
          <t>4-Acid Digestion</t>
        </is>
      </c>
      <c r="DK152" t="n">
        <v>8100</v>
      </c>
      <c r="DL152" t="n">
        <v>0.8100000000000001</v>
      </c>
      <c r="DM152" t="inlineStr">
        <is>
          <t>4-Acid Digestion</t>
        </is>
      </c>
      <c r="DN152" t="n">
        <v>13.5</v>
      </c>
      <c r="DO152" t="n">
        <v>0.00135</v>
      </c>
      <c r="DP152" t="inlineStr">
        <is>
          <t>4-Acid Digestion</t>
        </is>
      </c>
      <c r="DQ152" t="n">
        <v>33.5</v>
      </c>
      <c r="DR152" t="n">
        <v>0.00335</v>
      </c>
      <c r="DS152" t="inlineStr">
        <is>
          <t>4-Acid Digestion</t>
        </is>
      </c>
      <c r="DT152" t="n">
        <v>59</v>
      </c>
      <c r="DU152" t="n">
        <v>0.0059</v>
      </c>
      <c r="DV152" t="inlineStr">
        <is>
          <t>Aqua Regia Digestion</t>
        </is>
      </c>
      <c r="DW152" t="n">
        <v>670</v>
      </c>
      <c r="DX152" t="n">
        <v>0.067</v>
      </c>
      <c r="DY152" t="inlineStr">
        <is>
          <t>4-Acid Digestion</t>
        </is>
      </c>
      <c r="DZ152" t="n">
        <v>19.2</v>
      </c>
      <c r="EA152" t="n">
        <v>0.00192</v>
      </c>
      <c r="EB152" t="inlineStr">
        <is>
          <t>4-Acid Digestion</t>
        </is>
      </c>
      <c r="EC152" t="inlineStr"/>
      <c r="ED152" t="inlineStr"/>
      <c r="EE152" t="inlineStr"/>
      <c r="EF152" t="n">
        <v>8.960000000000001</v>
      </c>
      <c r="EG152" t="n">
        <v>0.000896</v>
      </c>
      <c r="EH152" t="inlineStr">
        <is>
          <t>4-Acid Digestion</t>
        </is>
      </c>
      <c r="EI152" t="inlineStr"/>
      <c r="EJ152" t="inlineStr"/>
      <c r="EK152" t="inlineStr"/>
      <c r="EL152" t="n">
        <v>84</v>
      </c>
      <c r="EM152" t="n">
        <v>0.008399999999999999</v>
      </c>
      <c r="EN152" t="inlineStr">
        <is>
          <t>Aqua Regia Digestion</t>
        </is>
      </c>
      <c r="EO152" s="2" t="n">
        <v>0.002</v>
      </c>
      <c r="EP152" s="2" t="n">
        <v>2e-07</v>
      </c>
      <c r="EQ152" t="inlineStr">
        <is>
          <t>4-Acid Digestion</t>
        </is>
      </c>
      <c r="ER152" t="inlineStr"/>
      <c r="ES152" t="inlineStr"/>
      <c r="ET152" t="inlineStr"/>
      <c r="EU152" t="inlineStr"/>
      <c r="EV152" t="inlineStr"/>
      <c r="EW152" t="inlineStr"/>
      <c r="EX152" t="n">
        <v>1720</v>
      </c>
      <c r="EY152" t="n">
        <v>0.172</v>
      </c>
      <c r="EZ152" t="inlineStr">
        <is>
          <t>4-Acid Digestion</t>
        </is>
      </c>
      <c r="FA152" t="n">
        <v>187</v>
      </c>
      <c r="FB152" t="n">
        <v>0.0187</v>
      </c>
      <c r="FC152" t="inlineStr">
        <is>
          <t>4-Acid Digestion</t>
        </is>
      </c>
      <c r="FD152" t="n">
        <v>13.6</v>
      </c>
      <c r="FE152" t="n">
        <v>0.00136</v>
      </c>
      <c r="FF152" t="inlineStr">
        <is>
          <t>4-Acid Digestion</t>
        </is>
      </c>
      <c r="FG152" t="inlineStr"/>
      <c r="FH152" t="inlineStr"/>
      <c r="FI152" t="inlineStr"/>
      <c r="FJ152" t="inlineStr"/>
      <c r="FK152" t="inlineStr"/>
      <c r="FL152" t="inlineStr"/>
      <c r="FM152" t="n">
        <v>6.44</v>
      </c>
      <c r="FN152" t="n">
        <v>0.000644</v>
      </c>
      <c r="FO152" t="inlineStr">
        <is>
          <t>4-Acid Digestion</t>
        </is>
      </c>
      <c r="FP152" t="n">
        <v>3.44</v>
      </c>
      <c r="FQ152" t="n">
        <v>0.000344</v>
      </c>
      <c r="FR152" t="inlineStr">
        <is>
          <t>4-Acid Digestion</t>
        </is>
      </c>
      <c r="FS152" t="n">
        <v>134</v>
      </c>
      <c r="FT152" t="n">
        <v>0.0134</v>
      </c>
      <c r="FU152" t="inlineStr">
        <is>
          <t>4-Acid Digestion</t>
        </is>
      </c>
      <c r="FV152" t="n">
        <v>1.01</v>
      </c>
      <c r="FW152" t="n">
        <v>0.000101</v>
      </c>
      <c r="FX152" t="inlineStr">
        <is>
          <t>4-Acid Digestion</t>
        </is>
      </c>
      <c r="FY152" t="n">
        <v>0.67</v>
      </c>
      <c r="FZ152" t="n">
        <v>6.7e-05</v>
      </c>
      <c r="GA152" t="inlineStr">
        <is>
          <t>4-Acid Digestion</t>
        </is>
      </c>
      <c r="GB152" t="inlineStr"/>
      <c r="GC152" t="inlineStr"/>
      <c r="GD152" t="inlineStr"/>
      <c r="GE152" t="n">
        <v>14.3</v>
      </c>
      <c r="GF152" t="n">
        <v>0.00143</v>
      </c>
      <c r="GG152" t="inlineStr">
        <is>
          <t>4-Acid Digestion</t>
        </is>
      </c>
      <c r="GH152" t="n">
        <v>4430</v>
      </c>
      <c r="GI152" t="n">
        <v>0.443</v>
      </c>
      <c r="GJ152" t="inlineStr">
        <is>
          <t>4-Acid Digestion</t>
        </is>
      </c>
      <c r="GK152" t="n">
        <v>0.77</v>
      </c>
      <c r="GL152" t="n">
        <v>7.7e-05</v>
      </c>
      <c r="GM152" t="inlineStr">
        <is>
          <t>4-Acid Digestion</t>
        </is>
      </c>
      <c r="GN152" t="n">
        <v>0.25</v>
      </c>
      <c r="GO152" t="n">
        <v>2.5e-05</v>
      </c>
      <c r="GP152" t="inlineStr">
        <is>
          <t>4-Acid Digestion</t>
        </is>
      </c>
      <c r="GQ152" t="n">
        <v>2.71</v>
      </c>
      <c r="GR152" t="n">
        <v>0.000271</v>
      </c>
      <c r="GS152" t="inlineStr">
        <is>
          <t>4-Acid Digestion</t>
        </is>
      </c>
      <c r="GT152" t="n">
        <v>67</v>
      </c>
      <c r="GU152" t="n">
        <v>0.0067</v>
      </c>
      <c r="GV152" t="inlineStr">
        <is>
          <t>Aqua Regia Digestion</t>
        </is>
      </c>
      <c r="GW152" t="n">
        <v>1.9</v>
      </c>
      <c r="GX152" t="n">
        <v>0.00019</v>
      </c>
      <c r="GY152" t="inlineStr">
        <is>
          <t>4-Acid Digestion</t>
        </is>
      </c>
      <c r="GZ152" t="n">
        <v>15.9</v>
      </c>
      <c r="HA152" t="n">
        <v>0.00159</v>
      </c>
      <c r="HB152" t="inlineStr">
        <is>
          <t>4-Acid Digestion</t>
        </is>
      </c>
      <c r="HC152" t="n">
        <v>1.7</v>
      </c>
      <c r="HD152" t="n">
        <v>0.00017</v>
      </c>
      <c r="HE152" t="inlineStr">
        <is>
          <t>4-Acid Digestion</t>
        </is>
      </c>
      <c r="HF152" t="n">
        <v>91</v>
      </c>
      <c r="HG152" t="n">
        <v>0.0091</v>
      </c>
      <c r="HH152" t="inlineStr">
        <is>
          <t>4-Acid Digestion</t>
        </is>
      </c>
      <c r="HI152" t="n">
        <v>140</v>
      </c>
      <c r="HJ152" t="n">
        <v>0.014</v>
      </c>
      <c r="HK152" t="inlineStr">
        <is>
          <t>4-Acid Digestion</t>
        </is>
      </c>
    </row>
    <row r="153">
      <c r="A153" t="inlineStr">
        <is>
          <t>OREAS0233</t>
        </is>
      </c>
      <c r="B153" t="inlineStr">
        <is>
          <t>Au &gt;1 ppm, Au only</t>
        </is>
      </c>
      <c r="C153" t="inlineStr">
        <is>
          <t>primary</t>
        </is>
      </c>
      <c r="D153" t="inlineStr">
        <is>
          <t>greenstone</t>
        </is>
      </c>
      <c r="E153" t="inlineStr">
        <is>
          <t>orogenic lode gold</t>
        </is>
      </c>
      <c r="F153" t="inlineStr">
        <is>
          <t>yes</t>
        </is>
      </c>
      <c r="G153" t="inlineStr">
        <is>
          <t>Archived</t>
        </is>
      </c>
      <c r="H153" t="inlineStr">
        <is>
          <t>C:/Users/Zeb/Documents/GitHub/OREAS-Catalogue-Info/oreas-catalogue-2024-05-24.csv</t>
        </is>
      </c>
      <c r="I153">
        <f>Hyperlink("https://www.oreas.com/crm/OREAS-233/")</f>
        <v/>
      </c>
      <c r="J153" t="n">
        <v>0.285</v>
      </c>
      <c r="K153" t="n">
        <v>2.85e-05</v>
      </c>
      <c r="L153" t="inlineStr">
        <is>
          <t>Aqua Regia Digestion</t>
        </is>
      </c>
      <c r="M153" t="n">
        <v>69700</v>
      </c>
      <c r="N153" t="n">
        <v>6.97</v>
      </c>
      <c r="O153" t="inlineStr">
        <is>
          <t>4-Acid Digestion</t>
        </is>
      </c>
      <c r="P153" t="n">
        <v>46.8</v>
      </c>
      <c r="Q153" t="n">
        <v>0.00468</v>
      </c>
      <c r="R153" t="inlineStr">
        <is>
          <t>4-Acid Digestion</t>
        </is>
      </c>
      <c r="S153" t="n">
        <v>1.05</v>
      </c>
      <c r="T153" t="n">
        <v>0.000105</v>
      </c>
      <c r="U153" t="inlineStr">
        <is>
          <t>Pb Fire Assay</t>
        </is>
      </c>
      <c r="V153" t="n">
        <v>20.2</v>
      </c>
      <c r="W153" t="n">
        <v>0.00202</v>
      </c>
      <c r="X153" t="inlineStr">
        <is>
          <t>Aqua Regia Digestion</t>
        </is>
      </c>
      <c r="Y153" t="n">
        <v>129</v>
      </c>
      <c r="Z153" t="n">
        <v>0.0129</v>
      </c>
      <c r="AA153" t="inlineStr">
        <is>
          <t>4-Acid Digestion</t>
        </is>
      </c>
      <c r="AB153" t="n">
        <v>0.39</v>
      </c>
      <c r="AC153" t="n">
        <v>3.9e-05</v>
      </c>
      <c r="AD153" t="inlineStr">
        <is>
          <t>4-Acid Digestion</t>
        </is>
      </c>
      <c r="AE153" t="n">
        <v>0.042</v>
      </c>
      <c r="AF153" t="n">
        <v>4.2e-06</v>
      </c>
      <c r="AG153" t="inlineStr">
        <is>
          <t>4-Acid Digestion</t>
        </is>
      </c>
      <c r="AH153" t="n">
        <v>71000</v>
      </c>
      <c r="AI153" t="n">
        <v>7.1</v>
      </c>
      <c r="AJ153" t="inlineStr">
        <is>
          <t>4-Acid Digestion</t>
        </is>
      </c>
      <c r="AK153" t="n">
        <v>0.52</v>
      </c>
      <c r="AL153" t="n">
        <v>5.2e-05</v>
      </c>
      <c r="AM153" t="inlineStr">
        <is>
          <t>4-Acid Digestion</t>
        </is>
      </c>
      <c r="AN153" t="n">
        <v>11.9</v>
      </c>
      <c r="AO153" t="n">
        <v>0.00119</v>
      </c>
      <c r="AP153" t="inlineStr">
        <is>
          <t>4-Acid Digestion</t>
        </is>
      </c>
      <c r="AQ153" t="inlineStr"/>
      <c r="AR153" t="inlineStr"/>
      <c r="AS153" t="inlineStr"/>
      <c r="AT153" t="n">
        <v>42</v>
      </c>
      <c r="AU153" t="n">
        <v>0.0042</v>
      </c>
      <c r="AV153" t="inlineStr">
        <is>
          <t>4-Acid Digestion</t>
        </is>
      </c>
      <c r="AW153" t="n">
        <v>118</v>
      </c>
      <c r="AX153" t="n">
        <v>0.0118</v>
      </c>
      <c r="AY153" t="inlineStr">
        <is>
          <t>4-Acid Digestion</t>
        </is>
      </c>
      <c r="AZ153" t="n">
        <v>0.79</v>
      </c>
      <c r="BA153" t="n">
        <v>7.9e-05</v>
      </c>
      <c r="BB153" t="inlineStr">
        <is>
          <t>4-Acid Digestion</t>
        </is>
      </c>
      <c r="BC153" t="n">
        <v>162</v>
      </c>
      <c r="BD153" t="n">
        <v>0.0162</v>
      </c>
      <c r="BE153" t="inlineStr">
        <is>
          <t>4-Acid Digestion</t>
        </is>
      </c>
      <c r="BF153" t="n">
        <v>3.69</v>
      </c>
      <c r="BG153" t="n">
        <v>0.000369</v>
      </c>
      <c r="BH153" t="inlineStr">
        <is>
          <t>4-Acid Digestion</t>
        </is>
      </c>
      <c r="BI153" t="n">
        <v>2.24</v>
      </c>
      <c r="BJ153" t="n">
        <v>0.000224</v>
      </c>
      <c r="BK153" t="inlineStr">
        <is>
          <t>4-Acid Digestion</t>
        </is>
      </c>
      <c r="BL153" t="n">
        <v>0.89</v>
      </c>
      <c r="BM153" t="n">
        <v>8.899999999999999e-05</v>
      </c>
      <c r="BN153" t="inlineStr">
        <is>
          <t>4-Acid Digestion</t>
        </is>
      </c>
      <c r="BO153" t="n">
        <v>77200</v>
      </c>
      <c r="BP153" t="n">
        <v>7.72</v>
      </c>
      <c r="BQ153" t="inlineStr">
        <is>
          <t>4-Acid Digestion</t>
        </is>
      </c>
      <c r="BR153" t="n">
        <v>15.1</v>
      </c>
      <c r="BS153" t="n">
        <v>0.00151</v>
      </c>
      <c r="BT153" t="inlineStr">
        <is>
          <t>4-Acid Digestion</t>
        </is>
      </c>
      <c r="BU153" t="n">
        <v>3.16</v>
      </c>
      <c r="BV153" t="n">
        <v>0.000316</v>
      </c>
      <c r="BW153" t="inlineStr">
        <is>
          <t>4-Acid Digestion</t>
        </is>
      </c>
      <c r="BX153" t="n">
        <v>0.11</v>
      </c>
      <c r="BY153" t="n">
        <v>1.1e-05</v>
      </c>
      <c r="BZ153" t="inlineStr">
        <is>
          <t>Aqua Regia Digestion</t>
        </is>
      </c>
      <c r="CA153" t="n">
        <v>1.61</v>
      </c>
      <c r="CB153" t="n">
        <v>0.000161</v>
      </c>
      <c r="CC153" t="inlineStr">
        <is>
          <t>4-Acid Digestion</t>
        </is>
      </c>
      <c r="CD153" t="inlineStr"/>
      <c r="CE153" t="inlineStr"/>
      <c r="CF153" t="inlineStr"/>
      <c r="CG153" t="n">
        <v>0.79</v>
      </c>
      <c r="CH153" t="n">
        <v>7.9e-05</v>
      </c>
      <c r="CI153" t="inlineStr">
        <is>
          <t>4-Acid Digestion</t>
        </is>
      </c>
      <c r="CJ153" t="n">
        <v>0.073</v>
      </c>
      <c r="CK153" t="n">
        <v>7.3e-06</v>
      </c>
      <c r="CL153" t="inlineStr">
        <is>
          <t>4-Acid Digestion</t>
        </is>
      </c>
      <c r="CM153" t="inlineStr"/>
      <c r="CN153" t="inlineStr"/>
      <c r="CO153" t="inlineStr"/>
      <c r="CP153" t="n">
        <v>3700</v>
      </c>
      <c r="CQ153" t="n">
        <v>0.37</v>
      </c>
      <c r="CR153" t="inlineStr">
        <is>
          <t>4-Acid Digestion</t>
        </is>
      </c>
      <c r="CS153" t="n">
        <v>4.92</v>
      </c>
      <c r="CT153" t="n">
        <v>0.000492</v>
      </c>
      <c r="CU153" t="inlineStr">
        <is>
          <t>4-Acid Digestion</t>
        </is>
      </c>
      <c r="CV153" t="n">
        <v>11.2</v>
      </c>
      <c r="CW153" t="n">
        <v>0.00112</v>
      </c>
      <c r="CX153" t="inlineStr">
        <is>
          <t>4-Acid Digestion</t>
        </is>
      </c>
      <c r="CY153" t="n">
        <v>0.32</v>
      </c>
      <c r="CZ153" t="n">
        <v>3.2e-05</v>
      </c>
      <c r="DA153" t="inlineStr">
        <is>
          <t>4-Acid Digestion</t>
        </is>
      </c>
      <c r="DB153" t="n">
        <v>37600</v>
      </c>
      <c r="DC153" t="n">
        <v>3.76</v>
      </c>
      <c r="DD153" t="inlineStr">
        <is>
          <t>4-Acid Digestion</t>
        </is>
      </c>
      <c r="DE153" t="n">
        <v>1340</v>
      </c>
      <c r="DF153" t="n">
        <v>0.134</v>
      </c>
      <c r="DG153" t="inlineStr">
        <is>
          <t>4-Acid Digestion</t>
        </is>
      </c>
      <c r="DH153" t="n">
        <v>0.92</v>
      </c>
      <c r="DI153" t="n">
        <v>9.2e-05</v>
      </c>
      <c r="DJ153" t="inlineStr">
        <is>
          <t>4-Acid Digestion</t>
        </is>
      </c>
      <c r="DK153" t="n">
        <v>17300</v>
      </c>
      <c r="DL153" t="n">
        <v>1.73</v>
      </c>
      <c r="DM153" t="inlineStr">
        <is>
          <t>4-Acid Digestion</t>
        </is>
      </c>
      <c r="DN153" t="n">
        <v>3.31</v>
      </c>
      <c r="DO153" t="n">
        <v>0.000331</v>
      </c>
      <c r="DP153" t="inlineStr">
        <is>
          <t>4-Acid Digestion</t>
        </is>
      </c>
      <c r="DQ153" t="n">
        <v>7.89</v>
      </c>
      <c r="DR153" t="n">
        <v>0.000789</v>
      </c>
      <c r="DS153" t="inlineStr">
        <is>
          <t>4-Acid Digestion</t>
        </is>
      </c>
      <c r="DT153" t="n">
        <v>56</v>
      </c>
      <c r="DU153" t="n">
        <v>0.0056</v>
      </c>
      <c r="DV153" t="inlineStr">
        <is>
          <t>Aqua Regia Digestion</t>
        </is>
      </c>
      <c r="DW153" t="n">
        <v>400</v>
      </c>
      <c r="DX153" t="n">
        <v>0.04</v>
      </c>
      <c r="DY153" t="inlineStr">
        <is>
          <t>4-Acid Digestion</t>
        </is>
      </c>
      <c r="DZ153" t="n">
        <v>21.3</v>
      </c>
      <c r="EA153" t="n">
        <v>0.00213</v>
      </c>
      <c r="EB153" t="inlineStr">
        <is>
          <t>4-Acid Digestion</t>
        </is>
      </c>
      <c r="EC153" t="inlineStr"/>
      <c r="ED153" t="inlineStr"/>
      <c r="EE153" t="inlineStr"/>
      <c r="EF153" t="n">
        <v>1.65</v>
      </c>
      <c r="EG153" t="n">
        <v>0.000165</v>
      </c>
      <c r="EH153" t="inlineStr">
        <is>
          <t>4-Acid Digestion</t>
        </is>
      </c>
      <c r="EI153" t="n">
        <v>0.014</v>
      </c>
      <c r="EJ153" t="n">
        <v>1.4e-06</v>
      </c>
      <c r="EK153" t="inlineStr">
        <is>
          <t>Aqua Regia Digestion</t>
        </is>
      </c>
      <c r="EL153" t="n">
        <v>5.05</v>
      </c>
      <c r="EM153" t="n">
        <v>0.000505</v>
      </c>
      <c r="EN153" t="inlineStr">
        <is>
          <t>Aqua Regia Digestion</t>
        </is>
      </c>
      <c r="EO153" t="n">
        <v>0.002</v>
      </c>
      <c r="EP153" t="n">
        <v>2e-07</v>
      </c>
      <c r="EQ153" t="inlineStr">
        <is>
          <t>Aqua Regia Digestion</t>
        </is>
      </c>
      <c r="ER153" t="inlineStr"/>
      <c r="ES153" t="inlineStr"/>
      <c r="ET153" t="inlineStr"/>
      <c r="EU153" t="inlineStr"/>
      <c r="EV153" t="inlineStr"/>
      <c r="EW153" t="inlineStr"/>
      <c r="EX153" t="n">
        <v>3190</v>
      </c>
      <c r="EY153" t="n">
        <v>0.319</v>
      </c>
      <c r="EZ153" t="inlineStr">
        <is>
          <t>4-Acid Digestion</t>
        </is>
      </c>
      <c r="FA153" t="n">
        <v>1.1</v>
      </c>
      <c r="FB153" t="n">
        <v>0.00011</v>
      </c>
      <c r="FC153" t="inlineStr">
        <is>
          <t>4-Acid Digestion</t>
        </is>
      </c>
      <c r="FD153" t="n">
        <v>39.6</v>
      </c>
      <c r="FE153" t="n">
        <v>0.00396</v>
      </c>
      <c r="FF153" t="inlineStr">
        <is>
          <t>4-Acid Digestion</t>
        </is>
      </c>
      <c r="FG153" t="inlineStr"/>
      <c r="FH153" t="inlineStr"/>
      <c r="FI153" t="inlineStr"/>
      <c r="FJ153" t="inlineStr"/>
      <c r="FK153" t="inlineStr"/>
      <c r="FL153" t="inlineStr"/>
      <c r="FM153" t="n">
        <v>1.51</v>
      </c>
      <c r="FN153" t="n">
        <v>0.000151</v>
      </c>
      <c r="FO153" t="inlineStr">
        <is>
          <t>Aqua Regia Digestion</t>
        </is>
      </c>
      <c r="FP153" t="n">
        <v>0.95</v>
      </c>
      <c r="FQ153" t="n">
        <v>9.500000000000001e-05</v>
      </c>
      <c r="FR153" t="inlineStr">
        <is>
          <t>4-Acid Digestion</t>
        </is>
      </c>
      <c r="FS153" t="n">
        <v>175</v>
      </c>
      <c r="FT153" t="n">
        <v>0.0175</v>
      </c>
      <c r="FU153" t="inlineStr">
        <is>
          <t>4-Acid Digestion</t>
        </is>
      </c>
      <c r="FV153" t="n">
        <v>0.23</v>
      </c>
      <c r="FW153" t="n">
        <v>2.3e-05</v>
      </c>
      <c r="FX153" t="inlineStr">
        <is>
          <t>4-Acid Digestion</t>
        </is>
      </c>
      <c r="FY153" t="n">
        <v>0.55</v>
      </c>
      <c r="FZ153" t="n">
        <v>5.5e-05</v>
      </c>
      <c r="GA153" t="inlineStr">
        <is>
          <t>4-Acid Digestion</t>
        </is>
      </c>
      <c r="GB153" t="n">
        <v>0.083</v>
      </c>
      <c r="GC153" t="n">
        <v>8.3e-06</v>
      </c>
      <c r="GD153" t="inlineStr">
        <is>
          <t>Aqua Regia Digestion</t>
        </is>
      </c>
      <c r="GE153" t="n">
        <v>0.84</v>
      </c>
      <c r="GF153" t="n">
        <v>8.4e-05</v>
      </c>
      <c r="GG153" t="inlineStr">
        <is>
          <t>4-Acid Digestion</t>
        </is>
      </c>
      <c r="GH153" t="n">
        <v>5950</v>
      </c>
      <c r="GI153" t="n">
        <v>0.595</v>
      </c>
      <c r="GJ153" t="inlineStr">
        <is>
          <t>4-Acid Digestion</t>
        </is>
      </c>
      <c r="GK153" t="n">
        <v>0.18</v>
      </c>
      <c r="GL153" t="n">
        <v>1.8e-05</v>
      </c>
      <c r="GM153" t="inlineStr">
        <is>
          <t>4-Acid Digestion</t>
        </is>
      </c>
      <c r="GN153" t="n">
        <v>0.33</v>
      </c>
      <c r="GO153" t="n">
        <v>3.3e-05</v>
      </c>
      <c r="GP153" t="inlineStr">
        <is>
          <t>4-Acid Digestion</t>
        </is>
      </c>
      <c r="GQ153" t="n">
        <v>0.25</v>
      </c>
      <c r="GR153" t="n">
        <v>2.5e-05</v>
      </c>
      <c r="GS153" t="inlineStr">
        <is>
          <t>4-Acid Digestion</t>
        </is>
      </c>
      <c r="GT153" t="n">
        <v>139</v>
      </c>
      <c r="GU153" t="n">
        <v>0.0139</v>
      </c>
      <c r="GV153" t="inlineStr">
        <is>
          <t>Aqua Regia Digestion</t>
        </is>
      </c>
      <c r="GW153" t="n">
        <v>26.3</v>
      </c>
      <c r="GX153" t="n">
        <v>0.00263</v>
      </c>
      <c r="GY153" t="inlineStr">
        <is>
          <t>4-Acid Digestion</t>
        </is>
      </c>
      <c r="GZ153" t="n">
        <v>19.8</v>
      </c>
      <c r="HA153" t="n">
        <v>0.00198</v>
      </c>
      <c r="HB153" t="inlineStr">
        <is>
          <t>4-Acid Digestion</t>
        </is>
      </c>
      <c r="HC153" t="n">
        <v>2.21</v>
      </c>
      <c r="HD153" t="n">
        <v>0.000221</v>
      </c>
      <c r="HE153" t="inlineStr">
        <is>
          <t>4-Acid Digestion</t>
        </is>
      </c>
      <c r="HF153" t="n">
        <v>128</v>
      </c>
      <c r="HG153" t="n">
        <v>0.0128</v>
      </c>
      <c r="HH153" t="inlineStr">
        <is>
          <t>4-Acid Digestion</t>
        </is>
      </c>
      <c r="HI153" t="n">
        <v>52</v>
      </c>
      <c r="HJ153" t="n">
        <v>0.0052</v>
      </c>
      <c r="HK153" t="inlineStr">
        <is>
          <t>4-Acid Digestion</t>
        </is>
      </c>
    </row>
    <row r="154">
      <c r="A154" t="inlineStr">
        <is>
          <t>OREAS0233b</t>
        </is>
      </c>
      <c r="B154" t="inlineStr">
        <is>
          <t>Au &gt;1 ppm, Au only</t>
        </is>
      </c>
      <c r="C154" t="inlineStr">
        <is>
          <t>primary</t>
        </is>
      </c>
      <c r="D154" t="inlineStr">
        <is>
          <t>greenstone</t>
        </is>
      </c>
      <c r="E154" t="inlineStr">
        <is>
          <t>orogenic lode gold</t>
        </is>
      </c>
      <c r="F154" t="inlineStr">
        <is>
          <t>yes</t>
        </is>
      </c>
      <c r="G154" t="inlineStr">
        <is>
          <t>Current</t>
        </is>
      </c>
      <c r="H154" t="inlineStr">
        <is>
          <t>C:/Users/Zeb/Documents/GitHub/OREAS-Catalogue-Info/oreas-catalogue-2024-05-24.csv</t>
        </is>
      </c>
      <c r="I154">
        <f>Hyperlink("https://www.oreas.com/crm/OREAS-233b/")</f>
        <v/>
      </c>
      <c r="J154" t="n">
        <v>0.306</v>
      </c>
      <c r="K154" t="n">
        <v>3.06e-05</v>
      </c>
      <c r="L154" t="inlineStr">
        <is>
          <t>Aqua Regia Digestion</t>
        </is>
      </c>
      <c r="M154" t="n">
        <v>68000</v>
      </c>
      <c r="N154" t="n">
        <v>6.8</v>
      </c>
      <c r="O154" t="inlineStr">
        <is>
          <t>4-Acid Digestion</t>
        </is>
      </c>
      <c r="P154" t="n">
        <v>60</v>
      </c>
      <c r="Q154" t="n">
        <v>0.006</v>
      </c>
      <c r="R154" t="inlineStr">
        <is>
          <t>4-Acid Digestion</t>
        </is>
      </c>
      <c r="S154" t="n">
        <v>1.07</v>
      </c>
      <c r="T154" t="n">
        <v>0.000107</v>
      </c>
      <c r="U154" t="inlineStr">
        <is>
          <t>Pb Fire Assay</t>
        </is>
      </c>
      <c r="V154" t="n">
        <v>23.7</v>
      </c>
      <c r="W154" t="n">
        <v>0.00237</v>
      </c>
      <c r="X154" t="inlineStr">
        <is>
          <t>Aqua Regia Digestion</t>
        </is>
      </c>
      <c r="Y154" t="n">
        <v>270</v>
      </c>
      <c r="Z154" t="n">
        <v>0.027</v>
      </c>
      <c r="AA154" t="inlineStr">
        <is>
          <t>4-Acid Digestion</t>
        </is>
      </c>
      <c r="AB154" t="n">
        <v>0.39</v>
      </c>
      <c r="AC154" t="n">
        <v>3.9e-05</v>
      </c>
      <c r="AD154" t="inlineStr">
        <is>
          <t>4-Acid Digestion</t>
        </is>
      </c>
      <c r="AE154" t="n">
        <v>0.046</v>
      </c>
      <c r="AF154" t="n">
        <v>4.6e-06</v>
      </c>
      <c r="AG154" t="inlineStr">
        <is>
          <t>4-Acid Digestion</t>
        </is>
      </c>
      <c r="AH154" t="n">
        <v>63300</v>
      </c>
      <c r="AI154" t="n">
        <v>6.33</v>
      </c>
      <c r="AJ154" t="inlineStr">
        <is>
          <t>4-Acid Digestion</t>
        </is>
      </c>
      <c r="AK154" t="n">
        <v>0.58</v>
      </c>
      <c r="AL154" t="n">
        <v>5.8e-05</v>
      </c>
      <c r="AM154" t="inlineStr">
        <is>
          <t>4-Acid Digestion</t>
        </is>
      </c>
      <c r="AN154" t="n">
        <v>12.6</v>
      </c>
      <c r="AO154" t="n">
        <v>0.00126</v>
      </c>
      <c r="AP154" t="inlineStr">
        <is>
          <t>4-Acid Digestion</t>
        </is>
      </c>
      <c r="AQ154" t="inlineStr"/>
      <c r="AR154" t="inlineStr"/>
      <c r="AS154" t="inlineStr"/>
      <c r="AT154" t="n">
        <v>43.6</v>
      </c>
      <c r="AU154" t="n">
        <v>0.00436</v>
      </c>
      <c r="AV154" t="inlineStr">
        <is>
          <t>4-Acid Digestion</t>
        </is>
      </c>
      <c r="AW154" t="n">
        <v>146</v>
      </c>
      <c r="AX154" t="n">
        <v>0.0146</v>
      </c>
      <c r="AY154" t="inlineStr">
        <is>
          <t>4-Acid Digestion</t>
        </is>
      </c>
      <c r="AZ154" t="n">
        <v>0.89</v>
      </c>
      <c r="BA154" t="n">
        <v>8.899999999999999e-05</v>
      </c>
      <c r="BB154" t="inlineStr">
        <is>
          <t>4-Acid Digestion</t>
        </is>
      </c>
      <c r="BC154" t="n">
        <v>161</v>
      </c>
      <c r="BD154" t="n">
        <v>0.0161</v>
      </c>
      <c r="BE154" t="inlineStr">
        <is>
          <t>4-Acid Digestion</t>
        </is>
      </c>
      <c r="BF154" t="n">
        <v>3.6</v>
      </c>
      <c r="BG154" t="n">
        <v>0.00036</v>
      </c>
      <c r="BH154" t="inlineStr">
        <is>
          <t>4-Acid Digestion</t>
        </is>
      </c>
      <c r="BI154" t="n">
        <v>2.18</v>
      </c>
      <c r="BJ154" t="n">
        <v>0.000218</v>
      </c>
      <c r="BK154" t="inlineStr">
        <is>
          <t>4-Acid Digestion</t>
        </is>
      </c>
      <c r="BL154" t="n">
        <v>0.9</v>
      </c>
      <c r="BM154" t="n">
        <v>9.000000000000001e-05</v>
      </c>
      <c r="BN154" t="inlineStr">
        <is>
          <t>4-Acid Digestion</t>
        </is>
      </c>
      <c r="BO154" t="n">
        <v>78400</v>
      </c>
      <c r="BP154" t="n">
        <v>7.84</v>
      </c>
      <c r="BQ154" t="inlineStr">
        <is>
          <t>4-Acid Digestion</t>
        </is>
      </c>
      <c r="BR154" t="n">
        <v>15</v>
      </c>
      <c r="BS154" t="n">
        <v>0.0015</v>
      </c>
      <c r="BT154" t="inlineStr">
        <is>
          <t>4-Acid Digestion</t>
        </is>
      </c>
      <c r="BU154" t="n">
        <v>2.96</v>
      </c>
      <c r="BV154" t="n">
        <v>0.000296</v>
      </c>
      <c r="BW154" t="inlineStr">
        <is>
          <t>4-Acid Digestion</t>
        </is>
      </c>
      <c r="BX154" t="n">
        <v>0.083</v>
      </c>
      <c r="BY154" t="n">
        <v>8.3e-06</v>
      </c>
      <c r="BZ154" t="inlineStr">
        <is>
          <t>4-Acid Digestion</t>
        </is>
      </c>
      <c r="CA154" t="n">
        <v>1.6</v>
      </c>
      <c r="CB154" t="n">
        <v>0.00016</v>
      </c>
      <c r="CC154" t="inlineStr">
        <is>
          <t>4-Acid Digestion</t>
        </is>
      </c>
      <c r="CD154" t="inlineStr"/>
      <c r="CE154" t="inlineStr"/>
      <c r="CF154" t="inlineStr"/>
      <c r="CG154" t="n">
        <v>0.74</v>
      </c>
      <c r="CH154" t="n">
        <v>7.4e-05</v>
      </c>
      <c r="CI154" t="inlineStr">
        <is>
          <t>4-Acid Digestion</t>
        </is>
      </c>
      <c r="CJ154" t="n">
        <v>0.073</v>
      </c>
      <c r="CK154" t="n">
        <v>7.3e-06</v>
      </c>
      <c r="CL154" t="inlineStr">
        <is>
          <t>4-Acid Digestion</t>
        </is>
      </c>
      <c r="CM154" t="inlineStr"/>
      <c r="CN154" t="inlineStr"/>
      <c r="CO154" t="inlineStr"/>
      <c r="CP154" t="n">
        <v>5410</v>
      </c>
      <c r="CQ154" t="n">
        <v>0.541</v>
      </c>
      <c r="CR154" t="inlineStr">
        <is>
          <t>4-Acid Digestion</t>
        </is>
      </c>
      <c r="CS154" t="n">
        <v>5.3</v>
      </c>
      <c r="CT154" t="n">
        <v>0.00053</v>
      </c>
      <c r="CU154" t="inlineStr">
        <is>
          <t>4-Acid Digestion</t>
        </is>
      </c>
      <c r="CV154" t="n">
        <v>12.2</v>
      </c>
      <c r="CW154" t="n">
        <v>0.00122</v>
      </c>
      <c r="CX154" t="inlineStr">
        <is>
          <t>4-Acid Digestion</t>
        </is>
      </c>
      <c r="CY154" t="n">
        <v>0.32</v>
      </c>
      <c r="CZ154" t="n">
        <v>3.2e-05</v>
      </c>
      <c r="DA154" t="inlineStr">
        <is>
          <t>4-Acid Digestion</t>
        </is>
      </c>
      <c r="DB154" t="n">
        <v>38700</v>
      </c>
      <c r="DC154" t="n">
        <v>3.87</v>
      </c>
      <c r="DD154" t="inlineStr">
        <is>
          <t>4-Acid Digestion</t>
        </is>
      </c>
      <c r="DE154" t="n">
        <v>1470</v>
      </c>
      <c r="DF154" t="n">
        <v>0.147</v>
      </c>
      <c r="DG154" t="inlineStr">
        <is>
          <t>4-Acid Digestion</t>
        </is>
      </c>
      <c r="DH154" t="n">
        <v>2.34</v>
      </c>
      <c r="DI154" t="n">
        <v>0.000234</v>
      </c>
      <c r="DJ154" t="inlineStr">
        <is>
          <t>4-Acid Digestion</t>
        </is>
      </c>
      <c r="DK154" t="n">
        <v>19200</v>
      </c>
      <c r="DL154" t="n">
        <v>1.92</v>
      </c>
      <c r="DM154" t="inlineStr">
        <is>
          <t>4-Acid Digestion</t>
        </is>
      </c>
      <c r="DN154" t="n">
        <v>3.54</v>
      </c>
      <c r="DO154" t="n">
        <v>0.000354</v>
      </c>
      <c r="DP154" t="inlineStr">
        <is>
          <t>4-Acid Digestion</t>
        </is>
      </c>
      <c r="DQ154" t="n">
        <v>8.27</v>
      </c>
      <c r="DR154" t="n">
        <v>0.000827</v>
      </c>
      <c r="DS154" t="inlineStr">
        <is>
          <t>4-Acid Digestion</t>
        </is>
      </c>
      <c r="DT154" t="n">
        <v>68</v>
      </c>
      <c r="DU154" t="n">
        <v>0.0068</v>
      </c>
      <c r="DV154" t="inlineStr">
        <is>
          <t>Aqua Regia Digestion</t>
        </is>
      </c>
      <c r="DW154" t="n">
        <v>430</v>
      </c>
      <c r="DX154" t="n">
        <v>0.043</v>
      </c>
      <c r="DY154" t="inlineStr">
        <is>
          <t>4-Acid Digestion</t>
        </is>
      </c>
      <c r="DZ154" t="n">
        <v>23.9</v>
      </c>
      <c r="EA154" t="n">
        <v>0.00239</v>
      </c>
      <c r="EB154" t="inlineStr">
        <is>
          <t>4-Acid Digestion</t>
        </is>
      </c>
      <c r="EC154" t="inlineStr"/>
      <c r="ED154" t="inlineStr"/>
      <c r="EE154" t="inlineStr"/>
      <c r="EF154" t="n">
        <v>1.71</v>
      </c>
      <c r="EG154" t="n">
        <v>0.000171</v>
      </c>
      <c r="EH154" t="inlineStr">
        <is>
          <t>4-Acid Digestion</t>
        </is>
      </c>
      <c r="EI154" t="inlineStr"/>
      <c r="EJ154" t="inlineStr"/>
      <c r="EK154" t="inlineStr"/>
      <c r="EL154" t="n">
        <v>5.88</v>
      </c>
      <c r="EM154" t="n">
        <v>0.000588</v>
      </c>
      <c r="EN154" t="inlineStr">
        <is>
          <t>Aqua Regia Digestion</t>
        </is>
      </c>
      <c r="EO154" t="n">
        <v>0.003</v>
      </c>
      <c r="EP154" t="n">
        <v>3e-07</v>
      </c>
      <c r="EQ154" t="inlineStr">
        <is>
          <t>4-Acid Digestion</t>
        </is>
      </c>
      <c r="ER154" t="inlineStr"/>
      <c r="ES154" t="inlineStr"/>
      <c r="ET154" t="inlineStr"/>
      <c r="EU154" t="inlineStr"/>
      <c r="EV154" t="inlineStr"/>
      <c r="EW154" t="inlineStr"/>
      <c r="EX154" t="n">
        <v>3730</v>
      </c>
      <c r="EY154" t="n">
        <v>0.373</v>
      </c>
      <c r="EZ154" t="inlineStr">
        <is>
          <t>4-Acid Digestion</t>
        </is>
      </c>
      <c r="FA154" t="n">
        <v>1.31</v>
      </c>
      <c r="FB154" t="n">
        <v>0.000131</v>
      </c>
      <c r="FC154" t="inlineStr">
        <is>
          <t>4-Acid Digestion</t>
        </is>
      </c>
      <c r="FD154" t="n">
        <v>37.4</v>
      </c>
      <c r="FE154" t="n">
        <v>0.00374</v>
      </c>
      <c r="FF154" t="inlineStr">
        <is>
          <t>4-Acid Digestion</t>
        </is>
      </c>
      <c r="FG154" t="inlineStr"/>
      <c r="FH154" t="inlineStr"/>
      <c r="FI154" t="inlineStr"/>
      <c r="FJ154" t="inlineStr"/>
      <c r="FK154" t="inlineStr"/>
      <c r="FL154" t="inlineStr"/>
      <c r="FM154" t="n">
        <v>1.51</v>
      </c>
      <c r="FN154" t="n">
        <v>0.000151</v>
      </c>
      <c r="FO154" t="inlineStr">
        <is>
          <t>Aqua Regia Digestion</t>
        </is>
      </c>
      <c r="FP154" t="n">
        <v>1.13</v>
      </c>
      <c r="FQ154" t="n">
        <v>0.000113</v>
      </c>
      <c r="FR154" t="inlineStr">
        <is>
          <t>4-Acid Digestion</t>
        </is>
      </c>
      <c r="FS154" t="n">
        <v>198</v>
      </c>
      <c r="FT154" t="n">
        <v>0.0198</v>
      </c>
      <c r="FU154" t="inlineStr">
        <is>
          <t>4-Acid Digestion</t>
        </is>
      </c>
      <c r="FV154" t="n">
        <v>0.23</v>
      </c>
      <c r="FW154" t="n">
        <v>2.3e-05</v>
      </c>
      <c r="FX154" t="inlineStr">
        <is>
          <t>4-Acid Digestion</t>
        </is>
      </c>
      <c r="FY154" t="n">
        <v>0.53</v>
      </c>
      <c r="FZ154" t="n">
        <v>5.3e-05</v>
      </c>
      <c r="GA154" t="inlineStr">
        <is>
          <t>4-Acid Digestion</t>
        </is>
      </c>
      <c r="GB154" t="n">
        <v>0.089</v>
      </c>
      <c r="GC154" t="n">
        <v>8.899999999999999e-06</v>
      </c>
      <c r="GD154" t="inlineStr">
        <is>
          <t>Aqua Regia Digestion</t>
        </is>
      </c>
      <c r="GE154" t="n">
        <v>0.93</v>
      </c>
      <c r="GF154" t="n">
        <v>9.3e-05</v>
      </c>
      <c r="GG154" t="inlineStr">
        <is>
          <t>4-Acid Digestion</t>
        </is>
      </c>
      <c r="GH154" t="n">
        <v>5970</v>
      </c>
      <c r="GI154" t="n">
        <v>0.597</v>
      </c>
      <c r="GJ154" t="inlineStr">
        <is>
          <t>4-Acid Digestion</t>
        </is>
      </c>
      <c r="GK154" t="n">
        <v>0.21</v>
      </c>
      <c r="GL154" t="n">
        <v>2.1e-05</v>
      </c>
      <c r="GM154" t="inlineStr">
        <is>
          <t>4-Acid Digestion</t>
        </is>
      </c>
      <c r="GN154" t="n">
        <v>0.32</v>
      </c>
      <c r="GO154" t="n">
        <v>3.2e-05</v>
      </c>
      <c r="GP154" t="inlineStr">
        <is>
          <t>4-Acid Digestion</t>
        </is>
      </c>
      <c r="GQ154" t="n">
        <v>0.3</v>
      </c>
      <c r="GR154" t="n">
        <v>3e-05</v>
      </c>
      <c r="GS154" t="inlineStr">
        <is>
          <t>4-Acid Digestion</t>
        </is>
      </c>
      <c r="GT154" t="n">
        <v>131</v>
      </c>
      <c r="GU154" t="n">
        <v>0.0131</v>
      </c>
      <c r="GV154" t="inlineStr">
        <is>
          <t>Aqua Regia Digestion</t>
        </is>
      </c>
      <c r="GW154" t="n">
        <v>29.9</v>
      </c>
      <c r="GX154" t="n">
        <v>0.00299</v>
      </c>
      <c r="GY154" t="inlineStr">
        <is>
          <t>4-Acid Digestion</t>
        </is>
      </c>
      <c r="GZ154" t="n">
        <v>19.7</v>
      </c>
      <c r="HA154" t="n">
        <v>0.00197</v>
      </c>
      <c r="HB154" t="inlineStr">
        <is>
          <t>4-Acid Digestion</t>
        </is>
      </c>
      <c r="HC154" t="n">
        <v>2.06</v>
      </c>
      <c r="HD154" t="n">
        <v>0.000206</v>
      </c>
      <c r="HE154" t="inlineStr">
        <is>
          <t>4-Acid Digestion</t>
        </is>
      </c>
      <c r="HF154" t="n">
        <v>138</v>
      </c>
      <c r="HG154" t="n">
        <v>0.0138</v>
      </c>
      <c r="HH154" t="inlineStr">
        <is>
          <t>4-Acid Digestion</t>
        </is>
      </c>
      <c r="HI154" t="n">
        <v>50</v>
      </c>
      <c r="HJ154" t="n">
        <v>0.005</v>
      </c>
      <c r="HK154" t="inlineStr">
        <is>
          <t>4-Acid Digestion</t>
        </is>
      </c>
    </row>
    <row r="155">
      <c r="A155" t="inlineStr">
        <is>
          <t>OREAS0234</t>
        </is>
      </c>
      <c r="B155" t="inlineStr">
        <is>
          <t>Au &gt;1 ppm, Au only</t>
        </is>
      </c>
      <c r="C155" t="inlineStr">
        <is>
          <t>primary</t>
        </is>
      </c>
      <c r="D155" t="inlineStr">
        <is>
          <t>greenstone</t>
        </is>
      </c>
      <c r="E155" t="inlineStr">
        <is>
          <t>orogenic lode gold</t>
        </is>
      </c>
      <c r="F155" t="inlineStr">
        <is>
          <t>yes</t>
        </is>
      </c>
      <c r="G155" t="inlineStr">
        <is>
          <t>Current</t>
        </is>
      </c>
      <c r="H155" t="inlineStr">
        <is>
          <t>C:/Users/Zeb/Documents/GitHub/OREAS-Catalogue-Info/oreas-catalogue-2024-05-24.csv</t>
        </is>
      </c>
      <c r="I155">
        <f>Hyperlink("https://www.oreas.com/crm/OREAS-234/")</f>
        <v/>
      </c>
      <c r="J155" t="n">
        <v>0.341</v>
      </c>
      <c r="K155" t="n">
        <v>3.41e-05</v>
      </c>
      <c r="L155" t="inlineStr">
        <is>
          <t>Aqua Regia Digestion</t>
        </is>
      </c>
      <c r="M155" t="n">
        <v>70500</v>
      </c>
      <c r="N155" t="n">
        <v>7.05</v>
      </c>
      <c r="O155" t="inlineStr">
        <is>
          <t>4-Acid Digestion</t>
        </is>
      </c>
      <c r="P155" t="n">
        <v>55</v>
      </c>
      <c r="Q155" t="n">
        <v>0.0055</v>
      </c>
      <c r="R155" t="inlineStr">
        <is>
          <t>4-Acid Digestion</t>
        </is>
      </c>
      <c r="S155" t="n">
        <v>1.2</v>
      </c>
      <c r="T155" t="n">
        <v>0.00012</v>
      </c>
      <c r="U155" t="inlineStr">
        <is>
          <t>Pb Fire Assay</t>
        </is>
      </c>
      <c r="V155" t="n">
        <v>19.8</v>
      </c>
      <c r="W155" t="n">
        <v>0.00198</v>
      </c>
      <c r="X155" t="inlineStr">
        <is>
          <t>Aqua Regia Digestion</t>
        </is>
      </c>
      <c r="Y155" t="n">
        <v>129</v>
      </c>
      <c r="Z155" t="n">
        <v>0.0129</v>
      </c>
      <c r="AA155" t="inlineStr">
        <is>
          <t>4-Acid Digestion</t>
        </is>
      </c>
      <c r="AB155" t="n">
        <v>0.42</v>
      </c>
      <c r="AC155" t="n">
        <v>4.2e-05</v>
      </c>
      <c r="AD155" t="inlineStr">
        <is>
          <t>4-Acid Digestion</t>
        </is>
      </c>
      <c r="AE155" t="n">
        <v>0.047</v>
      </c>
      <c r="AF155" t="n">
        <v>4.7e-06</v>
      </c>
      <c r="AG155" t="inlineStr">
        <is>
          <t>4-Acid Digestion</t>
        </is>
      </c>
      <c r="AH155" t="n">
        <v>70800</v>
      </c>
      <c r="AI155" t="n">
        <v>7.08</v>
      </c>
      <c r="AJ155" t="inlineStr">
        <is>
          <t>4-Acid Digestion</t>
        </is>
      </c>
      <c r="AK155" t="n">
        <v>0.57</v>
      </c>
      <c r="AL155" t="n">
        <v>5.7e-05</v>
      </c>
      <c r="AM155" t="inlineStr">
        <is>
          <t>4-Acid Digestion</t>
        </is>
      </c>
      <c r="AN155" t="n">
        <v>12.9</v>
      </c>
      <c r="AO155" t="n">
        <v>0.00129</v>
      </c>
      <c r="AP155" t="inlineStr">
        <is>
          <t>4-Acid Digestion</t>
        </is>
      </c>
      <c r="AQ155" t="inlineStr"/>
      <c r="AR155" t="inlineStr"/>
      <c r="AS155" t="inlineStr"/>
      <c r="AT155" t="n">
        <v>41.2</v>
      </c>
      <c r="AU155" t="n">
        <v>0.00412</v>
      </c>
      <c r="AV155" t="inlineStr">
        <is>
          <t>4-Acid Digestion</t>
        </is>
      </c>
      <c r="AW155" t="n">
        <v>110</v>
      </c>
      <c r="AX155" t="n">
        <v>0.011</v>
      </c>
      <c r="AY155" t="inlineStr">
        <is>
          <t>4-Acid Digestion</t>
        </is>
      </c>
      <c r="AZ155" t="n">
        <v>0.92</v>
      </c>
      <c r="BA155" t="n">
        <v>9.2e-05</v>
      </c>
      <c r="BB155" t="inlineStr">
        <is>
          <t>4-Acid Digestion</t>
        </is>
      </c>
      <c r="BC155" t="n">
        <v>175</v>
      </c>
      <c r="BD155" t="n">
        <v>0.0175</v>
      </c>
      <c r="BE155" t="inlineStr">
        <is>
          <t>4-Acid Digestion</t>
        </is>
      </c>
      <c r="BF155" t="n">
        <v>3.6</v>
      </c>
      <c r="BG155" t="n">
        <v>0.00036</v>
      </c>
      <c r="BH155" t="inlineStr">
        <is>
          <t>4-Acid Digestion</t>
        </is>
      </c>
      <c r="BI155" t="n">
        <v>2.17</v>
      </c>
      <c r="BJ155" t="n">
        <v>0.000217</v>
      </c>
      <c r="BK155" t="inlineStr">
        <is>
          <t>4-Acid Digestion</t>
        </is>
      </c>
      <c r="BL155" t="n">
        <v>0.9</v>
      </c>
      <c r="BM155" t="n">
        <v>9.000000000000001e-05</v>
      </c>
      <c r="BN155" t="inlineStr">
        <is>
          <t>4-Acid Digestion</t>
        </is>
      </c>
      <c r="BO155" t="n">
        <v>75300</v>
      </c>
      <c r="BP155" t="n">
        <v>7.53</v>
      </c>
      <c r="BQ155" t="inlineStr">
        <is>
          <t>4-Acid Digestion</t>
        </is>
      </c>
      <c r="BR155" t="n">
        <v>15.5</v>
      </c>
      <c r="BS155" t="n">
        <v>0.00155</v>
      </c>
      <c r="BT155" t="inlineStr">
        <is>
          <t>4-Acid Digestion</t>
        </is>
      </c>
      <c r="BU155" t="n">
        <v>3.18</v>
      </c>
      <c r="BV155" t="n">
        <v>0.000318</v>
      </c>
      <c r="BW155" t="inlineStr">
        <is>
          <t>4-Acid Digestion</t>
        </is>
      </c>
      <c r="BX155" t="n">
        <v>0.11</v>
      </c>
      <c r="BY155" t="n">
        <v>1.1e-05</v>
      </c>
      <c r="BZ155" t="inlineStr">
        <is>
          <t>Aqua Regia Digestion</t>
        </is>
      </c>
      <c r="CA155" t="n">
        <v>1.64</v>
      </c>
      <c r="CB155" t="n">
        <v>0.000164</v>
      </c>
      <c r="CC155" t="inlineStr">
        <is>
          <t>4-Acid Digestion</t>
        </is>
      </c>
      <c r="CD155" t="inlineStr"/>
      <c r="CE155" t="inlineStr"/>
      <c r="CF155" t="inlineStr"/>
      <c r="CG155" t="n">
        <v>0.76</v>
      </c>
      <c r="CH155" t="n">
        <v>7.6e-05</v>
      </c>
      <c r="CI155" t="inlineStr">
        <is>
          <t>4-Acid Digestion</t>
        </is>
      </c>
      <c r="CJ155" t="n">
        <v>0.074</v>
      </c>
      <c r="CK155" t="n">
        <v>7.4e-06</v>
      </c>
      <c r="CL155" t="inlineStr">
        <is>
          <t>4-Acid Digestion</t>
        </is>
      </c>
      <c r="CM155" t="inlineStr"/>
      <c r="CN155" t="inlineStr"/>
      <c r="CO155" t="inlineStr"/>
      <c r="CP155" t="n">
        <v>4600</v>
      </c>
      <c r="CQ155" t="n">
        <v>0.46</v>
      </c>
      <c r="CR155" t="inlineStr">
        <is>
          <t>4-Acid Digestion</t>
        </is>
      </c>
      <c r="CS155" t="n">
        <v>5.51</v>
      </c>
      <c r="CT155" t="n">
        <v>0.0005509999999999999</v>
      </c>
      <c r="CU155" t="inlineStr">
        <is>
          <t>4-Acid Digestion</t>
        </is>
      </c>
      <c r="CV155" t="n">
        <v>11</v>
      </c>
      <c r="CW155" t="n">
        <v>0.0011</v>
      </c>
      <c r="CX155" t="inlineStr">
        <is>
          <t>4-Acid Digestion</t>
        </is>
      </c>
      <c r="CY155" t="n">
        <v>0.31</v>
      </c>
      <c r="CZ155" t="n">
        <v>3.1e-05</v>
      </c>
      <c r="DA155" t="inlineStr">
        <is>
          <t>4-Acid Digestion</t>
        </is>
      </c>
      <c r="DB155" t="n">
        <v>35900</v>
      </c>
      <c r="DC155" t="n">
        <v>3.59</v>
      </c>
      <c r="DD155" t="inlineStr">
        <is>
          <t>4-Acid Digestion</t>
        </is>
      </c>
      <c r="DE155" t="n">
        <v>1300</v>
      </c>
      <c r="DF155" t="n">
        <v>0.13</v>
      </c>
      <c r="DG155" t="inlineStr">
        <is>
          <t>4-Acid Digestion</t>
        </is>
      </c>
      <c r="DH155" t="n">
        <v>1.49</v>
      </c>
      <c r="DI155" t="n">
        <v>0.000149</v>
      </c>
      <c r="DJ155" t="inlineStr">
        <is>
          <t>4-Acid Digestion</t>
        </is>
      </c>
      <c r="DK155" t="n">
        <v>16400</v>
      </c>
      <c r="DL155" t="n">
        <v>1.64</v>
      </c>
      <c r="DM155" t="inlineStr">
        <is>
          <t>4-Acid Digestion</t>
        </is>
      </c>
      <c r="DN155" t="n">
        <v>3.36</v>
      </c>
      <c r="DO155" t="n">
        <v>0.000336</v>
      </c>
      <c r="DP155" t="inlineStr">
        <is>
          <t>4-Acid Digestion</t>
        </is>
      </c>
      <c r="DQ155" t="n">
        <v>8.32</v>
      </c>
      <c r="DR155" t="n">
        <v>0.0008319999999999999</v>
      </c>
      <c r="DS155" t="inlineStr">
        <is>
          <t>4-Acid Digestion</t>
        </is>
      </c>
      <c r="DT155" t="n">
        <v>55</v>
      </c>
      <c r="DU155" t="n">
        <v>0.0055</v>
      </c>
      <c r="DV155" t="inlineStr">
        <is>
          <t>Aqua Regia Digestion</t>
        </is>
      </c>
      <c r="DW155" t="n">
        <v>410</v>
      </c>
      <c r="DX155" t="n">
        <v>0.041</v>
      </c>
      <c r="DY155" t="inlineStr">
        <is>
          <t>4-Acid Digestion</t>
        </is>
      </c>
      <c r="DZ155" t="n">
        <v>26.4</v>
      </c>
      <c r="EA155" t="n">
        <v>0.00264</v>
      </c>
      <c r="EB155" t="inlineStr">
        <is>
          <t>4-Acid Digestion</t>
        </is>
      </c>
      <c r="EC155" t="inlineStr"/>
      <c r="ED155" t="inlineStr"/>
      <c r="EE155" t="inlineStr"/>
      <c r="EF155" t="n">
        <v>1.75</v>
      </c>
      <c r="EG155" t="n">
        <v>0.000175</v>
      </c>
      <c r="EH155" t="inlineStr">
        <is>
          <t>4-Acid Digestion</t>
        </is>
      </c>
      <c r="EI155" t="n">
        <v>0.014</v>
      </c>
      <c r="EJ155" t="n">
        <v>1.4e-06</v>
      </c>
      <c r="EK155" t="inlineStr">
        <is>
          <t>Aqua Regia Digestion</t>
        </is>
      </c>
      <c r="EL155" t="n">
        <v>6.39</v>
      </c>
      <c r="EM155" t="n">
        <v>0.000639</v>
      </c>
      <c r="EN155" t="inlineStr">
        <is>
          <t>Aqua Regia Digestion</t>
        </is>
      </c>
      <c r="EO155" t="n">
        <v>0.002</v>
      </c>
      <c r="EP155" t="n">
        <v>2e-07</v>
      </c>
      <c r="EQ155" t="inlineStr">
        <is>
          <t>Aqua Regia Digestion</t>
        </is>
      </c>
      <c r="ER155" t="inlineStr"/>
      <c r="ES155" t="inlineStr"/>
      <c r="ET155" t="inlineStr"/>
      <c r="EU155" t="inlineStr"/>
      <c r="EV155" t="inlineStr"/>
      <c r="EW155" t="inlineStr"/>
      <c r="EX155" t="n">
        <v>3760</v>
      </c>
      <c r="EY155" t="n">
        <v>0.376</v>
      </c>
      <c r="EZ155" t="inlineStr">
        <is>
          <t>4-Acid Digestion</t>
        </is>
      </c>
      <c r="FA155" t="n">
        <v>1.5</v>
      </c>
      <c r="FB155" t="n">
        <v>0.00015</v>
      </c>
      <c r="FC155" t="inlineStr">
        <is>
          <t>4-Acid Digestion</t>
        </is>
      </c>
      <c r="FD155" t="n">
        <v>38.7</v>
      </c>
      <c r="FE155" t="n">
        <v>0.00387</v>
      </c>
      <c r="FF155" t="inlineStr">
        <is>
          <t>4-Acid Digestion</t>
        </is>
      </c>
      <c r="FG155" t="inlineStr"/>
      <c r="FH155" t="inlineStr"/>
      <c r="FI155" t="inlineStr"/>
      <c r="FJ155" t="inlineStr"/>
      <c r="FK155" t="inlineStr"/>
      <c r="FL155" t="inlineStr"/>
      <c r="FM155" t="n">
        <v>1.56</v>
      </c>
      <c r="FN155" t="n">
        <v>0.000156</v>
      </c>
      <c r="FO155" t="inlineStr">
        <is>
          <t>Aqua Regia Digestion</t>
        </is>
      </c>
      <c r="FP155" t="n">
        <v>0.98</v>
      </c>
      <c r="FQ155" t="n">
        <v>9.8e-05</v>
      </c>
      <c r="FR155" t="inlineStr">
        <is>
          <t>4-Acid Digestion</t>
        </is>
      </c>
      <c r="FS155" t="n">
        <v>211</v>
      </c>
      <c r="FT155" t="n">
        <v>0.0211</v>
      </c>
      <c r="FU155" t="inlineStr">
        <is>
          <t>4-Acid Digestion</t>
        </is>
      </c>
      <c r="FV155" t="n">
        <v>0.23</v>
      </c>
      <c r="FW155" t="n">
        <v>2.3e-05</v>
      </c>
      <c r="FX155" t="inlineStr">
        <is>
          <t>4-Acid Digestion</t>
        </is>
      </c>
      <c r="FY155" t="n">
        <v>0.55</v>
      </c>
      <c r="FZ155" t="n">
        <v>5.5e-05</v>
      </c>
      <c r="GA155" t="inlineStr">
        <is>
          <t>4-Acid Digestion</t>
        </is>
      </c>
      <c r="GB155" t="n">
        <v>0.094</v>
      </c>
      <c r="GC155" t="n">
        <v>9.4e-06</v>
      </c>
      <c r="GD155" t="inlineStr">
        <is>
          <t>Aqua Regia Digestion</t>
        </is>
      </c>
      <c r="GE155" t="n">
        <v>1.03</v>
      </c>
      <c r="GF155" t="n">
        <v>0.000103</v>
      </c>
      <c r="GG155" t="inlineStr">
        <is>
          <t>4-Acid Digestion</t>
        </is>
      </c>
      <c r="GH155" t="n">
        <v>5870</v>
      </c>
      <c r="GI155" t="n">
        <v>0.587</v>
      </c>
      <c r="GJ155" t="inlineStr">
        <is>
          <t>4-Acid Digestion</t>
        </is>
      </c>
      <c r="GK155" t="n">
        <v>0.23</v>
      </c>
      <c r="GL155" t="n">
        <v>2.3e-05</v>
      </c>
      <c r="GM155" t="inlineStr">
        <is>
          <t>4-Acid Digestion</t>
        </is>
      </c>
      <c r="GN155" t="n">
        <v>0.31</v>
      </c>
      <c r="GO155" t="n">
        <v>3.1e-05</v>
      </c>
      <c r="GP155" t="inlineStr">
        <is>
          <t>4-Acid Digestion</t>
        </is>
      </c>
      <c r="GQ155" t="n">
        <v>0.29</v>
      </c>
      <c r="GR155" t="n">
        <v>2.9e-05</v>
      </c>
      <c r="GS155" t="inlineStr">
        <is>
          <t>4-Acid Digestion</t>
        </is>
      </c>
      <c r="GT155" t="n">
        <v>136</v>
      </c>
      <c r="GU155" t="n">
        <v>0.0136</v>
      </c>
      <c r="GV155" t="inlineStr">
        <is>
          <t>Aqua Regia Digestion</t>
        </is>
      </c>
      <c r="GW155" t="n">
        <v>26.2</v>
      </c>
      <c r="GX155" t="n">
        <v>0.00262</v>
      </c>
      <c r="GY155" t="inlineStr">
        <is>
          <t>4-Acid Digestion</t>
        </is>
      </c>
      <c r="GZ155" t="n">
        <v>19.5</v>
      </c>
      <c r="HA155" t="n">
        <v>0.00195</v>
      </c>
      <c r="HB155" t="inlineStr">
        <is>
          <t>4-Acid Digestion</t>
        </is>
      </c>
      <c r="HC155" t="n">
        <v>2.14</v>
      </c>
      <c r="HD155" t="n">
        <v>0.000214</v>
      </c>
      <c r="HE155" t="inlineStr">
        <is>
          <t>4-Acid Digestion</t>
        </is>
      </c>
      <c r="HF155" t="n">
        <v>135</v>
      </c>
      <c r="HG155" t="n">
        <v>0.0135</v>
      </c>
      <c r="HH155" t="inlineStr">
        <is>
          <t>4-Acid Digestion</t>
        </is>
      </c>
      <c r="HI155" t="n">
        <v>55</v>
      </c>
      <c r="HJ155" t="n">
        <v>0.0055</v>
      </c>
      <c r="HK155" t="inlineStr">
        <is>
          <t>4-Acid Digestion</t>
        </is>
      </c>
    </row>
    <row r="156">
      <c r="A156" t="inlineStr">
        <is>
          <t>OREAS0234b</t>
        </is>
      </c>
      <c r="B156" t="inlineStr">
        <is>
          <t>Au &gt;1 ppm, Au only</t>
        </is>
      </c>
      <c r="C156" t="inlineStr">
        <is>
          <t>primary</t>
        </is>
      </c>
      <c r="D156" t="inlineStr">
        <is>
          <t>greenstone</t>
        </is>
      </c>
      <c r="E156" t="inlineStr">
        <is>
          <t>orogenic lode gold</t>
        </is>
      </c>
      <c r="F156" t="inlineStr">
        <is>
          <t>yes</t>
        </is>
      </c>
      <c r="G156" t="inlineStr">
        <is>
          <t>Current</t>
        </is>
      </c>
      <c r="H156" t="inlineStr">
        <is>
          <t>C:/Users/Zeb/Documents/GitHub/OREAS-Catalogue-Info/oreas-catalogue-2024-05-24.csv</t>
        </is>
      </c>
      <c r="I156">
        <f>Hyperlink("https://www.oreas.com/crm/OREAS-234b/")</f>
        <v/>
      </c>
      <c r="J156" t="n">
        <v>0.343</v>
      </c>
      <c r="K156" t="n">
        <v>3.43e-05</v>
      </c>
      <c r="L156" t="inlineStr">
        <is>
          <t>Aqua Regia Digestion</t>
        </is>
      </c>
      <c r="M156" t="n">
        <v>67200</v>
      </c>
      <c r="N156" t="n">
        <v>6.72</v>
      </c>
      <c r="O156" t="inlineStr">
        <is>
          <t>4-Acid Digestion</t>
        </is>
      </c>
      <c r="P156" t="n">
        <v>65</v>
      </c>
      <c r="Q156" t="n">
        <v>0.0065</v>
      </c>
      <c r="R156" t="inlineStr">
        <is>
          <t>4-Acid Digestion</t>
        </is>
      </c>
      <c r="S156" t="n">
        <v>1.23</v>
      </c>
      <c r="T156" t="n">
        <v>0.000123</v>
      </c>
      <c r="U156" t="inlineStr">
        <is>
          <t>Pb Fire Assay</t>
        </is>
      </c>
      <c r="V156" t="n">
        <v>26.9</v>
      </c>
      <c r="W156" t="n">
        <v>0.00269</v>
      </c>
      <c r="X156" t="inlineStr">
        <is>
          <t>Aqua Regia Digestion</t>
        </is>
      </c>
      <c r="Y156" t="n">
        <v>290</v>
      </c>
      <c r="Z156" t="n">
        <v>0.029</v>
      </c>
      <c r="AA156" t="inlineStr">
        <is>
          <t>4-Acid Digestion</t>
        </is>
      </c>
      <c r="AB156" t="n">
        <v>0.44</v>
      </c>
      <c r="AC156" t="n">
        <v>4.4e-05</v>
      </c>
      <c r="AD156" t="inlineStr">
        <is>
          <t>4-Acid Digestion</t>
        </is>
      </c>
      <c r="AE156" t="n">
        <v>0.047</v>
      </c>
      <c r="AF156" t="n">
        <v>4.7e-06</v>
      </c>
      <c r="AG156" t="inlineStr">
        <is>
          <t>4-Acid Digestion</t>
        </is>
      </c>
      <c r="AH156" t="n">
        <v>61500</v>
      </c>
      <c r="AI156" t="n">
        <v>6.15</v>
      </c>
      <c r="AJ156" t="inlineStr">
        <is>
          <t>4-Acid Digestion</t>
        </is>
      </c>
      <c r="AK156" t="n">
        <v>0.62</v>
      </c>
      <c r="AL156" t="n">
        <v>6.2e-05</v>
      </c>
      <c r="AM156" t="inlineStr">
        <is>
          <t>4-Acid Digestion</t>
        </is>
      </c>
      <c r="AN156" t="n">
        <v>13.1</v>
      </c>
      <c r="AO156" t="n">
        <v>0.00131</v>
      </c>
      <c r="AP156" t="inlineStr">
        <is>
          <t>4-Acid Digestion</t>
        </is>
      </c>
      <c r="AQ156" t="inlineStr"/>
      <c r="AR156" t="inlineStr"/>
      <c r="AS156" t="inlineStr"/>
      <c r="AT156" t="n">
        <v>43.2</v>
      </c>
      <c r="AU156" t="n">
        <v>0.00432</v>
      </c>
      <c r="AV156" t="inlineStr">
        <is>
          <t>4-Acid Digestion</t>
        </is>
      </c>
      <c r="AW156" t="n">
        <v>144</v>
      </c>
      <c r="AX156" t="n">
        <v>0.0144</v>
      </c>
      <c r="AY156" t="inlineStr">
        <is>
          <t>4-Acid Digestion</t>
        </is>
      </c>
      <c r="AZ156" t="n">
        <v>0.95</v>
      </c>
      <c r="BA156" t="n">
        <v>9.500000000000001e-05</v>
      </c>
      <c r="BB156" t="inlineStr">
        <is>
          <t>4-Acid Digestion</t>
        </is>
      </c>
      <c r="BC156" t="n">
        <v>162</v>
      </c>
      <c r="BD156" t="n">
        <v>0.0162</v>
      </c>
      <c r="BE156" t="inlineStr">
        <is>
          <t>4-Acid Digestion</t>
        </is>
      </c>
      <c r="BF156" t="n">
        <v>3.59</v>
      </c>
      <c r="BG156" t="n">
        <v>0.000359</v>
      </c>
      <c r="BH156" t="inlineStr">
        <is>
          <t>4-Acid Digestion</t>
        </is>
      </c>
      <c r="BI156" t="n">
        <v>2.17</v>
      </c>
      <c r="BJ156" t="n">
        <v>0.000217</v>
      </c>
      <c r="BK156" t="inlineStr">
        <is>
          <t>4-Acid Digestion</t>
        </is>
      </c>
      <c r="BL156" t="n">
        <v>0.91</v>
      </c>
      <c r="BM156" t="n">
        <v>9.1e-05</v>
      </c>
      <c r="BN156" t="inlineStr">
        <is>
          <t>4-Acid Digestion</t>
        </is>
      </c>
      <c r="BO156" t="n">
        <v>78300</v>
      </c>
      <c r="BP156" t="n">
        <v>7.83</v>
      </c>
      <c r="BQ156" t="inlineStr">
        <is>
          <t>4-Acid Digestion</t>
        </is>
      </c>
      <c r="BR156" t="n">
        <v>15.2</v>
      </c>
      <c r="BS156" t="n">
        <v>0.00152</v>
      </c>
      <c r="BT156" t="inlineStr">
        <is>
          <t>4-Acid Digestion</t>
        </is>
      </c>
      <c r="BU156" t="n">
        <v>2.96</v>
      </c>
      <c r="BV156" t="n">
        <v>0.000296</v>
      </c>
      <c r="BW156" t="inlineStr">
        <is>
          <t>4-Acid Digestion</t>
        </is>
      </c>
      <c r="BX156" t="n">
        <v>0.08799999999999999</v>
      </c>
      <c r="BY156" t="n">
        <v>8.8e-06</v>
      </c>
      <c r="BZ156" t="inlineStr">
        <is>
          <t>4-Acid Digestion</t>
        </is>
      </c>
      <c r="CA156" t="n">
        <v>1.64</v>
      </c>
      <c r="CB156" t="n">
        <v>0.000164</v>
      </c>
      <c r="CC156" t="inlineStr">
        <is>
          <t>4-Acid Digestion</t>
        </is>
      </c>
      <c r="CD156" t="inlineStr"/>
      <c r="CE156" t="inlineStr"/>
      <c r="CF156" t="inlineStr"/>
      <c r="CG156" t="n">
        <v>0.74</v>
      </c>
      <c r="CH156" t="n">
        <v>7.4e-05</v>
      </c>
      <c r="CI156" t="inlineStr">
        <is>
          <t>4-Acid Digestion</t>
        </is>
      </c>
      <c r="CJ156" t="n">
        <v>0.075</v>
      </c>
      <c r="CK156" t="n">
        <v>7.5e-06</v>
      </c>
      <c r="CL156" t="inlineStr">
        <is>
          <t>4-Acid Digestion</t>
        </is>
      </c>
      <c r="CM156" t="inlineStr"/>
      <c r="CN156" t="inlineStr"/>
      <c r="CO156" t="inlineStr"/>
      <c r="CP156" t="n">
        <v>5780</v>
      </c>
      <c r="CQ156" t="n">
        <v>0.578</v>
      </c>
      <c r="CR156" t="inlineStr">
        <is>
          <t>4-Acid Digestion</t>
        </is>
      </c>
      <c r="CS156" t="n">
        <v>5.61</v>
      </c>
      <c r="CT156" t="n">
        <v>0.000561</v>
      </c>
      <c r="CU156" t="inlineStr">
        <is>
          <t>4-Acid Digestion</t>
        </is>
      </c>
      <c r="CV156" t="n">
        <v>12.2</v>
      </c>
      <c r="CW156" t="n">
        <v>0.00122</v>
      </c>
      <c r="CX156" t="inlineStr">
        <is>
          <t>4-Acid Digestion</t>
        </is>
      </c>
      <c r="CY156" t="n">
        <v>0.31</v>
      </c>
      <c r="CZ156" t="n">
        <v>3.1e-05</v>
      </c>
      <c r="DA156" t="inlineStr">
        <is>
          <t>4-Acid Digestion</t>
        </is>
      </c>
      <c r="DB156" t="n">
        <v>37600</v>
      </c>
      <c r="DC156" t="n">
        <v>3.76</v>
      </c>
      <c r="DD156" t="inlineStr">
        <is>
          <t>4-Acid Digestion</t>
        </is>
      </c>
      <c r="DE156" t="n">
        <v>1480</v>
      </c>
      <c r="DF156" t="n">
        <v>0.148</v>
      </c>
      <c r="DG156" t="inlineStr">
        <is>
          <t>4-Acid Digestion</t>
        </is>
      </c>
      <c r="DH156" t="n">
        <v>2.57</v>
      </c>
      <c r="DI156" t="n">
        <v>0.000257</v>
      </c>
      <c r="DJ156" t="inlineStr">
        <is>
          <t>4-Acid Digestion</t>
        </is>
      </c>
      <c r="DK156" t="n">
        <v>19400</v>
      </c>
      <c r="DL156" t="n">
        <v>1.94</v>
      </c>
      <c r="DM156" t="inlineStr">
        <is>
          <t>4-Acid Digestion</t>
        </is>
      </c>
      <c r="DN156" t="n">
        <v>3.59</v>
      </c>
      <c r="DO156" t="n">
        <v>0.000359</v>
      </c>
      <c r="DP156" t="inlineStr">
        <is>
          <t>4-Acid Digestion</t>
        </is>
      </c>
      <c r="DQ156" t="n">
        <v>8.390000000000001</v>
      </c>
      <c r="DR156" t="n">
        <v>0.000839</v>
      </c>
      <c r="DS156" t="inlineStr">
        <is>
          <t>4-Acid Digestion</t>
        </is>
      </c>
      <c r="DT156" t="n">
        <v>68</v>
      </c>
      <c r="DU156" t="n">
        <v>0.0068</v>
      </c>
      <c r="DV156" t="inlineStr">
        <is>
          <t>Aqua Regia Digestion</t>
        </is>
      </c>
      <c r="DW156" t="n">
        <v>430</v>
      </c>
      <c r="DX156" t="n">
        <v>0.043</v>
      </c>
      <c r="DY156" t="inlineStr">
        <is>
          <t>4-Acid Digestion</t>
        </is>
      </c>
      <c r="DZ156" t="n">
        <v>26.2</v>
      </c>
      <c r="EA156" t="n">
        <v>0.00262</v>
      </c>
      <c r="EB156" t="inlineStr">
        <is>
          <t>4-Acid Digestion</t>
        </is>
      </c>
      <c r="EC156" t="inlineStr"/>
      <c r="ED156" t="inlineStr"/>
      <c r="EE156" t="inlineStr"/>
      <c r="EF156" t="n">
        <v>1.75</v>
      </c>
      <c r="EG156" t="n">
        <v>0.000175</v>
      </c>
      <c r="EH156" t="inlineStr">
        <is>
          <t>4-Acid Digestion</t>
        </is>
      </c>
      <c r="EI156" t="inlineStr"/>
      <c r="EJ156" t="inlineStr"/>
      <c r="EK156" t="inlineStr"/>
      <c r="EL156" t="n">
        <v>6.33</v>
      </c>
      <c r="EM156" t="n">
        <v>0.000633</v>
      </c>
      <c r="EN156" t="inlineStr">
        <is>
          <t>Aqua Regia Digestion</t>
        </is>
      </c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4050</v>
      </c>
      <c r="EY156" t="n">
        <v>0.405</v>
      </c>
      <c r="EZ156" t="inlineStr">
        <is>
          <t>4-Acid Digestion</t>
        </is>
      </c>
      <c r="FA156" t="n">
        <v>1.43</v>
      </c>
      <c r="FB156" t="n">
        <v>0.000143</v>
      </c>
      <c r="FC156" t="inlineStr">
        <is>
          <t>4-Acid Digestion</t>
        </is>
      </c>
      <c r="FD156" t="n">
        <v>36.8</v>
      </c>
      <c r="FE156" t="n">
        <v>0.00368</v>
      </c>
      <c r="FF156" t="inlineStr">
        <is>
          <t>4-Acid Digestion</t>
        </is>
      </c>
      <c r="FG156" t="inlineStr"/>
      <c r="FH156" t="inlineStr"/>
      <c r="FI156" t="inlineStr"/>
      <c r="FJ156" t="inlineStr"/>
      <c r="FK156" t="inlineStr"/>
      <c r="FL156" t="inlineStr"/>
      <c r="FM156" t="n">
        <v>1.52</v>
      </c>
      <c r="FN156" t="n">
        <v>0.000152</v>
      </c>
      <c r="FO156" t="inlineStr">
        <is>
          <t>Aqua Regia Digestion</t>
        </is>
      </c>
      <c r="FP156" t="n">
        <v>1.14</v>
      </c>
      <c r="FQ156" t="n">
        <v>0.000114</v>
      </c>
      <c r="FR156" t="inlineStr">
        <is>
          <t>4-Acid Digestion</t>
        </is>
      </c>
      <c r="FS156" t="n">
        <v>194</v>
      </c>
      <c r="FT156" t="n">
        <v>0.0194</v>
      </c>
      <c r="FU156" t="inlineStr">
        <is>
          <t>4-Acid Digestion</t>
        </is>
      </c>
      <c r="FV156" t="n">
        <v>0.24</v>
      </c>
      <c r="FW156" t="n">
        <v>2.4e-05</v>
      </c>
      <c r="FX156" t="inlineStr">
        <is>
          <t>4-Acid Digestion</t>
        </is>
      </c>
      <c r="FY156" t="n">
        <v>0.54</v>
      </c>
      <c r="FZ156" t="n">
        <v>5.4e-05</v>
      </c>
      <c r="GA156" t="inlineStr">
        <is>
          <t>4-Acid Digestion</t>
        </is>
      </c>
      <c r="GB156" t="n">
        <v>0.1</v>
      </c>
      <c r="GC156" t="n">
        <v>1e-05</v>
      </c>
      <c r="GD156" t="inlineStr">
        <is>
          <t>Aqua Regia Digestion</t>
        </is>
      </c>
      <c r="GE156" t="n">
        <v>1.02</v>
      </c>
      <c r="GF156" t="n">
        <v>0.000102</v>
      </c>
      <c r="GG156" t="inlineStr">
        <is>
          <t>4-Acid Digestion</t>
        </is>
      </c>
      <c r="GH156" t="n">
        <v>5920</v>
      </c>
      <c r="GI156" t="n">
        <v>0.592</v>
      </c>
      <c r="GJ156" t="inlineStr">
        <is>
          <t>4-Acid Digestion</t>
        </is>
      </c>
      <c r="GK156" t="n">
        <v>0.23</v>
      </c>
      <c r="GL156" t="n">
        <v>2.3e-05</v>
      </c>
      <c r="GM156" t="inlineStr">
        <is>
          <t>4-Acid Digestion</t>
        </is>
      </c>
      <c r="GN156" t="n">
        <v>0.31</v>
      </c>
      <c r="GO156" t="n">
        <v>3.1e-05</v>
      </c>
      <c r="GP156" t="inlineStr">
        <is>
          <t>4-Acid Digestion</t>
        </is>
      </c>
      <c r="GQ156" t="n">
        <v>0.3</v>
      </c>
      <c r="GR156" t="n">
        <v>3e-05</v>
      </c>
      <c r="GS156" t="inlineStr">
        <is>
          <t>4-Acid Digestion</t>
        </is>
      </c>
      <c r="GT156" t="n">
        <v>127</v>
      </c>
      <c r="GU156" t="n">
        <v>0.0127</v>
      </c>
      <c r="GV156" t="inlineStr">
        <is>
          <t>Aqua Regia Digestion</t>
        </is>
      </c>
      <c r="GW156" t="n">
        <v>33.3</v>
      </c>
      <c r="GX156" t="n">
        <v>0.00333</v>
      </c>
      <c r="GY156" t="inlineStr">
        <is>
          <t>4-Acid Digestion</t>
        </is>
      </c>
      <c r="GZ156" t="n">
        <v>19.4</v>
      </c>
      <c r="HA156" t="n">
        <v>0.00194</v>
      </c>
      <c r="HB156" t="inlineStr">
        <is>
          <t>4-Acid Digestion</t>
        </is>
      </c>
      <c r="HC156" t="n">
        <v>2.03</v>
      </c>
      <c r="HD156" t="n">
        <v>0.000203</v>
      </c>
      <c r="HE156" t="inlineStr">
        <is>
          <t>4-Acid Digestion</t>
        </is>
      </c>
      <c r="HF156" t="n">
        <v>143</v>
      </c>
      <c r="HG156" t="n">
        <v>0.0143</v>
      </c>
      <c r="HH156" t="inlineStr">
        <is>
          <t>4-Acid Digestion</t>
        </is>
      </c>
      <c r="HI156" t="n">
        <v>49.6</v>
      </c>
      <c r="HJ156" t="n">
        <v>0.00496</v>
      </c>
      <c r="HK156" t="inlineStr">
        <is>
          <t>4-Acid Digestion</t>
        </is>
      </c>
    </row>
    <row r="157">
      <c r="A157" t="inlineStr">
        <is>
          <t>OREAS0235</t>
        </is>
      </c>
      <c r="B157" t="inlineStr">
        <is>
          <t>Au &gt;1 ppm, Au only</t>
        </is>
      </c>
      <c r="C157" t="inlineStr">
        <is>
          <t>primary</t>
        </is>
      </c>
      <c r="D157" t="inlineStr">
        <is>
          <t>metasediments</t>
        </is>
      </c>
      <c r="E157" t="inlineStr">
        <is>
          <t>orogenic lode gold</t>
        </is>
      </c>
      <c r="F157" t="inlineStr">
        <is>
          <t>no</t>
        </is>
      </c>
      <c r="G157" t="inlineStr">
        <is>
          <t>Archived</t>
        </is>
      </c>
      <c r="H157" t="inlineStr">
        <is>
          <t>C:/Users/Zeb/Documents/GitHub/OREAS-Catalogue-Info/oreas-catalogue-2024-05-24.csv</t>
        </is>
      </c>
      <c r="I157">
        <f>Hyperlink("https://www.oreas.com/crm/OREAS-235/")</f>
        <v/>
      </c>
      <c r="J157" t="n">
        <v>0.135</v>
      </c>
      <c r="K157" t="n">
        <v>1.35e-05</v>
      </c>
      <c r="L157" t="inlineStr">
        <is>
          <t>Aqua Regia Digestion</t>
        </is>
      </c>
      <c r="M157" t="n">
        <v>25200</v>
      </c>
      <c r="N157" t="n">
        <v>2.52</v>
      </c>
      <c r="O157" t="inlineStr">
        <is>
          <t>Aqua Regia Digestion</t>
        </is>
      </c>
      <c r="P157" t="n">
        <v>331</v>
      </c>
      <c r="Q157" t="n">
        <v>0.0331</v>
      </c>
      <c r="R157" t="inlineStr">
        <is>
          <t>Aqua Regia Digestion</t>
        </is>
      </c>
      <c r="S157" t="n">
        <v>1.59</v>
      </c>
      <c r="T157" t="n">
        <v>0.000159</v>
      </c>
      <c r="U157" t="inlineStr">
        <is>
          <t>Pb Fire Assay</t>
        </is>
      </c>
      <c r="V157" t="inlineStr"/>
      <c r="W157" t="inlineStr"/>
      <c r="X157" t="inlineStr"/>
      <c r="Y157" t="n">
        <v>104</v>
      </c>
      <c r="Z157" t="n">
        <v>0.0104</v>
      </c>
      <c r="AA157" t="inlineStr">
        <is>
          <t>Aqua Regia Digestion</t>
        </is>
      </c>
      <c r="AB157" t="n">
        <v>1.22</v>
      </c>
      <c r="AC157" t="n">
        <v>0.000122</v>
      </c>
      <c r="AD157" t="inlineStr">
        <is>
          <t>Aqua Regia Digestion</t>
        </is>
      </c>
      <c r="AE157" t="n">
        <v>0.33</v>
      </c>
      <c r="AF157" t="n">
        <v>3.3e-05</v>
      </c>
      <c r="AG157" t="inlineStr">
        <is>
          <t>Aqua Regia Digestion</t>
        </is>
      </c>
      <c r="AH157" t="n">
        <v>2020</v>
      </c>
      <c r="AI157" t="n">
        <v>0.202</v>
      </c>
      <c r="AJ157" t="inlineStr">
        <is>
          <t>Aqua Regia Digestion</t>
        </is>
      </c>
      <c r="AK157" t="n">
        <v>0.033</v>
      </c>
      <c r="AL157" t="n">
        <v>3.3e-06</v>
      </c>
      <c r="AM157" t="inlineStr">
        <is>
          <t>Aqua Regia Digestion</t>
        </is>
      </c>
      <c r="AN157" t="n">
        <v>57</v>
      </c>
      <c r="AO157" t="n">
        <v>0.0057</v>
      </c>
      <c r="AP157" t="inlineStr">
        <is>
          <t>Aqua Regia Digestion</t>
        </is>
      </c>
      <c r="AQ157" t="inlineStr"/>
      <c r="AR157" t="inlineStr"/>
      <c r="AS157" t="inlineStr"/>
      <c r="AT157" t="n">
        <v>12.3</v>
      </c>
      <c r="AU157" t="n">
        <v>0.00123</v>
      </c>
      <c r="AV157" t="inlineStr">
        <is>
          <t>Aqua Regia Digestion</t>
        </is>
      </c>
      <c r="AW157" t="n">
        <v>100</v>
      </c>
      <c r="AX157" t="n">
        <v>0.01</v>
      </c>
      <c r="AY157" t="inlineStr">
        <is>
          <t>Aqua Regia Digestion</t>
        </is>
      </c>
      <c r="AZ157" t="n">
        <v>7.47</v>
      </c>
      <c r="BA157" t="n">
        <v>0.0007470000000000001</v>
      </c>
      <c r="BB157" t="inlineStr">
        <is>
          <t>Aqua Regia Digestion</t>
        </is>
      </c>
      <c r="BC157" t="n">
        <v>24</v>
      </c>
      <c r="BD157" t="n">
        <v>0.0024</v>
      </c>
      <c r="BE157" t="inlineStr">
        <is>
          <t>Aqua Regia Digestion</t>
        </is>
      </c>
      <c r="BF157" t="n">
        <v>2.33</v>
      </c>
      <c r="BG157" t="n">
        <v>0.000233</v>
      </c>
      <c r="BH157" t="inlineStr">
        <is>
          <t>Aqua Regia Digestion</t>
        </is>
      </c>
      <c r="BI157" t="n">
        <v>1</v>
      </c>
      <c r="BJ157" t="n">
        <v>0.0001</v>
      </c>
      <c r="BK157" t="inlineStr">
        <is>
          <t>Aqua Regia Digestion</t>
        </is>
      </c>
      <c r="BL157" t="n">
        <v>0.8</v>
      </c>
      <c r="BM157" t="n">
        <v>8.000000000000001e-05</v>
      </c>
      <c r="BN157" t="inlineStr">
        <is>
          <t>Aqua Regia Digestion</t>
        </is>
      </c>
      <c r="BO157" t="n">
        <v>34000</v>
      </c>
      <c r="BP157" t="n">
        <v>3.4</v>
      </c>
      <c r="BQ157" t="inlineStr">
        <is>
          <t>Aqua Regia Digestion</t>
        </is>
      </c>
      <c r="BR157" t="n">
        <v>7.84</v>
      </c>
      <c r="BS157" t="n">
        <v>0.000784</v>
      </c>
      <c r="BT157" t="inlineStr">
        <is>
          <t>Aqua Regia Digestion</t>
        </is>
      </c>
      <c r="BU157" t="n">
        <v>3.75</v>
      </c>
      <c r="BV157" t="n">
        <v>0.000375</v>
      </c>
      <c r="BW157" t="inlineStr">
        <is>
          <t>Aqua Regia Digestion</t>
        </is>
      </c>
      <c r="BX157" t="n">
        <v>0.096</v>
      </c>
      <c r="BY157" t="n">
        <v>9.6e-06</v>
      </c>
      <c r="BZ157" t="inlineStr">
        <is>
          <t>Aqua Regia Digestion</t>
        </is>
      </c>
      <c r="CA157" t="n">
        <v>0.76</v>
      </c>
      <c r="CB157" t="n">
        <v>7.6e-05</v>
      </c>
      <c r="CC157" t="inlineStr">
        <is>
          <t>Aqua Regia Digestion</t>
        </is>
      </c>
      <c r="CD157" t="inlineStr"/>
      <c r="CE157" t="inlineStr"/>
      <c r="CF157" t="inlineStr"/>
      <c r="CG157" t="n">
        <v>0.38</v>
      </c>
      <c r="CH157" t="n">
        <v>3.8e-05</v>
      </c>
      <c r="CI157" t="inlineStr">
        <is>
          <t>Aqua Regia Digestion</t>
        </is>
      </c>
      <c r="CJ157" t="n">
        <v>0.023</v>
      </c>
      <c r="CK157" t="n">
        <v>2.3e-06</v>
      </c>
      <c r="CL157" t="inlineStr">
        <is>
          <t>Aqua Regia Digestion</t>
        </is>
      </c>
      <c r="CM157" t="inlineStr"/>
      <c r="CN157" t="inlineStr"/>
      <c r="CO157" t="inlineStr"/>
      <c r="CP157" t="n">
        <v>9830</v>
      </c>
      <c r="CQ157" t="n">
        <v>0.983</v>
      </c>
      <c r="CR157" t="inlineStr">
        <is>
          <t>Aqua Regia Digestion</t>
        </is>
      </c>
      <c r="CS157" t="n">
        <v>29.1</v>
      </c>
      <c r="CT157" t="n">
        <v>0.00291</v>
      </c>
      <c r="CU157" t="inlineStr">
        <is>
          <t>Aqua Regia Digestion</t>
        </is>
      </c>
      <c r="CV157" t="n">
        <v>33.4</v>
      </c>
      <c r="CW157" t="n">
        <v>0.00334</v>
      </c>
      <c r="CX157" t="inlineStr">
        <is>
          <t>Aqua Regia Digestion</t>
        </is>
      </c>
      <c r="CY157" t="n">
        <v>0.12</v>
      </c>
      <c r="CZ157" t="n">
        <v>1.2e-05</v>
      </c>
      <c r="DA157" t="inlineStr">
        <is>
          <t>Aqua Regia Digestion</t>
        </is>
      </c>
      <c r="DB157" t="n">
        <v>12800</v>
      </c>
      <c r="DC157" t="n">
        <v>1.28</v>
      </c>
      <c r="DD157" t="inlineStr">
        <is>
          <t>Aqua Regia Digestion</t>
        </is>
      </c>
      <c r="DE157" t="n">
        <v>210</v>
      </c>
      <c r="DF157" t="n">
        <v>0.021</v>
      </c>
      <c r="DG157" t="inlineStr">
        <is>
          <t>Aqua Regia Digestion</t>
        </is>
      </c>
      <c r="DH157" t="n">
        <v>0.57</v>
      </c>
      <c r="DI157" t="n">
        <v>5.7e-05</v>
      </c>
      <c r="DJ157" t="inlineStr">
        <is>
          <t>Aqua Regia Digestion</t>
        </is>
      </c>
      <c r="DK157" t="n">
        <v>740</v>
      </c>
      <c r="DL157" t="n">
        <v>0.074</v>
      </c>
      <c r="DM157" t="inlineStr">
        <is>
          <t>Aqua Regia Digestion</t>
        </is>
      </c>
      <c r="DN157" t="n">
        <v>0.3</v>
      </c>
      <c r="DO157" t="n">
        <v>3e-05</v>
      </c>
      <c r="DP157" t="inlineStr">
        <is>
          <t>Aqua Regia Digestion</t>
        </is>
      </c>
      <c r="DQ157" t="inlineStr"/>
      <c r="DR157" t="inlineStr"/>
      <c r="DS157" t="inlineStr"/>
      <c r="DT157" t="n">
        <v>57</v>
      </c>
      <c r="DU157" t="n">
        <v>0.0057</v>
      </c>
      <c r="DV157" t="inlineStr">
        <is>
          <t>Aqua Regia Digestion</t>
        </is>
      </c>
      <c r="DW157" t="n">
        <v>500</v>
      </c>
      <c r="DX157" t="n">
        <v>0.05</v>
      </c>
      <c r="DY157" t="inlineStr">
        <is>
          <t>Aqua Regia Digestion</t>
        </is>
      </c>
      <c r="DZ157" t="n">
        <v>8.57</v>
      </c>
      <c r="EA157" t="n">
        <v>0.000857</v>
      </c>
      <c r="EB157" t="inlineStr">
        <is>
          <t>Aqua Regia Digestion</t>
        </is>
      </c>
      <c r="EC157" t="inlineStr"/>
      <c r="ED157" t="inlineStr"/>
      <c r="EE157" t="inlineStr"/>
      <c r="EF157" t="n">
        <v>7.42</v>
      </c>
      <c r="EG157" t="n">
        <v>0.000742</v>
      </c>
      <c r="EH157" t="inlineStr">
        <is>
          <t>Aqua Regia Digestion</t>
        </is>
      </c>
      <c r="EI157" t="inlineStr"/>
      <c r="EJ157" t="inlineStr"/>
      <c r="EK157" t="inlineStr"/>
      <c r="EL157" t="n">
        <v>95</v>
      </c>
      <c r="EM157" t="n">
        <v>0.0095</v>
      </c>
      <c r="EN157" t="inlineStr">
        <is>
          <t>Aqua Regia Digestion</t>
        </is>
      </c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780</v>
      </c>
      <c r="EY157" t="n">
        <v>0.078</v>
      </c>
      <c r="EZ157" t="inlineStr">
        <is>
          <t>Aqua Regia Digestion</t>
        </is>
      </c>
      <c r="FA157" t="n">
        <v>235</v>
      </c>
      <c r="FB157" t="n">
        <v>0.0235</v>
      </c>
      <c r="FC157" t="inlineStr">
        <is>
          <t>Aqua Regia Digestion</t>
        </is>
      </c>
      <c r="FD157" t="n">
        <v>5.79</v>
      </c>
      <c r="FE157" t="n">
        <v>0.000579</v>
      </c>
      <c r="FF157" t="inlineStr">
        <is>
          <t>Aqua Regia Digestion</t>
        </is>
      </c>
      <c r="FG157" t="inlineStr"/>
      <c r="FH157" t="inlineStr"/>
      <c r="FI157" t="inlineStr"/>
      <c r="FJ157" t="inlineStr"/>
      <c r="FK157" t="inlineStr"/>
      <c r="FL157" t="inlineStr"/>
      <c r="FM157" t="n">
        <v>5.15</v>
      </c>
      <c r="FN157" t="n">
        <v>0.000515</v>
      </c>
      <c r="FO157" t="inlineStr">
        <is>
          <t>Aqua Regia Digestion</t>
        </is>
      </c>
      <c r="FP157" t="n">
        <v>1.32</v>
      </c>
      <c r="FQ157" t="n">
        <v>0.000132</v>
      </c>
      <c r="FR157" t="inlineStr">
        <is>
          <t>Aqua Regia Digestion</t>
        </is>
      </c>
      <c r="FS157" t="n">
        <v>16.7</v>
      </c>
      <c r="FT157" t="n">
        <v>0.00167</v>
      </c>
      <c r="FU157" t="inlineStr">
        <is>
          <t>Aqua Regia Digestion</t>
        </is>
      </c>
      <c r="FV157" t="inlineStr"/>
      <c r="FW157" t="inlineStr"/>
      <c r="FX157" t="inlineStr"/>
      <c r="FY157" t="n">
        <v>0.44</v>
      </c>
      <c r="FZ157" t="n">
        <v>4.4e-05</v>
      </c>
      <c r="GA157" t="inlineStr">
        <is>
          <t>Aqua Regia Digestion</t>
        </is>
      </c>
      <c r="GB157" t="inlineStr"/>
      <c r="GC157" t="inlineStr"/>
      <c r="GD157" t="inlineStr"/>
      <c r="GE157" t="n">
        <v>13</v>
      </c>
      <c r="GF157" t="n">
        <v>0.0013</v>
      </c>
      <c r="GG157" t="inlineStr">
        <is>
          <t>Aqua Regia Digestion</t>
        </is>
      </c>
      <c r="GH157" t="n">
        <v>1410</v>
      </c>
      <c r="GI157" t="n">
        <v>0.141</v>
      </c>
      <c r="GJ157" t="inlineStr">
        <is>
          <t>Aqua Regia Digestion</t>
        </is>
      </c>
      <c r="GK157" t="n">
        <v>0.6</v>
      </c>
      <c r="GL157" t="n">
        <v>6e-05</v>
      </c>
      <c r="GM157" t="inlineStr">
        <is>
          <t>Aqua Regia Digestion</t>
        </is>
      </c>
      <c r="GN157" t="inlineStr"/>
      <c r="GO157" t="inlineStr"/>
      <c r="GP157" t="inlineStr"/>
      <c r="GQ157" t="n">
        <v>1.55</v>
      </c>
      <c r="GR157" t="n">
        <v>0.000155</v>
      </c>
      <c r="GS157" t="inlineStr">
        <is>
          <t>Aqua Regia Digestion</t>
        </is>
      </c>
      <c r="GT157" t="n">
        <v>67</v>
      </c>
      <c r="GU157" t="n">
        <v>0.0067</v>
      </c>
      <c r="GV157" t="inlineStr">
        <is>
          <t>Aqua Regia Digestion</t>
        </is>
      </c>
      <c r="GW157" t="n">
        <v>0.45</v>
      </c>
      <c r="GX157" t="n">
        <v>4.5e-05</v>
      </c>
      <c r="GY157" t="inlineStr">
        <is>
          <t>Aqua Regia Digestion</t>
        </is>
      </c>
      <c r="GZ157" t="n">
        <v>9.470000000000001</v>
      </c>
      <c r="HA157" t="n">
        <v>0.000947</v>
      </c>
      <c r="HB157" t="inlineStr">
        <is>
          <t>Aqua Regia Digestion</t>
        </is>
      </c>
      <c r="HC157" t="n">
        <v>0.85</v>
      </c>
      <c r="HD157" t="n">
        <v>8.500000000000001e-05</v>
      </c>
      <c r="HE157" t="inlineStr">
        <is>
          <t>Aqua Regia Digestion</t>
        </is>
      </c>
      <c r="HF157" t="n">
        <v>75</v>
      </c>
      <c r="HG157" t="n">
        <v>0.0075</v>
      </c>
      <c r="HH157" t="inlineStr">
        <is>
          <t>Aqua Regia Digestion</t>
        </is>
      </c>
      <c r="HI157" t="n">
        <v>27.3</v>
      </c>
      <c r="HJ157" t="n">
        <v>0.00273</v>
      </c>
      <c r="HK157" t="inlineStr">
        <is>
          <t>Aqua Regia Digestion</t>
        </is>
      </c>
    </row>
    <row r="158">
      <c r="A158" t="inlineStr">
        <is>
          <t>OREAS0235b</t>
        </is>
      </c>
      <c r="B158" t="inlineStr">
        <is>
          <t>Au &gt;1 ppm, Au only</t>
        </is>
      </c>
      <c r="C158" t="inlineStr">
        <is>
          <t>primary</t>
        </is>
      </c>
      <c r="D158" t="inlineStr">
        <is>
          <t>metasediments</t>
        </is>
      </c>
      <c r="E158" t="inlineStr">
        <is>
          <t>orogenic lode gold</t>
        </is>
      </c>
      <c r="F158" t="inlineStr">
        <is>
          <t>yes</t>
        </is>
      </c>
      <c r="G158" t="inlineStr">
        <is>
          <t>Current</t>
        </is>
      </c>
      <c r="H158" t="inlineStr">
        <is>
          <t>C:/Users/Zeb/Documents/GitHub/OREAS-Catalogue-Info/oreas-catalogue-2024-05-24.csv</t>
        </is>
      </c>
      <c r="I158">
        <f>Hyperlink("https://www.oreas.com/crm/OREAS-235b/")</f>
        <v/>
      </c>
      <c r="J158" t="n">
        <v>0.145</v>
      </c>
      <c r="K158" t="n">
        <v>1.45e-05</v>
      </c>
      <c r="L158" t="inlineStr">
        <is>
          <t>Aqua Regia Digestion</t>
        </is>
      </c>
      <c r="M158" t="n">
        <v>75700</v>
      </c>
      <c r="N158" t="n">
        <v>7.57</v>
      </c>
      <c r="O158" t="inlineStr">
        <is>
          <t>4-Acid Digestion</t>
        </is>
      </c>
      <c r="P158" t="n">
        <v>353</v>
      </c>
      <c r="Q158" t="n">
        <v>0.0353</v>
      </c>
      <c r="R158" t="inlineStr">
        <is>
          <t>4-Acid Digestion</t>
        </is>
      </c>
      <c r="S158" t="n">
        <v>1.63</v>
      </c>
      <c r="T158" t="n">
        <v>0.000163</v>
      </c>
      <c r="U158" t="inlineStr">
        <is>
          <t>Pb Fire Assay</t>
        </is>
      </c>
      <c r="V158" t="inlineStr"/>
      <c r="W158" t="inlineStr"/>
      <c r="X158" t="inlineStr"/>
      <c r="Y158" t="n">
        <v>691</v>
      </c>
      <c r="Z158" t="n">
        <v>0.06909999999999999</v>
      </c>
      <c r="AA158" t="inlineStr">
        <is>
          <t>4-Acid Digestion</t>
        </is>
      </c>
      <c r="AB158" t="n">
        <v>2.54</v>
      </c>
      <c r="AC158" t="n">
        <v>0.000254</v>
      </c>
      <c r="AD158" t="inlineStr">
        <is>
          <t>4-Acid Digestion</t>
        </is>
      </c>
      <c r="AE158" t="n">
        <v>0.34</v>
      </c>
      <c r="AF158" t="n">
        <v>3.4e-05</v>
      </c>
      <c r="AG158" t="inlineStr">
        <is>
          <t>4-Acid Digestion</t>
        </is>
      </c>
      <c r="AH158" t="n">
        <v>8600</v>
      </c>
      <c r="AI158" t="n">
        <v>0.86</v>
      </c>
      <c r="AJ158" t="inlineStr">
        <is>
          <t>4-Acid Digestion</t>
        </is>
      </c>
      <c r="AK158" t="n">
        <v>0.046</v>
      </c>
      <c r="AL158" t="n">
        <v>4.6e-06</v>
      </c>
      <c r="AM158" t="inlineStr">
        <is>
          <t>Aqua Regia Digestion</t>
        </is>
      </c>
      <c r="AN158" t="n">
        <v>83</v>
      </c>
      <c r="AO158" t="n">
        <v>0.0083</v>
      </c>
      <c r="AP158" t="inlineStr">
        <is>
          <t>4-Acid Digestion</t>
        </is>
      </c>
      <c r="AQ158" t="inlineStr"/>
      <c r="AR158" t="inlineStr"/>
      <c r="AS158" t="inlineStr"/>
      <c r="AT158" t="n">
        <v>17.8</v>
      </c>
      <c r="AU158" t="n">
        <v>0.00178</v>
      </c>
      <c r="AV158" t="inlineStr">
        <is>
          <t>4-Acid Digestion</t>
        </is>
      </c>
      <c r="AW158" t="n">
        <v>128</v>
      </c>
      <c r="AX158" t="n">
        <v>0.0128</v>
      </c>
      <c r="AY158" t="inlineStr">
        <is>
          <t>4-Acid Digestion</t>
        </is>
      </c>
      <c r="AZ158" t="n">
        <v>9.98</v>
      </c>
      <c r="BA158" t="n">
        <v>0.000998</v>
      </c>
      <c r="BB158" t="inlineStr">
        <is>
          <t>4-Acid Digestion</t>
        </is>
      </c>
      <c r="BC158" t="n">
        <v>29.3</v>
      </c>
      <c r="BD158" t="n">
        <v>0.00293</v>
      </c>
      <c r="BE158" t="inlineStr">
        <is>
          <t>4-Acid Digestion</t>
        </is>
      </c>
      <c r="BF158" t="n">
        <v>3.69</v>
      </c>
      <c r="BG158" t="n">
        <v>0.000369</v>
      </c>
      <c r="BH158" t="inlineStr">
        <is>
          <t>4-Acid Digestion</t>
        </is>
      </c>
      <c r="BI158" t="n">
        <v>2.05</v>
      </c>
      <c r="BJ158" t="n">
        <v>0.000205</v>
      </c>
      <c r="BK158" t="inlineStr">
        <is>
          <t>4-Acid Digestion</t>
        </is>
      </c>
      <c r="BL158" t="n">
        <v>1.29</v>
      </c>
      <c r="BM158" t="n">
        <v>0.000129</v>
      </c>
      <c r="BN158" t="inlineStr">
        <is>
          <t>4-Acid Digestion</t>
        </is>
      </c>
      <c r="BO158" t="n">
        <v>41500</v>
      </c>
      <c r="BP158" t="n">
        <v>4.15</v>
      </c>
      <c r="BQ158" t="inlineStr">
        <is>
          <t>4-Acid Digestion</t>
        </is>
      </c>
      <c r="BR158" t="n">
        <v>19.9</v>
      </c>
      <c r="BS158" t="n">
        <v>0.00199</v>
      </c>
      <c r="BT158" t="inlineStr">
        <is>
          <t>4-Acid Digestion</t>
        </is>
      </c>
      <c r="BU158" t="n">
        <v>5.23</v>
      </c>
      <c r="BV158" t="n">
        <v>0.000523</v>
      </c>
      <c r="BW158" t="inlineStr">
        <is>
          <t>4-Acid Digestion</t>
        </is>
      </c>
      <c r="BX158" t="n">
        <v>0.12</v>
      </c>
      <c r="BY158" t="n">
        <v>1.2e-05</v>
      </c>
      <c r="BZ158" t="inlineStr">
        <is>
          <t>Aqua Regia Digestion</t>
        </is>
      </c>
      <c r="CA158" t="n">
        <v>3.92</v>
      </c>
      <c r="CB158" t="n">
        <v>0.000392</v>
      </c>
      <c r="CC158" t="inlineStr">
        <is>
          <t>4-Acid Digestion</t>
        </is>
      </c>
      <c r="CD158" t="inlineStr"/>
      <c r="CE158" t="inlineStr"/>
      <c r="CF158" t="inlineStr"/>
      <c r="CG158" t="n">
        <v>0.71</v>
      </c>
      <c r="CH158" t="n">
        <v>7.1e-05</v>
      </c>
      <c r="CI158" t="inlineStr">
        <is>
          <t>4-Acid Digestion</t>
        </is>
      </c>
      <c r="CJ158" t="n">
        <v>0.07000000000000001</v>
      </c>
      <c r="CK158" t="n">
        <v>7e-06</v>
      </c>
      <c r="CL158" t="inlineStr">
        <is>
          <t>4-Acid Digestion</t>
        </is>
      </c>
      <c r="CM158" t="inlineStr"/>
      <c r="CN158" t="inlineStr"/>
      <c r="CO158" t="inlineStr"/>
      <c r="CP158" t="n">
        <v>27600</v>
      </c>
      <c r="CQ158" t="n">
        <v>2.76</v>
      </c>
      <c r="CR158" t="inlineStr">
        <is>
          <t>4-Acid Digestion</t>
        </is>
      </c>
      <c r="CS158" t="n">
        <v>40.6</v>
      </c>
      <c r="CT158" t="n">
        <v>0.00406</v>
      </c>
      <c r="CU158" t="inlineStr">
        <is>
          <t>4-Acid Digestion</t>
        </is>
      </c>
      <c r="CV158" t="n">
        <v>55</v>
      </c>
      <c r="CW158" t="n">
        <v>0.0055</v>
      </c>
      <c r="CX158" t="inlineStr">
        <is>
          <t>4-Acid Digestion</t>
        </is>
      </c>
      <c r="CY158" t="n">
        <v>0.27</v>
      </c>
      <c r="CZ158" t="n">
        <v>2.7e-05</v>
      </c>
      <c r="DA158" t="inlineStr">
        <is>
          <t>4-Acid Digestion</t>
        </is>
      </c>
      <c r="DB158" t="n">
        <v>17800</v>
      </c>
      <c r="DC158" t="n">
        <v>1.78</v>
      </c>
      <c r="DD158" t="inlineStr">
        <is>
          <t>4-Acid Digestion</t>
        </is>
      </c>
      <c r="DE158" t="n">
        <v>410</v>
      </c>
      <c r="DF158" t="n">
        <v>0.041</v>
      </c>
      <c r="DG158" t="inlineStr">
        <is>
          <t>4-Acid Digestion</t>
        </is>
      </c>
      <c r="DH158" t="n">
        <v>0.98</v>
      </c>
      <c r="DI158" t="n">
        <v>9.8e-05</v>
      </c>
      <c r="DJ158" t="inlineStr">
        <is>
          <t>4-Acid Digestion</t>
        </is>
      </c>
      <c r="DK158" t="n">
        <v>7540</v>
      </c>
      <c r="DL158" t="n">
        <v>0.754</v>
      </c>
      <c r="DM158" t="inlineStr">
        <is>
          <t>4-Acid Digestion</t>
        </is>
      </c>
      <c r="DN158" t="n">
        <v>15.8</v>
      </c>
      <c r="DO158" t="n">
        <v>0.00158</v>
      </c>
      <c r="DP158" t="inlineStr">
        <is>
          <t>4-Acid Digestion</t>
        </is>
      </c>
      <c r="DQ158" t="n">
        <v>35.7</v>
      </c>
      <c r="DR158" t="n">
        <v>0.00357</v>
      </c>
      <c r="DS158" t="inlineStr">
        <is>
          <t>4-Acid Digestion</t>
        </is>
      </c>
      <c r="DT158" t="n">
        <v>61</v>
      </c>
      <c r="DU158" t="n">
        <v>0.0061</v>
      </c>
      <c r="DV158" t="inlineStr">
        <is>
          <t>Aqua Regia Digestion</t>
        </is>
      </c>
      <c r="DW158" t="n">
        <v>760</v>
      </c>
      <c r="DX158" t="n">
        <v>0.076</v>
      </c>
      <c r="DY158" t="inlineStr">
        <is>
          <t>4-Acid Digestion</t>
        </is>
      </c>
      <c r="DZ158" t="n">
        <v>19.1</v>
      </c>
      <c r="EA158" t="n">
        <v>0.00191</v>
      </c>
      <c r="EB158" t="inlineStr">
        <is>
          <t>4-Acid Digestion</t>
        </is>
      </c>
      <c r="EC158" t="inlineStr"/>
      <c r="ED158" t="inlineStr"/>
      <c r="EE158" t="inlineStr"/>
      <c r="EF158" t="n">
        <v>9.710000000000001</v>
      </c>
      <c r="EG158" t="n">
        <v>0.000971</v>
      </c>
      <c r="EH158" t="inlineStr">
        <is>
          <t>4-Acid Digestion</t>
        </is>
      </c>
      <c r="EI158" t="inlineStr"/>
      <c r="EJ158" t="inlineStr"/>
      <c r="EK158" t="inlineStr"/>
      <c r="EL158" t="n">
        <v>88</v>
      </c>
      <c r="EM158" t="n">
        <v>0.008800000000000001</v>
      </c>
      <c r="EN158" t="inlineStr">
        <is>
          <t>Aqua Regia Digestion</t>
        </is>
      </c>
      <c r="EO158" s="2" t="n">
        <v>0.002</v>
      </c>
      <c r="EP158" s="2" t="n">
        <v>2e-07</v>
      </c>
      <c r="EQ158" t="inlineStr">
        <is>
          <t>4-Acid Digestion</t>
        </is>
      </c>
      <c r="ER158" t="inlineStr"/>
      <c r="ES158" t="inlineStr"/>
      <c r="ET158" t="inlineStr"/>
      <c r="EU158" t="inlineStr"/>
      <c r="EV158" t="inlineStr"/>
      <c r="EW158" t="inlineStr"/>
      <c r="EX158" t="n">
        <v>1410</v>
      </c>
      <c r="EY158" t="n">
        <v>0.141</v>
      </c>
      <c r="EZ158" t="inlineStr">
        <is>
          <t>4-Acid Digestion</t>
        </is>
      </c>
      <c r="FA158" t="n">
        <v>327</v>
      </c>
      <c r="FB158" t="n">
        <v>0.0327</v>
      </c>
      <c r="FC158" t="inlineStr">
        <is>
          <t>4-Acid Digestion</t>
        </is>
      </c>
      <c r="FD158" t="n">
        <v>14.7</v>
      </c>
      <c r="FE158" t="n">
        <v>0.00147</v>
      </c>
      <c r="FF158" t="inlineStr">
        <is>
          <t>4-Acid Digestion</t>
        </is>
      </c>
      <c r="FG158" t="inlineStr"/>
      <c r="FH158" t="inlineStr"/>
      <c r="FI158" t="inlineStr"/>
      <c r="FJ158" t="inlineStr"/>
      <c r="FK158" t="inlineStr"/>
      <c r="FL158" t="inlineStr"/>
      <c r="FM158" t="n">
        <v>6.8</v>
      </c>
      <c r="FN158" t="n">
        <v>0.00068</v>
      </c>
      <c r="FO158" t="inlineStr">
        <is>
          <t>4-Acid Digestion</t>
        </is>
      </c>
      <c r="FP158" t="n">
        <v>3.79</v>
      </c>
      <c r="FQ158" t="n">
        <v>0.000379</v>
      </c>
      <c r="FR158" t="inlineStr">
        <is>
          <t>4-Acid Digestion</t>
        </is>
      </c>
      <c r="FS158" t="n">
        <v>149</v>
      </c>
      <c r="FT158" t="n">
        <v>0.0149</v>
      </c>
      <c r="FU158" t="inlineStr">
        <is>
          <t>4-Acid Digestion</t>
        </is>
      </c>
      <c r="FV158" t="n">
        <v>1.18</v>
      </c>
      <c r="FW158" t="n">
        <v>0.000118</v>
      </c>
      <c r="FX158" t="inlineStr">
        <is>
          <t>4-Acid Digestion</t>
        </is>
      </c>
      <c r="FY158" t="n">
        <v>0.6899999999999999</v>
      </c>
      <c r="FZ158" t="n">
        <v>6.9e-05</v>
      </c>
      <c r="GA158" t="inlineStr">
        <is>
          <t>4-Acid Digestion</t>
        </is>
      </c>
      <c r="GB158" t="inlineStr"/>
      <c r="GC158" t="inlineStr"/>
      <c r="GD158" t="inlineStr"/>
      <c r="GE158" t="n">
        <v>14.8</v>
      </c>
      <c r="GF158" t="n">
        <v>0.00148</v>
      </c>
      <c r="GG158" t="inlineStr">
        <is>
          <t>4-Acid Digestion</t>
        </is>
      </c>
      <c r="GH158" t="n">
        <v>4890</v>
      </c>
      <c r="GI158" t="n">
        <v>0.489</v>
      </c>
      <c r="GJ158" t="inlineStr">
        <is>
          <t>4-Acid Digestion</t>
        </is>
      </c>
      <c r="GK158" t="n">
        <v>0.86</v>
      </c>
      <c r="GL158" t="n">
        <v>8.6e-05</v>
      </c>
      <c r="GM158" t="inlineStr">
        <is>
          <t>4-Acid Digestion</t>
        </is>
      </c>
      <c r="GN158" t="n">
        <v>0.3</v>
      </c>
      <c r="GO158" t="n">
        <v>3e-05</v>
      </c>
      <c r="GP158" t="inlineStr">
        <is>
          <t>4-Acid Digestion</t>
        </is>
      </c>
      <c r="GQ158" t="n">
        <v>2.81</v>
      </c>
      <c r="GR158" t="n">
        <v>0.000281</v>
      </c>
      <c r="GS158" t="inlineStr">
        <is>
          <t>4-Acid Digestion</t>
        </is>
      </c>
      <c r="GT158" t="n">
        <v>81</v>
      </c>
      <c r="GU158" t="n">
        <v>0.0081</v>
      </c>
      <c r="GV158" t="inlineStr">
        <is>
          <t>Aqua Regia Digestion</t>
        </is>
      </c>
      <c r="GW158" t="n">
        <v>2.34</v>
      </c>
      <c r="GX158" t="n">
        <v>0.000234</v>
      </c>
      <c r="GY158" t="inlineStr">
        <is>
          <t>4-Acid Digestion</t>
        </is>
      </c>
      <c r="GZ158" t="n">
        <v>16.4</v>
      </c>
      <c r="HA158" t="n">
        <v>0.00164</v>
      </c>
      <c r="HB158" t="inlineStr">
        <is>
          <t>4-Acid Digestion</t>
        </is>
      </c>
      <c r="HC158" t="n">
        <v>1.8</v>
      </c>
      <c r="HD158" t="n">
        <v>0.00018</v>
      </c>
      <c r="HE158" t="inlineStr">
        <is>
          <t>4-Acid Digestion</t>
        </is>
      </c>
      <c r="HF158" t="n">
        <v>97</v>
      </c>
      <c r="HG158" t="n">
        <v>0.0097</v>
      </c>
      <c r="HH158" t="inlineStr">
        <is>
          <t>4-Acid Digestion</t>
        </is>
      </c>
      <c r="HI158" t="n">
        <v>140</v>
      </c>
      <c r="HJ158" t="n">
        <v>0.014</v>
      </c>
      <c r="HK158" t="inlineStr">
        <is>
          <t>4-Acid Digestion</t>
        </is>
      </c>
    </row>
    <row r="159">
      <c r="A159" t="inlineStr">
        <is>
          <t>OREAS0236</t>
        </is>
      </c>
      <c r="B159" t="inlineStr">
        <is>
          <t>Au &gt;1 ppm, Au only</t>
        </is>
      </c>
      <c r="C159" t="inlineStr">
        <is>
          <t>primary</t>
        </is>
      </c>
      <c r="D159" t="inlineStr">
        <is>
          <t>greenstone</t>
        </is>
      </c>
      <c r="E159" t="inlineStr">
        <is>
          <t>orogenic lode gold</t>
        </is>
      </c>
      <c r="F159" t="inlineStr">
        <is>
          <t>yes</t>
        </is>
      </c>
      <c r="G159" t="inlineStr">
        <is>
          <t>Current</t>
        </is>
      </c>
      <c r="H159" t="inlineStr">
        <is>
          <t>C:/Users/Zeb/Documents/GitHub/OREAS-Catalogue-Info/oreas-catalogue-2024-05-24.csv</t>
        </is>
      </c>
      <c r="I159">
        <f>Hyperlink("https://www.oreas.com/crm/OREAS-236/")</f>
        <v/>
      </c>
      <c r="J159" t="n">
        <v>0.488</v>
      </c>
      <c r="K159" t="n">
        <v>4.88e-05</v>
      </c>
      <c r="L159" t="inlineStr">
        <is>
          <t>Aqua Regia Digestion</t>
        </is>
      </c>
      <c r="M159" t="n">
        <v>65900</v>
      </c>
      <c r="N159" t="n">
        <v>6.59</v>
      </c>
      <c r="O159" t="inlineStr">
        <is>
          <t>4-Acid Digestion</t>
        </is>
      </c>
      <c r="P159" t="n">
        <v>68</v>
      </c>
      <c r="Q159" t="n">
        <v>0.0068</v>
      </c>
      <c r="R159" t="inlineStr">
        <is>
          <t>4-Acid Digestion</t>
        </is>
      </c>
      <c r="S159" t="n">
        <v>1.85</v>
      </c>
      <c r="T159" t="n">
        <v>0.000185</v>
      </c>
      <c r="U159" t="inlineStr">
        <is>
          <t>Pb Fire Assay</t>
        </is>
      </c>
      <c r="V159" t="n">
        <v>90</v>
      </c>
      <c r="W159" t="n">
        <v>0.008999999999999999</v>
      </c>
      <c r="X159" t="inlineStr">
        <is>
          <t>Aqua Regia Digestion</t>
        </is>
      </c>
      <c r="Y159" t="n">
        <v>246</v>
      </c>
      <c r="Z159" t="n">
        <v>0.0246</v>
      </c>
      <c r="AA159" t="inlineStr">
        <is>
          <t>4-Acid Digestion</t>
        </is>
      </c>
      <c r="AB159" t="n">
        <v>0.46</v>
      </c>
      <c r="AC159" t="n">
        <v>4.6e-05</v>
      </c>
      <c r="AD159" t="inlineStr">
        <is>
          <t>4-Acid Digestion</t>
        </is>
      </c>
      <c r="AE159" t="n">
        <v>0.061</v>
      </c>
      <c r="AF159" t="n">
        <v>6.1e-06</v>
      </c>
      <c r="AG159" t="inlineStr">
        <is>
          <t>4-Acid Digestion</t>
        </is>
      </c>
      <c r="AH159" t="n">
        <v>59300</v>
      </c>
      <c r="AI159" t="n">
        <v>5.93</v>
      </c>
      <c r="AJ159" t="inlineStr">
        <is>
          <t>4-Acid Digestion</t>
        </is>
      </c>
      <c r="AK159" t="n">
        <v>0.62</v>
      </c>
      <c r="AL159" t="n">
        <v>6.2e-05</v>
      </c>
      <c r="AM159" t="inlineStr">
        <is>
          <t>4-Acid Digestion</t>
        </is>
      </c>
      <c r="AN159" t="n">
        <v>14</v>
      </c>
      <c r="AO159" t="n">
        <v>0.0014</v>
      </c>
      <c r="AP159" t="inlineStr">
        <is>
          <t>4-Acid Digestion</t>
        </is>
      </c>
      <c r="AQ159" t="inlineStr"/>
      <c r="AR159" t="inlineStr"/>
      <c r="AS159" t="inlineStr"/>
      <c r="AT159" t="n">
        <v>41.5</v>
      </c>
      <c r="AU159" t="n">
        <v>0.00415</v>
      </c>
      <c r="AV159" t="inlineStr">
        <is>
          <t>4-Acid Digestion</t>
        </is>
      </c>
      <c r="AW159" t="n">
        <v>86</v>
      </c>
      <c r="AX159" t="n">
        <v>0.0086</v>
      </c>
      <c r="AY159" t="inlineStr">
        <is>
          <t>4-Acid Digestion</t>
        </is>
      </c>
      <c r="AZ159" t="n">
        <v>1.01</v>
      </c>
      <c r="BA159" t="n">
        <v>0.000101</v>
      </c>
      <c r="BB159" t="inlineStr">
        <is>
          <t>4-Acid Digestion</t>
        </is>
      </c>
      <c r="BC159" t="n">
        <v>170</v>
      </c>
      <c r="BD159" t="n">
        <v>0.017</v>
      </c>
      <c r="BE159" t="inlineStr">
        <is>
          <t>4-Acid Digestion</t>
        </is>
      </c>
      <c r="BF159" t="n">
        <v>3.94</v>
      </c>
      <c r="BG159" t="n">
        <v>0.000394</v>
      </c>
      <c r="BH159" t="inlineStr">
        <is>
          <t>4-Acid Digestion</t>
        </is>
      </c>
      <c r="BI159" t="n">
        <v>2.43</v>
      </c>
      <c r="BJ159" t="n">
        <v>0.000243</v>
      </c>
      <c r="BK159" t="inlineStr">
        <is>
          <t>4-Acid Digestion</t>
        </is>
      </c>
      <c r="BL159" t="n">
        <v>0.96</v>
      </c>
      <c r="BM159" t="n">
        <v>9.6e-05</v>
      </c>
      <c r="BN159" t="inlineStr">
        <is>
          <t>4-Acid Digestion</t>
        </is>
      </c>
      <c r="BO159" t="n">
        <v>80000</v>
      </c>
      <c r="BP159" t="n">
        <v>8</v>
      </c>
      <c r="BQ159" t="inlineStr">
        <is>
          <t>4-Acid Digestion</t>
        </is>
      </c>
      <c r="BR159" t="n">
        <v>16.1</v>
      </c>
      <c r="BS159" t="n">
        <v>0.00161</v>
      </c>
      <c r="BT159" t="inlineStr">
        <is>
          <t>4-Acid Digestion</t>
        </is>
      </c>
      <c r="BU159" t="n">
        <v>3.47</v>
      </c>
      <c r="BV159" t="n">
        <v>0.000347</v>
      </c>
      <c r="BW159" t="inlineStr">
        <is>
          <t>4-Acid Digestion</t>
        </is>
      </c>
      <c r="BX159" t="n">
        <v>0.15</v>
      </c>
      <c r="BY159" t="n">
        <v>1.5e-05</v>
      </c>
      <c r="BZ159" t="inlineStr">
        <is>
          <t>Aqua Regia Digestion</t>
        </is>
      </c>
      <c r="CA159" t="n">
        <v>1.8</v>
      </c>
      <c r="CB159" t="n">
        <v>0.00018</v>
      </c>
      <c r="CC159" t="inlineStr">
        <is>
          <t>4-Acid Digestion</t>
        </is>
      </c>
      <c r="CD159" t="n">
        <v>0.046</v>
      </c>
      <c r="CE159" t="n">
        <v>4.6e-06</v>
      </c>
      <c r="CF159" t="inlineStr">
        <is>
          <t>Aqua Regia Digestion</t>
        </is>
      </c>
      <c r="CG159" t="n">
        <v>0.86</v>
      </c>
      <c r="CH159" t="n">
        <v>8.6e-05</v>
      </c>
      <c r="CI159" t="inlineStr">
        <is>
          <t>4-Acid Digestion</t>
        </is>
      </c>
      <c r="CJ159" t="n">
        <v>0.08</v>
      </c>
      <c r="CK159" t="n">
        <v>8e-06</v>
      </c>
      <c r="CL159" t="inlineStr">
        <is>
          <t>4-Acid Digestion</t>
        </is>
      </c>
      <c r="CM159" t="inlineStr"/>
      <c r="CN159" t="inlineStr"/>
      <c r="CO159" t="inlineStr"/>
      <c r="CP159" t="n">
        <v>5590</v>
      </c>
      <c r="CQ159" t="n">
        <v>0.5590000000000001</v>
      </c>
      <c r="CR159" t="inlineStr">
        <is>
          <t>4-Acid Digestion</t>
        </is>
      </c>
      <c r="CS159" t="n">
        <v>5.99</v>
      </c>
      <c r="CT159" t="n">
        <v>0.000599</v>
      </c>
      <c r="CU159" t="inlineStr">
        <is>
          <t>4-Acid Digestion</t>
        </is>
      </c>
      <c r="CV159" t="n">
        <v>10.5</v>
      </c>
      <c r="CW159" t="n">
        <v>0.00105</v>
      </c>
      <c r="CX159" t="inlineStr">
        <is>
          <t>4-Acid Digestion</t>
        </is>
      </c>
      <c r="CY159" t="n">
        <v>0.37</v>
      </c>
      <c r="CZ159" t="n">
        <v>3.7e-05</v>
      </c>
      <c r="DA159" t="inlineStr">
        <is>
          <t>4-Acid Digestion</t>
        </is>
      </c>
      <c r="DB159" t="n">
        <v>34000</v>
      </c>
      <c r="DC159" t="n">
        <v>3.4</v>
      </c>
      <c r="DD159" t="inlineStr">
        <is>
          <t>4-Acid Digestion</t>
        </is>
      </c>
      <c r="DE159" t="n">
        <v>1330</v>
      </c>
      <c r="DF159" t="n">
        <v>0.133</v>
      </c>
      <c r="DG159" t="inlineStr">
        <is>
          <t>4-Acid Digestion</t>
        </is>
      </c>
      <c r="DH159" t="n">
        <v>1.56</v>
      </c>
      <c r="DI159" t="n">
        <v>0.000156</v>
      </c>
      <c r="DJ159" t="inlineStr">
        <is>
          <t>4-Acid Digestion</t>
        </is>
      </c>
      <c r="DK159" t="n">
        <v>21500</v>
      </c>
      <c r="DL159" t="n">
        <v>2.15</v>
      </c>
      <c r="DM159" t="inlineStr">
        <is>
          <t>4-Acid Digestion</t>
        </is>
      </c>
      <c r="DN159" t="n">
        <v>3.63</v>
      </c>
      <c r="DO159" t="n">
        <v>0.000363</v>
      </c>
      <c r="DP159" t="inlineStr">
        <is>
          <t>4-Acid Digestion</t>
        </is>
      </c>
      <c r="DQ159" t="n">
        <v>9.01</v>
      </c>
      <c r="DR159" t="n">
        <v>0.000901</v>
      </c>
      <c r="DS159" t="inlineStr">
        <is>
          <t>4-Acid Digestion</t>
        </is>
      </c>
      <c r="DT159" t="n">
        <v>48.8</v>
      </c>
      <c r="DU159" t="n">
        <v>0.00488</v>
      </c>
      <c r="DV159" t="inlineStr">
        <is>
          <t>Aqua Regia Digestion</t>
        </is>
      </c>
      <c r="DW159" t="n">
        <v>450</v>
      </c>
      <c r="DX159" t="n">
        <v>0.045</v>
      </c>
      <c r="DY159" t="inlineStr">
        <is>
          <t>4-Acid Digestion</t>
        </is>
      </c>
      <c r="DZ159" t="n">
        <v>30.5</v>
      </c>
      <c r="EA159" t="n">
        <v>0.00305</v>
      </c>
      <c r="EB159" t="inlineStr">
        <is>
          <t>4-Acid Digestion</t>
        </is>
      </c>
      <c r="EC159" t="inlineStr"/>
      <c r="ED159" t="inlineStr"/>
      <c r="EE159" t="inlineStr"/>
      <c r="EF159" t="n">
        <v>1.94</v>
      </c>
      <c r="EG159" t="n">
        <v>0.000194</v>
      </c>
      <c r="EH159" t="inlineStr">
        <is>
          <t>4-Acid Digestion</t>
        </is>
      </c>
      <c r="EI159" t="inlineStr"/>
      <c r="EJ159" t="inlineStr"/>
      <c r="EK159" t="inlineStr"/>
      <c r="EL159" t="n">
        <v>5.87</v>
      </c>
      <c r="EM159" t="n">
        <v>0.000587</v>
      </c>
      <c r="EN159" t="inlineStr">
        <is>
          <t>Aqua Regia Digestion</t>
        </is>
      </c>
      <c r="EO159" t="n">
        <v>0.003</v>
      </c>
      <c r="EP159" t="n">
        <v>3e-07</v>
      </c>
      <c r="EQ159" t="inlineStr">
        <is>
          <t>4-Acid Digestion</t>
        </is>
      </c>
      <c r="ER159" t="inlineStr"/>
      <c r="ES159" t="inlineStr"/>
      <c r="ET159" t="inlineStr"/>
      <c r="EU159" t="inlineStr"/>
      <c r="EV159" t="inlineStr"/>
      <c r="EW159" t="inlineStr"/>
      <c r="EX159" t="n">
        <v>4440</v>
      </c>
      <c r="EY159" t="n">
        <v>0.444</v>
      </c>
      <c r="EZ159" t="inlineStr">
        <is>
          <t>4-Acid Digestion</t>
        </is>
      </c>
      <c r="FA159" t="n">
        <v>1.76</v>
      </c>
      <c r="FB159" t="n">
        <v>0.000176</v>
      </c>
      <c r="FC159" t="inlineStr">
        <is>
          <t>4-Acid Digestion</t>
        </is>
      </c>
      <c r="FD159" t="n">
        <v>38.5</v>
      </c>
      <c r="FE159" t="n">
        <v>0.00385</v>
      </c>
      <c r="FF159" t="inlineStr">
        <is>
          <t>4-Acid Digestion</t>
        </is>
      </c>
      <c r="FG159" s="2" t="n">
        <v>5</v>
      </c>
      <c r="FH159" s="2" t="n">
        <v>0.0005</v>
      </c>
      <c r="FI159" t="inlineStr">
        <is>
          <t>4-Acid Digestion</t>
        </is>
      </c>
      <c r="FJ159" t="inlineStr"/>
      <c r="FK159" t="inlineStr"/>
      <c r="FL159" t="inlineStr"/>
      <c r="FM159" t="n">
        <v>1.89</v>
      </c>
      <c r="FN159" t="n">
        <v>0.000189</v>
      </c>
      <c r="FO159" t="inlineStr">
        <is>
          <t>Aqua Regia Digestion</t>
        </is>
      </c>
      <c r="FP159" t="n">
        <v>1.08</v>
      </c>
      <c r="FQ159" t="n">
        <v>0.000108</v>
      </c>
      <c r="FR159" t="inlineStr">
        <is>
          <t>4-Acid Digestion</t>
        </is>
      </c>
      <c r="FS159" t="n">
        <v>95</v>
      </c>
      <c r="FT159" t="n">
        <v>0.0095</v>
      </c>
      <c r="FU159" t="inlineStr">
        <is>
          <t>4-Acid Digestion</t>
        </is>
      </c>
      <c r="FV159" t="n">
        <v>0.25</v>
      </c>
      <c r="FW159" t="n">
        <v>2.5e-05</v>
      </c>
      <c r="FX159" t="inlineStr">
        <is>
          <t>4-Acid Digestion</t>
        </is>
      </c>
      <c r="FY159" t="n">
        <v>0.62</v>
      </c>
      <c r="FZ159" t="n">
        <v>6.2e-05</v>
      </c>
      <c r="GA159" t="inlineStr">
        <is>
          <t>4-Acid Digestion</t>
        </is>
      </c>
      <c r="GB159" t="n">
        <v>0.11</v>
      </c>
      <c r="GC159" t="n">
        <v>1.1e-05</v>
      </c>
      <c r="GD159" t="inlineStr">
        <is>
          <t>Aqua Regia Digestion</t>
        </is>
      </c>
      <c r="GE159" t="n">
        <v>1.1</v>
      </c>
      <c r="GF159" t="n">
        <v>0.00011</v>
      </c>
      <c r="GG159" t="inlineStr">
        <is>
          <t>4-Acid Digestion</t>
        </is>
      </c>
      <c r="GH159" t="n">
        <v>6390</v>
      </c>
      <c r="GI159" t="n">
        <v>0.639</v>
      </c>
      <c r="GJ159" t="inlineStr">
        <is>
          <t>4-Acid Digestion</t>
        </is>
      </c>
      <c r="GK159" t="n">
        <v>0.24</v>
      </c>
      <c r="GL159" t="n">
        <v>2.4e-05</v>
      </c>
      <c r="GM159" t="inlineStr">
        <is>
          <t>4-Acid Digestion</t>
        </is>
      </c>
      <c r="GN159" t="n">
        <v>0.36</v>
      </c>
      <c r="GO159" t="n">
        <v>3.6e-05</v>
      </c>
      <c r="GP159" t="inlineStr">
        <is>
          <t>4-Acid Digestion</t>
        </is>
      </c>
      <c r="GQ159" t="n">
        <v>0.35</v>
      </c>
      <c r="GR159" t="n">
        <v>3.5e-05</v>
      </c>
      <c r="GS159" t="inlineStr">
        <is>
          <t>4-Acid Digestion</t>
        </is>
      </c>
      <c r="GT159" t="n">
        <v>158</v>
      </c>
      <c r="GU159" t="n">
        <v>0.0158</v>
      </c>
      <c r="GV159" t="inlineStr">
        <is>
          <t>Aqua Regia Digestion</t>
        </is>
      </c>
      <c r="GW159" t="n">
        <v>30.5</v>
      </c>
      <c r="GX159" t="n">
        <v>0.00305</v>
      </c>
      <c r="GY159" t="inlineStr">
        <is>
          <t>4-Acid Digestion</t>
        </is>
      </c>
      <c r="GZ159" t="n">
        <v>21.7</v>
      </c>
      <c r="HA159" t="n">
        <v>0.00217</v>
      </c>
      <c r="HB159" t="inlineStr">
        <is>
          <t>4-Acid Digestion</t>
        </is>
      </c>
      <c r="HC159" t="n">
        <v>2.32</v>
      </c>
      <c r="HD159" t="n">
        <v>0.000232</v>
      </c>
      <c r="HE159" t="inlineStr">
        <is>
          <t>4-Acid Digestion</t>
        </is>
      </c>
      <c r="HF159" t="n">
        <v>144</v>
      </c>
      <c r="HG159" t="n">
        <v>0.0144</v>
      </c>
      <c r="HH159" t="inlineStr">
        <is>
          <t>4-Acid Digestion</t>
        </is>
      </c>
      <c r="HI159" t="n">
        <v>55</v>
      </c>
      <c r="HJ159" t="n">
        <v>0.0055</v>
      </c>
      <c r="HK159" t="inlineStr">
        <is>
          <t>4-Acid Digestion</t>
        </is>
      </c>
    </row>
    <row r="160">
      <c r="A160" t="inlineStr">
        <is>
          <t>OREAS0237</t>
        </is>
      </c>
      <c r="B160" t="inlineStr">
        <is>
          <t>Au &gt;1 ppm, Au only</t>
        </is>
      </c>
      <c r="C160" t="inlineStr">
        <is>
          <t>primary</t>
        </is>
      </c>
      <c r="D160" t="inlineStr">
        <is>
          <t>metasediments</t>
        </is>
      </c>
      <c r="E160" t="inlineStr">
        <is>
          <t>orogenic lode gold</t>
        </is>
      </c>
      <c r="F160" t="inlineStr">
        <is>
          <t>no</t>
        </is>
      </c>
      <c r="G160" t="inlineStr">
        <is>
          <t>Archived</t>
        </is>
      </c>
      <c r="H160" t="inlineStr">
        <is>
          <t>C:/Users/Zeb/Documents/GitHub/OREAS-Catalogue-Info/oreas-catalogue-2024-05-24.csv</t>
        </is>
      </c>
      <c r="I160">
        <f>Hyperlink("https://www.oreas.com/crm/OREAS-237/")</f>
        <v/>
      </c>
      <c r="J160" t="n">
        <v>0.172</v>
      </c>
      <c r="K160" t="n">
        <v>1.72e-05</v>
      </c>
      <c r="L160" t="inlineStr">
        <is>
          <t>Aqua Regia Digestion</t>
        </is>
      </c>
      <c r="M160" t="n">
        <v>24900</v>
      </c>
      <c r="N160" t="n">
        <v>2.49</v>
      </c>
      <c r="O160" t="inlineStr">
        <is>
          <t>Aqua Regia Digestion</t>
        </is>
      </c>
      <c r="P160" t="n">
        <v>458</v>
      </c>
      <c r="Q160" t="n">
        <v>0.0458</v>
      </c>
      <c r="R160" t="inlineStr">
        <is>
          <t>Aqua Regia Digestion</t>
        </is>
      </c>
      <c r="S160" t="n">
        <v>2.21</v>
      </c>
      <c r="T160" t="n">
        <v>0.000221</v>
      </c>
      <c r="U160" t="inlineStr">
        <is>
          <t>Pb Fire Assay</t>
        </is>
      </c>
      <c r="V160" t="inlineStr"/>
      <c r="W160" t="inlineStr"/>
      <c r="X160" t="inlineStr"/>
      <c r="Y160" t="n">
        <v>101</v>
      </c>
      <c r="Z160" t="n">
        <v>0.0101</v>
      </c>
      <c r="AA160" t="inlineStr">
        <is>
          <t>Aqua Regia Digestion</t>
        </is>
      </c>
      <c r="AB160" t="n">
        <v>1.16</v>
      </c>
      <c r="AC160" t="n">
        <v>0.000116</v>
      </c>
      <c r="AD160" t="inlineStr">
        <is>
          <t>Aqua Regia Digestion</t>
        </is>
      </c>
      <c r="AE160" t="n">
        <v>0.35</v>
      </c>
      <c r="AF160" t="n">
        <v>3.5e-05</v>
      </c>
      <c r="AG160" t="inlineStr">
        <is>
          <t>Aqua Regia Digestion</t>
        </is>
      </c>
      <c r="AH160" t="n">
        <v>2120</v>
      </c>
      <c r="AI160" t="n">
        <v>0.212</v>
      </c>
      <c r="AJ160" t="inlineStr">
        <is>
          <t>Aqua Regia Digestion</t>
        </is>
      </c>
      <c r="AK160" t="n">
        <v>0.033</v>
      </c>
      <c r="AL160" t="n">
        <v>3.3e-06</v>
      </c>
      <c r="AM160" t="inlineStr">
        <is>
          <t>Aqua Regia Digestion</t>
        </is>
      </c>
      <c r="AN160" t="n">
        <v>57</v>
      </c>
      <c r="AO160" t="n">
        <v>0.0057</v>
      </c>
      <c r="AP160" t="inlineStr">
        <is>
          <t>Aqua Regia Digestion</t>
        </is>
      </c>
      <c r="AQ160" t="inlineStr"/>
      <c r="AR160" t="inlineStr"/>
      <c r="AS160" t="inlineStr"/>
      <c r="AT160" t="n">
        <v>12.3</v>
      </c>
      <c r="AU160" t="n">
        <v>0.00123</v>
      </c>
      <c r="AV160" t="inlineStr">
        <is>
          <t>Aqua Regia Digestion</t>
        </is>
      </c>
      <c r="AW160" t="n">
        <v>98</v>
      </c>
      <c r="AX160" t="n">
        <v>0.0098</v>
      </c>
      <c r="AY160" t="inlineStr">
        <is>
          <t>Aqua Regia Digestion</t>
        </is>
      </c>
      <c r="AZ160" t="n">
        <v>7.39</v>
      </c>
      <c r="BA160" t="n">
        <v>0.000739</v>
      </c>
      <c r="BB160" t="inlineStr">
        <is>
          <t>Aqua Regia Digestion</t>
        </is>
      </c>
      <c r="BC160" t="n">
        <v>25</v>
      </c>
      <c r="BD160" t="n">
        <v>0.0025</v>
      </c>
      <c r="BE160" t="inlineStr">
        <is>
          <t>Aqua Regia Digestion</t>
        </is>
      </c>
      <c r="BF160" t="n">
        <v>2.27</v>
      </c>
      <c r="BG160" t="n">
        <v>0.000227</v>
      </c>
      <c r="BH160" t="inlineStr">
        <is>
          <t>Aqua Regia Digestion</t>
        </is>
      </c>
      <c r="BI160" t="n">
        <v>1.02</v>
      </c>
      <c r="BJ160" t="n">
        <v>0.000102</v>
      </c>
      <c r="BK160" t="inlineStr">
        <is>
          <t>Aqua Regia Digestion</t>
        </is>
      </c>
      <c r="BL160" t="n">
        <v>0.8</v>
      </c>
      <c r="BM160" t="n">
        <v>8.000000000000001e-05</v>
      </c>
      <c r="BN160" t="inlineStr">
        <is>
          <t>Aqua Regia Digestion</t>
        </is>
      </c>
      <c r="BO160" t="n">
        <v>34100</v>
      </c>
      <c r="BP160" t="n">
        <v>3.41</v>
      </c>
      <c r="BQ160" t="inlineStr">
        <is>
          <t>Aqua Regia Digestion</t>
        </is>
      </c>
      <c r="BR160" t="n">
        <v>7.75</v>
      </c>
      <c r="BS160" t="n">
        <v>0.000775</v>
      </c>
      <c r="BT160" t="inlineStr">
        <is>
          <t>Aqua Regia Digestion</t>
        </is>
      </c>
      <c r="BU160" t="n">
        <v>3.72</v>
      </c>
      <c r="BV160" t="n">
        <v>0.000372</v>
      </c>
      <c r="BW160" t="inlineStr">
        <is>
          <t>Aqua Regia Digestion</t>
        </is>
      </c>
      <c r="BX160" t="n">
        <v>0.095</v>
      </c>
      <c r="BY160" t="n">
        <v>9.500000000000001e-06</v>
      </c>
      <c r="BZ160" t="inlineStr">
        <is>
          <t>Aqua Regia Digestion</t>
        </is>
      </c>
      <c r="CA160" t="n">
        <v>0.8</v>
      </c>
      <c r="CB160" t="n">
        <v>8.000000000000001e-05</v>
      </c>
      <c r="CC160" t="inlineStr">
        <is>
          <t>Aqua Regia Digestion</t>
        </is>
      </c>
      <c r="CD160" t="inlineStr"/>
      <c r="CE160" t="inlineStr"/>
      <c r="CF160" t="inlineStr"/>
      <c r="CG160" t="n">
        <v>0.37</v>
      </c>
      <c r="CH160" t="n">
        <v>3.7e-05</v>
      </c>
      <c r="CI160" t="inlineStr">
        <is>
          <t>Aqua Regia Digestion</t>
        </is>
      </c>
      <c r="CJ160" t="n">
        <v>0.023</v>
      </c>
      <c r="CK160" t="n">
        <v>2.3e-06</v>
      </c>
      <c r="CL160" t="inlineStr">
        <is>
          <t>Aqua Regia Digestion</t>
        </is>
      </c>
      <c r="CM160" t="inlineStr"/>
      <c r="CN160" t="inlineStr"/>
      <c r="CO160" t="inlineStr"/>
      <c r="CP160" t="n">
        <v>9580</v>
      </c>
      <c r="CQ160" t="n">
        <v>0.958</v>
      </c>
      <c r="CR160" t="inlineStr">
        <is>
          <t>Aqua Regia Digestion</t>
        </is>
      </c>
      <c r="CS160" t="n">
        <v>29.2</v>
      </c>
      <c r="CT160" t="n">
        <v>0.00292</v>
      </c>
      <c r="CU160" t="inlineStr">
        <is>
          <t>Aqua Regia Digestion</t>
        </is>
      </c>
      <c r="CV160" t="n">
        <v>33.1</v>
      </c>
      <c r="CW160" t="n">
        <v>0.00331</v>
      </c>
      <c r="CX160" t="inlineStr">
        <is>
          <t>Aqua Regia Digestion</t>
        </is>
      </c>
      <c r="CY160" t="n">
        <v>0.12</v>
      </c>
      <c r="CZ160" t="n">
        <v>1.2e-05</v>
      </c>
      <c r="DA160" t="inlineStr">
        <is>
          <t>Aqua Regia Digestion</t>
        </is>
      </c>
      <c r="DB160" t="n">
        <v>12700</v>
      </c>
      <c r="DC160" t="n">
        <v>1.27</v>
      </c>
      <c r="DD160" t="inlineStr">
        <is>
          <t>Aqua Regia Digestion</t>
        </is>
      </c>
      <c r="DE160" t="n">
        <v>210</v>
      </c>
      <c r="DF160" t="n">
        <v>0.021</v>
      </c>
      <c r="DG160" t="inlineStr">
        <is>
          <t>Aqua Regia Digestion</t>
        </is>
      </c>
      <c r="DH160" t="n">
        <v>0.54</v>
      </c>
      <c r="DI160" t="n">
        <v>5.4e-05</v>
      </c>
      <c r="DJ160" t="inlineStr">
        <is>
          <t>Aqua Regia Digestion</t>
        </is>
      </c>
      <c r="DK160" t="n">
        <v>730</v>
      </c>
      <c r="DL160" t="n">
        <v>0.073</v>
      </c>
      <c r="DM160" t="inlineStr">
        <is>
          <t>Aqua Regia Digestion</t>
        </is>
      </c>
      <c r="DN160" t="inlineStr"/>
      <c r="DO160" t="inlineStr"/>
      <c r="DP160" t="inlineStr"/>
      <c r="DQ160" t="n">
        <v>27.5</v>
      </c>
      <c r="DR160" t="n">
        <v>0.00275</v>
      </c>
      <c r="DS160" t="inlineStr">
        <is>
          <t>Aqua Regia Digestion</t>
        </is>
      </c>
      <c r="DT160" t="n">
        <v>56</v>
      </c>
      <c r="DU160" t="n">
        <v>0.0056</v>
      </c>
      <c r="DV160" t="inlineStr">
        <is>
          <t>Aqua Regia Digestion</t>
        </is>
      </c>
      <c r="DW160" t="n">
        <v>490</v>
      </c>
      <c r="DX160" t="n">
        <v>0.049</v>
      </c>
      <c r="DY160" t="inlineStr">
        <is>
          <t>Aqua Regia Digestion</t>
        </is>
      </c>
      <c r="DZ160" t="n">
        <v>9.279999999999999</v>
      </c>
      <c r="EA160" t="n">
        <v>0.000928</v>
      </c>
      <c r="EB160" t="inlineStr">
        <is>
          <t>Aqua Regia Digestion</t>
        </is>
      </c>
      <c r="EC160" t="inlineStr"/>
      <c r="ED160" t="inlineStr"/>
      <c r="EE160" t="inlineStr"/>
      <c r="EF160" t="n">
        <v>7.54</v>
      </c>
      <c r="EG160" t="n">
        <v>0.000754</v>
      </c>
      <c r="EH160" t="inlineStr">
        <is>
          <t>Aqua Regia Digestion</t>
        </is>
      </c>
      <c r="EI160" t="inlineStr"/>
      <c r="EJ160" t="inlineStr"/>
      <c r="EK160" t="inlineStr"/>
      <c r="EL160" t="n">
        <v>93</v>
      </c>
      <c r="EM160" t="n">
        <v>0.009299999999999999</v>
      </c>
      <c r="EN160" t="inlineStr">
        <is>
          <t>Aqua Regia Digestion</t>
        </is>
      </c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1050</v>
      </c>
      <c r="EY160" t="n">
        <v>0.105</v>
      </c>
      <c r="EZ160" t="inlineStr">
        <is>
          <t>Aqua Regia Digestion</t>
        </is>
      </c>
      <c r="FA160" t="n">
        <v>337</v>
      </c>
      <c r="FB160" t="n">
        <v>0.0337</v>
      </c>
      <c r="FC160" t="inlineStr">
        <is>
          <t>Aqua Regia Digestion</t>
        </is>
      </c>
      <c r="FD160" t="n">
        <v>5.78</v>
      </c>
      <c r="FE160" t="n">
        <v>0.000578</v>
      </c>
      <c r="FF160" t="inlineStr">
        <is>
          <t>Aqua Regia Digestion</t>
        </is>
      </c>
      <c r="FG160" t="inlineStr"/>
      <c r="FH160" t="inlineStr"/>
      <c r="FI160" t="inlineStr"/>
      <c r="FJ160" t="inlineStr"/>
      <c r="FK160" t="inlineStr"/>
      <c r="FL160" t="inlineStr"/>
      <c r="FM160" t="n">
        <v>5.04</v>
      </c>
      <c r="FN160" t="n">
        <v>0.000504</v>
      </c>
      <c r="FO160" t="inlineStr">
        <is>
          <t>Aqua Regia Digestion</t>
        </is>
      </c>
      <c r="FP160" t="n">
        <v>1.3</v>
      </c>
      <c r="FQ160" t="n">
        <v>0.00013</v>
      </c>
      <c r="FR160" t="inlineStr">
        <is>
          <t>Aqua Regia Digestion</t>
        </is>
      </c>
      <c r="FS160" t="n">
        <v>17.7</v>
      </c>
      <c r="FT160" t="n">
        <v>0.00177</v>
      </c>
      <c r="FU160" t="inlineStr">
        <is>
          <t>Aqua Regia Digestion</t>
        </is>
      </c>
      <c r="FV160" t="inlineStr"/>
      <c r="FW160" t="inlineStr"/>
      <c r="FX160" t="inlineStr"/>
      <c r="FY160" t="n">
        <v>0.45</v>
      </c>
      <c r="FZ160" t="n">
        <v>4.5e-05</v>
      </c>
      <c r="GA160" t="inlineStr">
        <is>
          <t>Aqua Regia Digestion</t>
        </is>
      </c>
      <c r="GB160" t="inlineStr"/>
      <c r="GC160" t="inlineStr"/>
      <c r="GD160" t="inlineStr"/>
      <c r="GE160" t="n">
        <v>13</v>
      </c>
      <c r="GF160" t="n">
        <v>0.0013</v>
      </c>
      <c r="GG160" t="inlineStr">
        <is>
          <t>Aqua Regia Digestion</t>
        </is>
      </c>
      <c r="GH160" t="n">
        <v>1370</v>
      </c>
      <c r="GI160" t="n">
        <v>0.137</v>
      </c>
      <c r="GJ160" t="inlineStr">
        <is>
          <t>Aqua Regia Digestion</t>
        </is>
      </c>
      <c r="GK160" t="n">
        <v>0.59</v>
      </c>
      <c r="GL160" t="n">
        <v>5.9e-05</v>
      </c>
      <c r="GM160" t="inlineStr">
        <is>
          <t>Aqua Regia Digestion</t>
        </is>
      </c>
      <c r="GN160" t="inlineStr"/>
      <c r="GO160" t="inlineStr"/>
      <c r="GP160" t="inlineStr"/>
      <c r="GQ160" t="n">
        <v>1.53</v>
      </c>
      <c r="GR160" t="n">
        <v>0.000153</v>
      </c>
      <c r="GS160" t="inlineStr">
        <is>
          <t>Aqua Regia Digestion</t>
        </is>
      </c>
      <c r="GT160" t="n">
        <v>66</v>
      </c>
      <c r="GU160" t="n">
        <v>0.0066</v>
      </c>
      <c r="GV160" t="inlineStr">
        <is>
          <t>Aqua Regia Digestion</t>
        </is>
      </c>
      <c r="GW160" t="n">
        <v>0.48</v>
      </c>
      <c r="GX160" t="n">
        <v>4.8e-05</v>
      </c>
      <c r="GY160" t="inlineStr">
        <is>
          <t>Aqua Regia Digestion</t>
        </is>
      </c>
      <c r="GZ160" t="n">
        <v>9.32</v>
      </c>
      <c r="HA160" t="n">
        <v>0.000932</v>
      </c>
      <c r="HB160" t="inlineStr">
        <is>
          <t>Aqua Regia Digestion</t>
        </is>
      </c>
      <c r="HC160" t="n">
        <v>0.84</v>
      </c>
      <c r="HD160" t="n">
        <v>8.4e-05</v>
      </c>
      <c r="HE160" t="inlineStr">
        <is>
          <t>Aqua Regia Digestion</t>
        </is>
      </c>
      <c r="HF160" t="n">
        <v>75</v>
      </c>
      <c r="HG160" t="n">
        <v>0.0075</v>
      </c>
      <c r="HH160" t="inlineStr">
        <is>
          <t>Aqua Regia Digestion</t>
        </is>
      </c>
      <c r="HI160" t="n">
        <v>27.9</v>
      </c>
      <c r="HJ160" t="n">
        <v>0.00279</v>
      </c>
      <c r="HK160" t="inlineStr">
        <is>
          <t>Aqua Regia Digestion</t>
        </is>
      </c>
    </row>
    <row r="161">
      <c r="A161" t="inlineStr">
        <is>
          <t>OREAS0237b</t>
        </is>
      </c>
      <c r="B161" t="inlineStr">
        <is>
          <t>Au &gt;1 ppm, Au only</t>
        </is>
      </c>
      <c r="C161" t="inlineStr">
        <is>
          <t>primary</t>
        </is>
      </c>
      <c r="D161" t="inlineStr">
        <is>
          <t>metasediments</t>
        </is>
      </c>
      <c r="E161" t="inlineStr">
        <is>
          <t>orogenic lode gold</t>
        </is>
      </c>
      <c r="F161" t="inlineStr">
        <is>
          <t>yes</t>
        </is>
      </c>
      <c r="G161" t="inlineStr">
        <is>
          <t>Current</t>
        </is>
      </c>
      <c r="H161" t="inlineStr">
        <is>
          <t>C:/Users/Zeb/Documents/GitHub/OREAS-Catalogue-Info/oreas-catalogue-2024-05-24.csv</t>
        </is>
      </c>
      <c r="I161">
        <f>Hyperlink("https://www.oreas.com/crm/OREAS-237b/")</f>
        <v/>
      </c>
      <c r="J161" t="n">
        <v>0.176</v>
      </c>
      <c r="K161" t="n">
        <v>1.76e-05</v>
      </c>
      <c r="L161" t="inlineStr">
        <is>
          <t>Aqua Regia Digestion</t>
        </is>
      </c>
      <c r="M161" t="n">
        <v>73200</v>
      </c>
      <c r="N161" t="n">
        <v>7.32</v>
      </c>
      <c r="O161" t="inlineStr">
        <is>
          <t>4-Acid Digestion</t>
        </is>
      </c>
      <c r="P161" t="n">
        <v>591</v>
      </c>
      <c r="Q161" t="n">
        <v>0.0591</v>
      </c>
      <c r="R161" t="inlineStr">
        <is>
          <t>4-Acid Digestion</t>
        </is>
      </c>
      <c r="S161" t="n">
        <v>2.26</v>
      </c>
      <c r="T161" t="n">
        <v>0.000226</v>
      </c>
      <c r="U161" t="inlineStr">
        <is>
          <t>Pb Fire Assay</t>
        </is>
      </c>
      <c r="V161" t="inlineStr"/>
      <c r="W161" t="inlineStr"/>
      <c r="X161" t="inlineStr"/>
      <c r="Y161" t="n">
        <v>683</v>
      </c>
      <c r="Z161" t="n">
        <v>0.0683</v>
      </c>
      <c r="AA161" t="inlineStr">
        <is>
          <t>4-Acid Digestion</t>
        </is>
      </c>
      <c r="AB161" t="n">
        <v>2.47</v>
      </c>
      <c r="AC161" t="n">
        <v>0.000247</v>
      </c>
      <c r="AD161" t="inlineStr">
        <is>
          <t>4-Acid Digestion</t>
        </is>
      </c>
      <c r="AE161" t="n">
        <v>0.35</v>
      </c>
      <c r="AF161" t="n">
        <v>3.5e-05</v>
      </c>
      <c r="AG161" t="inlineStr">
        <is>
          <t>4-Acid Digestion</t>
        </is>
      </c>
      <c r="AH161" t="n">
        <v>9030</v>
      </c>
      <c r="AI161" t="n">
        <v>0.903</v>
      </c>
      <c r="AJ161" t="inlineStr">
        <is>
          <t>4-Acid Digestion</t>
        </is>
      </c>
      <c r="AK161" t="n">
        <v>0.043</v>
      </c>
      <c r="AL161" t="n">
        <v>4.3e-06</v>
      </c>
      <c r="AM161" t="inlineStr">
        <is>
          <t>Aqua Regia Digestion</t>
        </is>
      </c>
      <c r="AN161" t="n">
        <v>81</v>
      </c>
      <c r="AO161" t="n">
        <v>0.0081</v>
      </c>
      <c r="AP161" t="inlineStr">
        <is>
          <t>4-Acid Digestion</t>
        </is>
      </c>
      <c r="AQ161" t="inlineStr"/>
      <c r="AR161" t="inlineStr"/>
      <c r="AS161" t="inlineStr"/>
      <c r="AT161" t="n">
        <v>17.3</v>
      </c>
      <c r="AU161" t="n">
        <v>0.00173</v>
      </c>
      <c r="AV161" t="inlineStr">
        <is>
          <t>4-Acid Digestion</t>
        </is>
      </c>
      <c r="AW161" t="n">
        <v>123</v>
      </c>
      <c r="AX161" t="n">
        <v>0.0123</v>
      </c>
      <c r="AY161" t="inlineStr">
        <is>
          <t>4-Acid Digestion</t>
        </is>
      </c>
      <c r="AZ161" t="n">
        <v>9.42</v>
      </c>
      <c r="BA161" t="n">
        <v>0.000942</v>
      </c>
      <c r="BB161" t="inlineStr">
        <is>
          <t>4-Acid Digestion</t>
        </is>
      </c>
      <c r="BC161" t="n">
        <v>28.3</v>
      </c>
      <c r="BD161" t="n">
        <v>0.00283</v>
      </c>
      <c r="BE161" t="inlineStr">
        <is>
          <t>4-Acid Digestion</t>
        </is>
      </c>
      <c r="BF161" t="n">
        <v>3.6</v>
      </c>
      <c r="BG161" t="n">
        <v>0.00036</v>
      </c>
      <c r="BH161" t="inlineStr">
        <is>
          <t>4-Acid Digestion</t>
        </is>
      </c>
      <c r="BI161" t="n">
        <v>2</v>
      </c>
      <c r="BJ161" t="n">
        <v>0.0002</v>
      </c>
      <c r="BK161" t="inlineStr">
        <is>
          <t>4-Acid Digestion</t>
        </is>
      </c>
      <c r="BL161" t="n">
        <v>1.25</v>
      </c>
      <c r="BM161" t="n">
        <v>0.000125</v>
      </c>
      <c r="BN161" t="inlineStr">
        <is>
          <t>4-Acid Digestion</t>
        </is>
      </c>
      <c r="BO161" t="n">
        <v>40500</v>
      </c>
      <c r="BP161" t="n">
        <v>4.05</v>
      </c>
      <c r="BQ161" t="inlineStr">
        <is>
          <t>4-Acid Digestion</t>
        </is>
      </c>
      <c r="BR161" t="n">
        <v>19.4</v>
      </c>
      <c r="BS161" t="n">
        <v>0.00194</v>
      </c>
      <c r="BT161" t="inlineStr">
        <is>
          <t>4-Acid Digestion</t>
        </is>
      </c>
      <c r="BU161" t="n">
        <v>5.06</v>
      </c>
      <c r="BV161" t="n">
        <v>0.000506</v>
      </c>
      <c r="BW161" t="inlineStr">
        <is>
          <t>4-Acid Digestion</t>
        </is>
      </c>
      <c r="BX161" t="n">
        <v>0.11</v>
      </c>
      <c r="BY161" t="n">
        <v>1.1e-05</v>
      </c>
      <c r="BZ161" t="inlineStr">
        <is>
          <t>Aqua Regia Digestion</t>
        </is>
      </c>
      <c r="CA161" t="n">
        <v>3.94</v>
      </c>
      <c r="CB161" t="n">
        <v>0.000394</v>
      </c>
      <c r="CC161" t="inlineStr">
        <is>
          <t>4-Acid Digestion</t>
        </is>
      </c>
      <c r="CD161" t="inlineStr"/>
      <c r="CE161" t="inlineStr"/>
      <c r="CF161" t="inlineStr"/>
      <c r="CG161" t="n">
        <v>0.68</v>
      </c>
      <c r="CH161" t="n">
        <v>6.8e-05</v>
      </c>
      <c r="CI161" t="inlineStr">
        <is>
          <t>4-Acid Digestion</t>
        </is>
      </c>
      <c r="CJ161" t="n">
        <v>0.066</v>
      </c>
      <c r="CK161" t="n">
        <v>6.6e-06</v>
      </c>
      <c r="CL161" t="inlineStr">
        <is>
          <t>4-Acid Digestion</t>
        </is>
      </c>
      <c r="CM161" t="inlineStr"/>
      <c r="CN161" t="inlineStr"/>
      <c r="CO161" t="inlineStr"/>
      <c r="CP161" t="n">
        <v>26500</v>
      </c>
      <c r="CQ161" t="n">
        <v>2.65</v>
      </c>
      <c r="CR161" t="inlineStr">
        <is>
          <t>4-Acid Digestion</t>
        </is>
      </c>
      <c r="CS161" t="n">
        <v>38.6</v>
      </c>
      <c r="CT161" t="n">
        <v>0.00386</v>
      </c>
      <c r="CU161" t="inlineStr">
        <is>
          <t>4-Acid Digestion</t>
        </is>
      </c>
      <c r="CV161" t="n">
        <v>52</v>
      </c>
      <c r="CW161" t="n">
        <v>0.0052</v>
      </c>
      <c r="CX161" t="inlineStr">
        <is>
          <t>4-Acid Digestion</t>
        </is>
      </c>
      <c r="CY161" t="n">
        <v>0.28</v>
      </c>
      <c r="CZ161" t="n">
        <v>2.8e-05</v>
      </c>
      <c r="DA161" t="inlineStr">
        <is>
          <t>4-Acid Digestion</t>
        </is>
      </c>
      <c r="DB161" t="n">
        <v>17000</v>
      </c>
      <c r="DC161" t="n">
        <v>1.7</v>
      </c>
      <c r="DD161" t="inlineStr">
        <is>
          <t>4-Acid Digestion</t>
        </is>
      </c>
      <c r="DE161" t="n">
        <v>410</v>
      </c>
      <c r="DF161" t="n">
        <v>0.041</v>
      </c>
      <c r="DG161" t="inlineStr">
        <is>
          <t>4-Acid Digestion</t>
        </is>
      </c>
      <c r="DH161" t="n">
        <v>0.97</v>
      </c>
      <c r="DI161" t="n">
        <v>9.7e-05</v>
      </c>
      <c r="DJ161" t="inlineStr">
        <is>
          <t>4-Acid Digestion</t>
        </is>
      </c>
      <c r="DK161" t="n">
        <v>7560</v>
      </c>
      <c r="DL161" t="n">
        <v>0.756</v>
      </c>
      <c r="DM161" t="inlineStr">
        <is>
          <t>4-Acid Digestion</t>
        </is>
      </c>
      <c r="DN161" t="n">
        <v>13.6</v>
      </c>
      <c r="DO161" t="n">
        <v>0.00136</v>
      </c>
      <c r="DP161" t="inlineStr">
        <is>
          <t>4-Acid Digestion</t>
        </is>
      </c>
      <c r="DQ161" t="n">
        <v>34.2</v>
      </c>
      <c r="DR161" t="n">
        <v>0.00342</v>
      </c>
      <c r="DS161" t="inlineStr">
        <is>
          <t>4-Acid Digestion</t>
        </is>
      </c>
      <c r="DT161" t="n">
        <v>60</v>
      </c>
      <c r="DU161" t="n">
        <v>0.006</v>
      </c>
      <c r="DV161" t="inlineStr">
        <is>
          <t>Aqua Regia Digestion</t>
        </is>
      </c>
      <c r="DW161" t="n">
        <v>660</v>
      </c>
      <c r="DX161" t="n">
        <v>0.066</v>
      </c>
      <c r="DY161" t="inlineStr">
        <is>
          <t>4-Acid Digestion</t>
        </is>
      </c>
      <c r="DZ161" t="n">
        <v>20</v>
      </c>
      <c r="EA161" t="n">
        <v>0.002</v>
      </c>
      <c r="EB161" t="inlineStr">
        <is>
          <t>4-Acid Digestion</t>
        </is>
      </c>
      <c r="EC161" t="inlineStr"/>
      <c r="ED161" t="inlineStr"/>
      <c r="EE161" t="inlineStr"/>
      <c r="EF161" t="n">
        <v>9.289999999999999</v>
      </c>
      <c r="EG161" t="n">
        <v>0.000929</v>
      </c>
      <c r="EH161" t="inlineStr">
        <is>
          <t>4-Acid Digestion</t>
        </is>
      </c>
      <c r="EI161" t="inlineStr"/>
      <c r="EJ161" t="inlineStr"/>
      <c r="EK161" t="inlineStr"/>
      <c r="EL161" t="n">
        <v>85</v>
      </c>
      <c r="EM161" t="n">
        <v>0.008500000000000001</v>
      </c>
      <c r="EN161" t="inlineStr">
        <is>
          <t>Aqua Regia Digestion</t>
        </is>
      </c>
      <c r="EO161" s="2" t="n">
        <v>0.002</v>
      </c>
      <c r="EP161" s="2" t="n">
        <v>2e-07</v>
      </c>
      <c r="EQ161" t="inlineStr">
        <is>
          <t>4-Acid Digestion</t>
        </is>
      </c>
      <c r="ER161" t="inlineStr"/>
      <c r="ES161" t="inlineStr"/>
      <c r="ET161" t="inlineStr"/>
      <c r="EU161" t="inlineStr"/>
      <c r="EV161" t="inlineStr"/>
      <c r="EW161" t="inlineStr"/>
      <c r="EX161" t="n">
        <v>1930</v>
      </c>
      <c r="EY161" t="n">
        <v>0.193</v>
      </c>
      <c r="EZ161" t="inlineStr">
        <is>
          <t>4-Acid Digestion</t>
        </is>
      </c>
      <c r="FA161" t="n">
        <v>460</v>
      </c>
      <c r="FB161" t="n">
        <v>0.046</v>
      </c>
      <c r="FC161" t="inlineStr">
        <is>
          <t>4-Acid Digestion</t>
        </is>
      </c>
      <c r="FD161" t="n">
        <v>14.2</v>
      </c>
      <c r="FE161" t="n">
        <v>0.00142</v>
      </c>
      <c r="FF161" t="inlineStr">
        <is>
          <t>4-Acid Digestion</t>
        </is>
      </c>
      <c r="FG161" t="inlineStr"/>
      <c r="FH161" t="inlineStr"/>
      <c r="FI161" t="inlineStr"/>
      <c r="FJ161" t="inlineStr"/>
      <c r="FK161" t="inlineStr"/>
      <c r="FL161" t="inlineStr"/>
      <c r="FM161" t="n">
        <v>6.61</v>
      </c>
      <c r="FN161" t="n">
        <v>0.000661</v>
      </c>
      <c r="FO161" t="inlineStr">
        <is>
          <t>4-Acid Digestion</t>
        </is>
      </c>
      <c r="FP161" t="n">
        <v>3.61</v>
      </c>
      <c r="FQ161" t="n">
        <v>0.000361</v>
      </c>
      <c r="FR161" t="inlineStr">
        <is>
          <t>4-Acid Digestion</t>
        </is>
      </c>
      <c r="FS161" t="n">
        <v>123</v>
      </c>
      <c r="FT161" t="n">
        <v>0.0123</v>
      </c>
      <c r="FU161" t="inlineStr">
        <is>
          <t>4-Acid Digestion</t>
        </is>
      </c>
      <c r="FV161" t="n">
        <v>1.03</v>
      </c>
      <c r="FW161" t="n">
        <v>0.000103</v>
      </c>
      <c r="FX161" t="inlineStr">
        <is>
          <t>4-Acid Digestion</t>
        </is>
      </c>
      <c r="FY161" t="n">
        <v>0.66</v>
      </c>
      <c r="FZ161" t="n">
        <v>6.600000000000001e-05</v>
      </c>
      <c r="GA161" t="inlineStr">
        <is>
          <t>4-Acid Digestion</t>
        </is>
      </c>
      <c r="GB161" t="inlineStr"/>
      <c r="GC161" t="inlineStr"/>
      <c r="GD161" t="inlineStr"/>
      <c r="GE161" t="n">
        <v>14.5</v>
      </c>
      <c r="GF161" t="n">
        <v>0.00145</v>
      </c>
      <c r="GG161" t="inlineStr">
        <is>
          <t>4-Acid Digestion</t>
        </is>
      </c>
      <c r="GH161" t="n">
        <v>4560</v>
      </c>
      <c r="GI161" t="n">
        <v>0.456</v>
      </c>
      <c r="GJ161" t="inlineStr">
        <is>
          <t>4-Acid Digestion</t>
        </is>
      </c>
      <c r="GK161" t="n">
        <v>0.84</v>
      </c>
      <c r="GL161" t="n">
        <v>8.4e-05</v>
      </c>
      <c r="GM161" t="inlineStr">
        <is>
          <t>4-Acid Digestion</t>
        </is>
      </c>
      <c r="GN161" t="n">
        <v>0.25</v>
      </c>
      <c r="GO161" t="n">
        <v>2.5e-05</v>
      </c>
      <c r="GP161" t="inlineStr">
        <is>
          <t>4-Acid Digestion</t>
        </is>
      </c>
      <c r="GQ161" t="n">
        <v>2.73</v>
      </c>
      <c r="GR161" t="n">
        <v>0.000273</v>
      </c>
      <c r="GS161" t="inlineStr">
        <is>
          <t>4-Acid Digestion</t>
        </is>
      </c>
      <c r="GT161" t="n">
        <v>69</v>
      </c>
      <c r="GU161" t="n">
        <v>0.0069</v>
      </c>
      <c r="GV161" t="inlineStr">
        <is>
          <t>Aqua Regia Digestion</t>
        </is>
      </c>
      <c r="GW161" t="n">
        <v>2.44</v>
      </c>
      <c r="GX161" t="n">
        <v>0.000244</v>
      </c>
      <c r="GY161" t="inlineStr">
        <is>
          <t>4-Acid Digestion</t>
        </is>
      </c>
      <c r="GZ161" t="n">
        <v>16.2</v>
      </c>
      <c r="HA161" t="n">
        <v>0.00162</v>
      </c>
      <c r="HB161" t="inlineStr">
        <is>
          <t>4-Acid Digestion</t>
        </is>
      </c>
      <c r="HC161" t="n">
        <v>1.76</v>
      </c>
      <c r="HD161" t="n">
        <v>0.000176</v>
      </c>
      <c r="HE161" t="inlineStr">
        <is>
          <t>4-Acid Digestion</t>
        </is>
      </c>
      <c r="HF161" t="n">
        <v>95</v>
      </c>
      <c r="HG161" t="n">
        <v>0.0095</v>
      </c>
      <c r="HH161" t="inlineStr">
        <is>
          <t>4-Acid Digestion</t>
        </is>
      </c>
      <c r="HI161" t="n">
        <v>135</v>
      </c>
      <c r="HJ161" t="n">
        <v>0.0135</v>
      </c>
      <c r="HK161" t="inlineStr">
        <is>
          <t>4-Acid Digestion</t>
        </is>
      </c>
    </row>
    <row r="162">
      <c r="A162" t="inlineStr">
        <is>
          <t>OREAS0238</t>
        </is>
      </c>
      <c r="B162" t="inlineStr">
        <is>
          <t>Au &gt;1 ppm, Au only</t>
        </is>
      </c>
      <c r="C162" t="inlineStr">
        <is>
          <t>primary</t>
        </is>
      </c>
      <c r="D162" t="inlineStr">
        <is>
          <t>metasediments</t>
        </is>
      </c>
      <c r="E162" t="inlineStr">
        <is>
          <t>orogenic lode gold</t>
        </is>
      </c>
      <c r="F162" t="inlineStr">
        <is>
          <t>no</t>
        </is>
      </c>
      <c r="G162" t="inlineStr">
        <is>
          <t>Archived</t>
        </is>
      </c>
      <c r="H162" t="inlineStr">
        <is>
          <t>C:/Users/Zeb/Documents/GitHub/OREAS-Catalogue-Info/oreas-catalogue-2024-05-24.csv</t>
        </is>
      </c>
      <c r="I162">
        <f>Hyperlink("https://www.oreas.com/crm/OREAS-238/")</f>
        <v/>
      </c>
      <c r="J162" t="n">
        <v>0.22</v>
      </c>
      <c r="K162" t="n">
        <v>2.2e-05</v>
      </c>
      <c r="L162" t="inlineStr">
        <is>
          <t>Aqua Regia Digestion</t>
        </is>
      </c>
      <c r="M162" t="n">
        <v>23900</v>
      </c>
      <c r="N162" t="n">
        <v>2.39</v>
      </c>
      <c r="O162" t="inlineStr">
        <is>
          <t>Aqua Regia Digestion</t>
        </is>
      </c>
      <c r="P162" t="n">
        <v>628</v>
      </c>
      <c r="Q162" t="n">
        <v>0.06279999999999999</v>
      </c>
      <c r="R162" t="inlineStr">
        <is>
          <t>Aqua Regia Digestion</t>
        </is>
      </c>
      <c r="S162" t="n">
        <v>3.03</v>
      </c>
      <c r="T162" t="n">
        <v>0.000303</v>
      </c>
      <c r="U162" t="inlineStr">
        <is>
          <t>Pb Fire Assay</t>
        </is>
      </c>
      <c r="V162" t="inlineStr"/>
      <c r="W162" t="inlineStr"/>
      <c r="X162" t="inlineStr"/>
      <c r="Y162" t="n">
        <v>99</v>
      </c>
      <c r="Z162" t="n">
        <v>0.009900000000000001</v>
      </c>
      <c r="AA162" t="inlineStr">
        <is>
          <t>Aqua Regia Digestion</t>
        </is>
      </c>
      <c r="AB162" t="n">
        <v>1.16</v>
      </c>
      <c r="AC162" t="n">
        <v>0.000116</v>
      </c>
      <c r="AD162" t="inlineStr">
        <is>
          <t>Aqua Regia Digestion</t>
        </is>
      </c>
      <c r="AE162" t="n">
        <v>0.38</v>
      </c>
      <c r="AF162" t="n">
        <v>3.8e-05</v>
      </c>
      <c r="AG162" t="inlineStr">
        <is>
          <t>Aqua Regia Digestion</t>
        </is>
      </c>
      <c r="AH162" t="n">
        <v>2300</v>
      </c>
      <c r="AI162" t="n">
        <v>0.23</v>
      </c>
      <c r="AJ162" t="inlineStr">
        <is>
          <t>Aqua Regia Digestion</t>
        </is>
      </c>
      <c r="AK162" t="n">
        <v>0.039</v>
      </c>
      <c r="AL162" t="n">
        <v>3.9e-06</v>
      </c>
      <c r="AM162" t="inlineStr">
        <is>
          <t>Aqua Regia Digestion</t>
        </is>
      </c>
      <c r="AN162" t="n">
        <v>55</v>
      </c>
      <c r="AO162" t="n">
        <v>0.0055</v>
      </c>
      <c r="AP162" t="inlineStr">
        <is>
          <t>Aqua Regia Digestion</t>
        </is>
      </c>
      <c r="AQ162" t="inlineStr"/>
      <c r="AR162" t="inlineStr"/>
      <c r="AS162" t="inlineStr"/>
      <c r="AT162" t="n">
        <v>12.2</v>
      </c>
      <c r="AU162" t="n">
        <v>0.00122</v>
      </c>
      <c r="AV162" t="inlineStr">
        <is>
          <t>Aqua Regia Digestion</t>
        </is>
      </c>
      <c r="AW162" t="n">
        <v>96</v>
      </c>
      <c r="AX162" t="n">
        <v>0.009599999999999999</v>
      </c>
      <c r="AY162" t="inlineStr">
        <is>
          <t>Aqua Regia Digestion</t>
        </is>
      </c>
      <c r="AZ162" t="n">
        <v>7.19</v>
      </c>
      <c r="BA162" t="n">
        <v>0.000719</v>
      </c>
      <c r="BB162" t="inlineStr">
        <is>
          <t>Aqua Regia Digestion</t>
        </is>
      </c>
      <c r="BC162" t="n">
        <v>28.6</v>
      </c>
      <c r="BD162" t="n">
        <v>0.00286</v>
      </c>
      <c r="BE162" t="inlineStr">
        <is>
          <t>Aqua Regia Digestion</t>
        </is>
      </c>
      <c r="BF162" t="n">
        <v>2.22</v>
      </c>
      <c r="BG162" t="n">
        <v>0.000222</v>
      </c>
      <c r="BH162" t="inlineStr">
        <is>
          <t>Aqua Regia Digestion</t>
        </is>
      </c>
      <c r="BI162" t="n">
        <v>1</v>
      </c>
      <c r="BJ162" t="n">
        <v>0.0001</v>
      </c>
      <c r="BK162" t="inlineStr">
        <is>
          <t>Aqua Regia Digestion</t>
        </is>
      </c>
      <c r="BL162" t="n">
        <v>0.78</v>
      </c>
      <c r="BM162" t="n">
        <v>7.8e-05</v>
      </c>
      <c r="BN162" t="inlineStr">
        <is>
          <t>Aqua Regia Digestion</t>
        </is>
      </c>
      <c r="BO162" t="n">
        <v>33800</v>
      </c>
      <c r="BP162" t="n">
        <v>3.38</v>
      </c>
      <c r="BQ162" t="inlineStr">
        <is>
          <t>Aqua Regia Digestion</t>
        </is>
      </c>
      <c r="BR162" t="n">
        <v>7.55</v>
      </c>
      <c r="BS162" t="n">
        <v>0.000755</v>
      </c>
      <c r="BT162" t="inlineStr">
        <is>
          <t>Aqua Regia Digestion</t>
        </is>
      </c>
      <c r="BU162" t="n">
        <v>3.59</v>
      </c>
      <c r="BV162" t="n">
        <v>0.000359</v>
      </c>
      <c r="BW162" t="inlineStr">
        <is>
          <t>Aqua Regia Digestion</t>
        </is>
      </c>
      <c r="BX162" t="n">
        <v>0.08799999999999999</v>
      </c>
      <c r="BY162" t="n">
        <v>8.8e-06</v>
      </c>
      <c r="BZ162" t="inlineStr">
        <is>
          <t>Aqua Regia Digestion</t>
        </is>
      </c>
      <c r="CA162" t="n">
        <v>0.77</v>
      </c>
      <c r="CB162" t="n">
        <v>7.7e-05</v>
      </c>
      <c r="CC162" t="inlineStr">
        <is>
          <t>Aqua Regia Digestion</t>
        </is>
      </c>
      <c r="CD162" t="inlineStr"/>
      <c r="CE162" t="inlineStr"/>
      <c r="CF162" t="inlineStr"/>
      <c r="CG162" t="n">
        <v>0.38</v>
      </c>
      <c r="CH162" t="n">
        <v>3.8e-05</v>
      </c>
      <c r="CI162" t="inlineStr">
        <is>
          <t>Aqua Regia Digestion</t>
        </is>
      </c>
      <c r="CJ162" t="n">
        <v>0.023</v>
      </c>
      <c r="CK162" t="n">
        <v>2.3e-06</v>
      </c>
      <c r="CL162" t="inlineStr">
        <is>
          <t>Aqua Regia Digestion</t>
        </is>
      </c>
      <c r="CM162" t="inlineStr"/>
      <c r="CN162" t="inlineStr"/>
      <c r="CO162" t="inlineStr"/>
      <c r="CP162" t="n">
        <v>9410</v>
      </c>
      <c r="CQ162" t="n">
        <v>0.9409999999999999</v>
      </c>
      <c r="CR162" t="inlineStr">
        <is>
          <t>Aqua Regia Digestion</t>
        </is>
      </c>
      <c r="CS162" t="n">
        <v>27.7</v>
      </c>
      <c r="CT162" t="n">
        <v>0.00277</v>
      </c>
      <c r="CU162" t="inlineStr">
        <is>
          <t>Aqua Regia Digestion</t>
        </is>
      </c>
      <c r="CV162" t="n">
        <v>31.9</v>
      </c>
      <c r="CW162" t="n">
        <v>0.00319</v>
      </c>
      <c r="CX162" t="inlineStr">
        <is>
          <t>Aqua Regia Digestion</t>
        </is>
      </c>
      <c r="CY162" t="n">
        <v>0.12</v>
      </c>
      <c r="CZ162" t="n">
        <v>1.2e-05</v>
      </c>
      <c r="DA162" t="inlineStr">
        <is>
          <t>Aqua Regia Digestion</t>
        </is>
      </c>
      <c r="DB162" t="n">
        <v>12500</v>
      </c>
      <c r="DC162" t="n">
        <v>1.25</v>
      </c>
      <c r="DD162" t="inlineStr">
        <is>
          <t>Aqua Regia Digestion</t>
        </is>
      </c>
      <c r="DE162" t="n">
        <v>220</v>
      </c>
      <c r="DF162" t="n">
        <v>0.022</v>
      </c>
      <c r="DG162" t="inlineStr">
        <is>
          <t>Aqua Regia Digestion</t>
        </is>
      </c>
      <c r="DH162" t="n">
        <v>0.61</v>
      </c>
      <c r="DI162" t="n">
        <v>6.1e-05</v>
      </c>
      <c r="DJ162" t="inlineStr">
        <is>
          <t>Aqua Regia Digestion</t>
        </is>
      </c>
      <c r="DK162" t="n">
        <v>700</v>
      </c>
      <c r="DL162" t="n">
        <v>0.07000000000000001</v>
      </c>
      <c r="DM162" t="inlineStr">
        <is>
          <t>Aqua Regia Digestion</t>
        </is>
      </c>
      <c r="DN162" t="inlineStr"/>
      <c r="DO162" t="inlineStr"/>
      <c r="DP162" t="inlineStr"/>
      <c r="DQ162" t="inlineStr"/>
      <c r="DR162" t="inlineStr"/>
      <c r="DS162" t="inlineStr"/>
      <c r="DT162" t="n">
        <v>55</v>
      </c>
      <c r="DU162" t="n">
        <v>0.0055</v>
      </c>
      <c r="DV162" t="inlineStr">
        <is>
          <t>Aqua Regia Digestion</t>
        </is>
      </c>
      <c r="DW162" t="n">
        <v>490</v>
      </c>
      <c r="DX162" t="n">
        <v>0.049</v>
      </c>
      <c r="DY162" t="inlineStr">
        <is>
          <t>Aqua Regia Digestion</t>
        </is>
      </c>
      <c r="DZ162" t="n">
        <v>10.1</v>
      </c>
      <c r="EA162" t="n">
        <v>0.00101</v>
      </c>
      <c r="EB162" t="inlineStr">
        <is>
          <t>Aqua Regia Digestion</t>
        </is>
      </c>
      <c r="EC162" t="inlineStr"/>
      <c r="ED162" t="inlineStr"/>
      <c r="EE162" t="inlineStr"/>
      <c r="EF162" t="n">
        <v>7.15</v>
      </c>
      <c r="EG162" t="n">
        <v>0.000715</v>
      </c>
      <c r="EH162" t="inlineStr">
        <is>
          <t>Aqua Regia Digestion</t>
        </is>
      </c>
      <c r="EI162" t="inlineStr"/>
      <c r="EJ162" t="inlineStr"/>
      <c r="EK162" t="inlineStr"/>
      <c r="EL162" t="n">
        <v>89</v>
      </c>
      <c r="EM162" t="n">
        <v>0.0089</v>
      </c>
      <c r="EN162" t="inlineStr">
        <is>
          <t>Aqua Regia Digestion</t>
        </is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1400</v>
      </c>
      <c r="EY162" t="n">
        <v>0.14</v>
      </c>
      <c r="EZ162" t="inlineStr">
        <is>
          <t>Aqua Regia Digestion</t>
        </is>
      </c>
      <c r="FA162" t="n">
        <v>461</v>
      </c>
      <c r="FB162" t="n">
        <v>0.0461</v>
      </c>
      <c r="FC162" t="inlineStr">
        <is>
          <t>Aqua Regia Digestion</t>
        </is>
      </c>
      <c r="FD162" t="n">
        <v>5.71</v>
      </c>
      <c r="FE162" t="n">
        <v>0.000571</v>
      </c>
      <c r="FF162" t="inlineStr">
        <is>
          <t>Aqua Regia Digestion</t>
        </is>
      </c>
      <c r="FG162" t="inlineStr"/>
      <c r="FH162" t="inlineStr"/>
      <c r="FI162" t="inlineStr"/>
      <c r="FJ162" t="inlineStr"/>
      <c r="FK162" t="inlineStr"/>
      <c r="FL162" t="inlineStr"/>
      <c r="FM162" t="n">
        <v>4.85</v>
      </c>
      <c r="FN162" t="n">
        <v>0.000485</v>
      </c>
      <c r="FO162" t="inlineStr">
        <is>
          <t>Aqua Regia Digestion</t>
        </is>
      </c>
      <c r="FP162" t="n">
        <v>1.3</v>
      </c>
      <c r="FQ162" t="n">
        <v>0.00013</v>
      </c>
      <c r="FR162" t="inlineStr">
        <is>
          <t>Aqua Regia Digestion</t>
        </is>
      </c>
      <c r="FS162" t="n">
        <v>19.5</v>
      </c>
      <c r="FT162" t="n">
        <v>0.00195</v>
      </c>
      <c r="FU162" t="inlineStr">
        <is>
          <t>Aqua Regia Digestion</t>
        </is>
      </c>
      <c r="FV162" t="inlineStr"/>
      <c r="FW162" t="inlineStr"/>
      <c r="FX162" t="inlineStr"/>
      <c r="FY162" t="n">
        <v>0.45</v>
      </c>
      <c r="FZ162" t="n">
        <v>4.5e-05</v>
      </c>
      <c r="GA162" t="inlineStr">
        <is>
          <t>Aqua Regia Digestion</t>
        </is>
      </c>
      <c r="GB162" t="inlineStr"/>
      <c r="GC162" t="inlineStr"/>
      <c r="GD162" t="inlineStr"/>
      <c r="GE162" t="n">
        <v>12.3</v>
      </c>
      <c r="GF162" t="n">
        <v>0.00123</v>
      </c>
      <c r="GG162" t="inlineStr">
        <is>
          <t>Aqua Regia Digestion</t>
        </is>
      </c>
      <c r="GH162" t="n">
        <v>1300</v>
      </c>
      <c r="GI162" t="n">
        <v>0.13</v>
      </c>
      <c r="GJ162" t="inlineStr">
        <is>
          <t>Aqua Regia Digestion</t>
        </is>
      </c>
      <c r="GK162" t="n">
        <v>0.57</v>
      </c>
      <c r="GL162" t="n">
        <v>5.7e-05</v>
      </c>
      <c r="GM162" t="inlineStr">
        <is>
          <t>Aqua Regia Digestion</t>
        </is>
      </c>
      <c r="GN162" t="n">
        <v>0.12</v>
      </c>
      <c r="GO162" t="n">
        <v>1.2e-05</v>
      </c>
      <c r="GP162" t="inlineStr">
        <is>
          <t>Aqua Regia Digestion</t>
        </is>
      </c>
      <c r="GQ162" t="n">
        <v>1.51</v>
      </c>
      <c r="GR162" t="n">
        <v>0.000151</v>
      </c>
      <c r="GS162" t="inlineStr">
        <is>
          <t>Aqua Regia Digestion</t>
        </is>
      </c>
      <c r="GT162" t="n">
        <v>64</v>
      </c>
      <c r="GU162" t="n">
        <v>0.0064</v>
      </c>
      <c r="GV162" t="inlineStr">
        <is>
          <t>Aqua Regia Digestion</t>
        </is>
      </c>
      <c r="GW162" t="n">
        <v>0.52</v>
      </c>
      <c r="GX162" t="n">
        <v>5.2e-05</v>
      </c>
      <c r="GY162" t="inlineStr">
        <is>
          <t>Aqua Regia Digestion</t>
        </is>
      </c>
      <c r="GZ162" t="n">
        <v>8.960000000000001</v>
      </c>
      <c r="HA162" t="n">
        <v>0.000896</v>
      </c>
      <c r="HB162" t="inlineStr">
        <is>
          <t>Aqua Regia Digestion</t>
        </is>
      </c>
      <c r="HC162" t="n">
        <v>0.8</v>
      </c>
      <c r="HD162" t="n">
        <v>8.000000000000001e-05</v>
      </c>
      <c r="HE162" t="inlineStr">
        <is>
          <t>Aqua Regia Digestion</t>
        </is>
      </c>
      <c r="HF162" t="n">
        <v>77</v>
      </c>
      <c r="HG162" t="n">
        <v>0.0077</v>
      </c>
      <c r="HH162" t="inlineStr">
        <is>
          <t>Aqua Regia Digestion</t>
        </is>
      </c>
      <c r="HI162" t="n">
        <v>26.9</v>
      </c>
      <c r="HJ162" t="n">
        <v>0.00269</v>
      </c>
      <c r="HK162" t="inlineStr">
        <is>
          <t>Aqua Regia Digestion</t>
        </is>
      </c>
    </row>
    <row r="163">
      <c r="A163" t="inlineStr">
        <is>
          <t>OREAS0238b</t>
        </is>
      </c>
      <c r="B163" t="inlineStr">
        <is>
          <t>Au &gt;1 ppm, Au only</t>
        </is>
      </c>
      <c r="C163" t="inlineStr">
        <is>
          <t>primary</t>
        </is>
      </c>
      <c r="D163" t="inlineStr">
        <is>
          <t>metasediments</t>
        </is>
      </c>
      <c r="E163" t="inlineStr">
        <is>
          <t>orogenic lode gold</t>
        </is>
      </c>
      <c r="F163" t="inlineStr">
        <is>
          <t>yes</t>
        </is>
      </c>
      <c r="G163" t="inlineStr">
        <is>
          <t>Current</t>
        </is>
      </c>
      <c r="H163" t="inlineStr">
        <is>
          <t>C:/Users/Zeb/Documents/GitHub/OREAS-Catalogue-Info/oreas-catalogue-2024-05-24.csv</t>
        </is>
      </c>
      <c r="I163">
        <f>Hyperlink("https://www.oreas.com/crm/OREAS-238b/")</f>
        <v/>
      </c>
      <c r="J163" t="n">
        <v>0.24</v>
      </c>
      <c r="K163" t="n">
        <v>2.4e-05</v>
      </c>
      <c r="L163" t="inlineStr">
        <is>
          <t>Aqua Regia Digestion</t>
        </is>
      </c>
      <c r="M163" t="n">
        <v>74700</v>
      </c>
      <c r="N163" t="n">
        <v>7.47</v>
      </c>
      <c r="O163" t="inlineStr">
        <is>
          <t>4-Acid Digestion</t>
        </is>
      </c>
      <c r="P163" t="n">
        <v>676</v>
      </c>
      <c r="Q163" t="n">
        <v>0.06759999999999999</v>
      </c>
      <c r="R163" t="inlineStr">
        <is>
          <t>4-Acid Digestion</t>
        </is>
      </c>
      <c r="S163" t="n">
        <v>3.08</v>
      </c>
      <c r="T163" t="n">
        <v>0.000308</v>
      </c>
      <c r="U163" t="inlineStr">
        <is>
          <t>Pb Fire Assay</t>
        </is>
      </c>
      <c r="V163" t="inlineStr"/>
      <c r="W163" t="inlineStr"/>
      <c r="X163" t="inlineStr"/>
      <c r="Y163" t="n">
        <v>685</v>
      </c>
      <c r="Z163" t="n">
        <v>0.06850000000000001</v>
      </c>
      <c r="AA163" t="inlineStr">
        <is>
          <t>4-Acid Digestion</t>
        </is>
      </c>
      <c r="AB163" t="n">
        <v>2.47</v>
      </c>
      <c r="AC163" t="n">
        <v>0.000247</v>
      </c>
      <c r="AD163" t="inlineStr">
        <is>
          <t>4-Acid Digestion</t>
        </is>
      </c>
      <c r="AE163" t="n">
        <v>0.4</v>
      </c>
      <c r="AF163" t="n">
        <v>4e-05</v>
      </c>
      <c r="AG163" t="inlineStr">
        <is>
          <t>4-Acid Digestion</t>
        </is>
      </c>
      <c r="AH163" t="n">
        <v>8550</v>
      </c>
      <c r="AI163" t="n">
        <v>0.855</v>
      </c>
      <c r="AJ163" t="inlineStr">
        <is>
          <t>4-Acid Digestion</t>
        </is>
      </c>
      <c r="AK163" t="n">
        <v>0.097</v>
      </c>
      <c r="AL163" t="n">
        <v>9.7e-06</v>
      </c>
      <c r="AM163" t="inlineStr">
        <is>
          <t>4-Acid Digestion</t>
        </is>
      </c>
      <c r="AN163" t="n">
        <v>81</v>
      </c>
      <c r="AO163" t="n">
        <v>0.0081</v>
      </c>
      <c r="AP163" t="inlineStr">
        <is>
          <t>4-Acid Digestion</t>
        </is>
      </c>
      <c r="AQ163" t="inlineStr"/>
      <c r="AR163" t="inlineStr"/>
      <c r="AS163" t="inlineStr"/>
      <c r="AT163" t="n">
        <v>17</v>
      </c>
      <c r="AU163" t="n">
        <v>0.0017</v>
      </c>
      <c r="AV163" t="inlineStr">
        <is>
          <t>4-Acid Digestion</t>
        </is>
      </c>
      <c r="AW163" t="n">
        <v>124</v>
      </c>
      <c r="AX163" t="n">
        <v>0.0124</v>
      </c>
      <c r="AY163" t="inlineStr">
        <is>
          <t>4-Acid Digestion</t>
        </is>
      </c>
      <c r="AZ163" t="n">
        <v>9.52</v>
      </c>
      <c r="BA163" t="n">
        <v>0.000952</v>
      </c>
      <c r="BB163" t="inlineStr">
        <is>
          <t>4-Acid Digestion</t>
        </is>
      </c>
      <c r="BC163" t="n">
        <v>30.8</v>
      </c>
      <c r="BD163" t="n">
        <v>0.00308</v>
      </c>
      <c r="BE163" t="inlineStr">
        <is>
          <t>4-Acid Digestion</t>
        </is>
      </c>
      <c r="BF163" t="n">
        <v>3.56</v>
      </c>
      <c r="BG163" t="n">
        <v>0.000356</v>
      </c>
      <c r="BH163" t="inlineStr">
        <is>
          <t>4-Acid Digestion</t>
        </is>
      </c>
      <c r="BI163" t="n">
        <v>1.9</v>
      </c>
      <c r="BJ163" t="n">
        <v>0.00019</v>
      </c>
      <c r="BK163" t="inlineStr">
        <is>
          <t>4-Acid Digestion</t>
        </is>
      </c>
      <c r="BL163" t="n">
        <v>1.26</v>
      </c>
      <c r="BM163" t="n">
        <v>0.000126</v>
      </c>
      <c r="BN163" t="inlineStr">
        <is>
          <t>4-Acid Digestion</t>
        </is>
      </c>
      <c r="BO163" t="n">
        <v>41000</v>
      </c>
      <c r="BP163" t="n">
        <v>4.1</v>
      </c>
      <c r="BQ163" t="inlineStr">
        <is>
          <t>4-Acid Digestion</t>
        </is>
      </c>
      <c r="BR163" t="n">
        <v>19.6</v>
      </c>
      <c r="BS163" t="n">
        <v>0.00196</v>
      </c>
      <c r="BT163" t="inlineStr">
        <is>
          <t>4-Acid Digestion</t>
        </is>
      </c>
      <c r="BU163" t="n">
        <v>5.14</v>
      </c>
      <c r="BV163" t="n">
        <v>0.000514</v>
      </c>
      <c r="BW163" t="inlineStr">
        <is>
          <t>4-Acid Digestion</t>
        </is>
      </c>
      <c r="BX163" t="n">
        <v>0.11</v>
      </c>
      <c r="BY163" t="n">
        <v>1.1e-05</v>
      </c>
      <c r="BZ163" t="inlineStr">
        <is>
          <t>Aqua Regia Digestion</t>
        </is>
      </c>
      <c r="CA163" t="n">
        <v>3.89</v>
      </c>
      <c r="CB163" t="n">
        <v>0.000389</v>
      </c>
      <c r="CC163" t="inlineStr">
        <is>
          <t>4-Acid Digestion</t>
        </is>
      </c>
      <c r="CD163" t="inlineStr"/>
      <c r="CE163" t="inlineStr"/>
      <c r="CF163" t="inlineStr"/>
      <c r="CG163" t="n">
        <v>0.66</v>
      </c>
      <c r="CH163" t="n">
        <v>6.600000000000001e-05</v>
      </c>
      <c r="CI163" t="inlineStr">
        <is>
          <t>4-Acid Digestion</t>
        </is>
      </c>
      <c r="CJ163" t="n">
        <v>0.068</v>
      </c>
      <c r="CK163" t="n">
        <v>6.8e-06</v>
      </c>
      <c r="CL163" t="inlineStr">
        <is>
          <t>4-Acid Digestion</t>
        </is>
      </c>
      <c r="CM163" t="inlineStr"/>
      <c r="CN163" t="inlineStr"/>
      <c r="CO163" t="inlineStr"/>
      <c r="CP163" t="n">
        <v>26900</v>
      </c>
      <c r="CQ163" t="n">
        <v>2.69</v>
      </c>
      <c r="CR163" t="inlineStr">
        <is>
          <t>4-Acid Digestion</t>
        </is>
      </c>
      <c r="CS163" t="n">
        <v>38.8</v>
      </c>
      <c r="CT163" t="n">
        <v>0.00388</v>
      </c>
      <c r="CU163" t="inlineStr">
        <is>
          <t>4-Acid Digestion</t>
        </is>
      </c>
      <c r="CV163" t="n">
        <v>48.8</v>
      </c>
      <c r="CW163" t="n">
        <v>0.00488</v>
      </c>
      <c r="CX163" t="inlineStr">
        <is>
          <t>4-Acid Digestion</t>
        </is>
      </c>
      <c r="CY163" t="n">
        <v>0.29</v>
      </c>
      <c r="CZ163" t="n">
        <v>2.9e-05</v>
      </c>
      <c r="DA163" t="inlineStr">
        <is>
          <t>4-Acid Digestion</t>
        </is>
      </c>
      <c r="DB163" t="n">
        <v>17400</v>
      </c>
      <c r="DC163" t="n">
        <v>1.74</v>
      </c>
      <c r="DD163" t="inlineStr">
        <is>
          <t>4-Acid Digestion</t>
        </is>
      </c>
      <c r="DE163" t="n">
        <v>390</v>
      </c>
      <c r="DF163" t="n">
        <v>0.039</v>
      </c>
      <c r="DG163" t="inlineStr">
        <is>
          <t>4-Acid Digestion</t>
        </is>
      </c>
      <c r="DH163" t="n">
        <v>0.9</v>
      </c>
      <c r="DI163" t="n">
        <v>9.000000000000001e-05</v>
      </c>
      <c r="DJ163" t="inlineStr">
        <is>
          <t>4-Acid Digestion</t>
        </is>
      </c>
      <c r="DK163" t="n">
        <v>6760</v>
      </c>
      <c r="DL163" t="n">
        <v>0.676</v>
      </c>
      <c r="DM163" t="inlineStr">
        <is>
          <t>4-Acid Digestion</t>
        </is>
      </c>
      <c r="DN163" t="n">
        <v>14.3</v>
      </c>
      <c r="DO163" t="n">
        <v>0.00143</v>
      </c>
      <c r="DP163" t="inlineStr">
        <is>
          <t>4-Acid Digestion</t>
        </is>
      </c>
      <c r="DQ163" t="n">
        <v>34.1</v>
      </c>
      <c r="DR163" t="n">
        <v>0.00341</v>
      </c>
      <c r="DS163" t="inlineStr">
        <is>
          <t>4-Acid Digestion</t>
        </is>
      </c>
      <c r="DT163" t="n">
        <v>61</v>
      </c>
      <c r="DU163" t="n">
        <v>0.0061</v>
      </c>
      <c r="DV163" t="inlineStr">
        <is>
          <t>Aqua Regia Digestion</t>
        </is>
      </c>
      <c r="DW163" t="n">
        <v>650</v>
      </c>
      <c r="DX163" t="n">
        <v>0.065</v>
      </c>
      <c r="DY163" t="inlineStr">
        <is>
          <t>4-Acid Digestion</t>
        </is>
      </c>
      <c r="DZ163" t="n">
        <v>23.4</v>
      </c>
      <c r="EA163" t="n">
        <v>0.00234</v>
      </c>
      <c r="EB163" t="inlineStr">
        <is>
          <t>4-Acid Digestion</t>
        </is>
      </c>
      <c r="EC163" t="inlineStr"/>
      <c r="ED163" t="inlineStr"/>
      <c r="EE163" t="inlineStr"/>
      <c r="EF163" t="n">
        <v>9.31</v>
      </c>
      <c r="EG163" t="n">
        <v>0.000931</v>
      </c>
      <c r="EH163" t="inlineStr">
        <is>
          <t>4-Acid Digestion</t>
        </is>
      </c>
      <c r="EI163" t="inlineStr"/>
      <c r="EJ163" t="inlineStr"/>
      <c r="EK163" t="inlineStr"/>
      <c r="EL163" t="n">
        <v>83</v>
      </c>
      <c r="EM163" t="n">
        <v>0.0083</v>
      </c>
      <c r="EN163" t="inlineStr">
        <is>
          <t>Aqua Regia Digestion</t>
        </is>
      </c>
      <c r="EO163" s="2" t="n">
        <v>0.002</v>
      </c>
      <c r="EP163" s="2" t="n">
        <v>2e-07</v>
      </c>
      <c r="EQ163" t="inlineStr">
        <is>
          <t>4-Acid Digestion</t>
        </is>
      </c>
      <c r="ER163" t="inlineStr"/>
      <c r="ES163" t="inlineStr"/>
      <c r="ET163" t="inlineStr"/>
      <c r="EU163" t="inlineStr"/>
      <c r="EV163" t="inlineStr"/>
      <c r="EW163" t="inlineStr"/>
      <c r="EX163" t="n">
        <v>1750</v>
      </c>
      <c r="EY163" t="n">
        <v>0.175</v>
      </c>
      <c r="EZ163" t="inlineStr">
        <is>
          <t>4-Acid Digestion</t>
        </is>
      </c>
      <c r="FA163" t="n">
        <v>620</v>
      </c>
      <c r="FB163" t="n">
        <v>0.062</v>
      </c>
      <c r="FC163" t="inlineStr">
        <is>
          <t>4-Acid Digestion</t>
        </is>
      </c>
      <c r="FD163" t="n">
        <v>14.3</v>
      </c>
      <c r="FE163" t="n">
        <v>0.00143</v>
      </c>
      <c r="FF163" t="inlineStr">
        <is>
          <t>4-Acid Digestion</t>
        </is>
      </c>
      <c r="FG163" t="inlineStr"/>
      <c r="FH163" t="inlineStr"/>
      <c r="FI163" t="inlineStr"/>
      <c r="FJ163" t="inlineStr"/>
      <c r="FK163" t="inlineStr"/>
      <c r="FL163" t="inlineStr"/>
      <c r="FM163" t="n">
        <v>6.54</v>
      </c>
      <c r="FN163" t="n">
        <v>0.000654</v>
      </c>
      <c r="FO163" t="inlineStr">
        <is>
          <t>4-Acid Digestion</t>
        </is>
      </c>
      <c r="FP163" t="n">
        <v>3.69</v>
      </c>
      <c r="FQ163" t="n">
        <v>0.000369</v>
      </c>
      <c r="FR163" t="inlineStr">
        <is>
          <t>4-Acid Digestion</t>
        </is>
      </c>
      <c r="FS163" t="n">
        <v>118</v>
      </c>
      <c r="FT163" t="n">
        <v>0.0118</v>
      </c>
      <c r="FU163" t="inlineStr">
        <is>
          <t>4-Acid Digestion</t>
        </is>
      </c>
      <c r="FV163" t="n">
        <v>1.07</v>
      </c>
      <c r="FW163" t="n">
        <v>0.000107</v>
      </c>
      <c r="FX163" t="inlineStr">
        <is>
          <t>4-Acid Digestion</t>
        </is>
      </c>
      <c r="FY163" t="n">
        <v>0.67</v>
      </c>
      <c r="FZ163" t="n">
        <v>6.7e-05</v>
      </c>
      <c r="GA163" t="inlineStr">
        <is>
          <t>4-Acid Digestion</t>
        </is>
      </c>
      <c r="GB163" t="inlineStr"/>
      <c r="GC163" t="inlineStr"/>
      <c r="GD163" t="inlineStr"/>
      <c r="GE163" t="n">
        <v>14.5</v>
      </c>
      <c r="GF163" t="n">
        <v>0.00145</v>
      </c>
      <c r="GG163" t="inlineStr">
        <is>
          <t>4-Acid Digestion</t>
        </is>
      </c>
      <c r="GH163" t="n">
        <v>4610</v>
      </c>
      <c r="GI163" t="n">
        <v>0.461</v>
      </c>
      <c r="GJ163" t="inlineStr">
        <is>
          <t>4-Acid Digestion</t>
        </is>
      </c>
      <c r="GK163" t="n">
        <v>0.85</v>
      </c>
      <c r="GL163" t="n">
        <v>8.500000000000001e-05</v>
      </c>
      <c r="GM163" t="inlineStr">
        <is>
          <t>4-Acid Digestion</t>
        </is>
      </c>
      <c r="GN163" t="n">
        <v>0.27</v>
      </c>
      <c r="GO163" t="n">
        <v>2.7e-05</v>
      </c>
      <c r="GP163" t="inlineStr">
        <is>
          <t>4-Acid Digestion</t>
        </is>
      </c>
      <c r="GQ163" t="n">
        <v>2.74</v>
      </c>
      <c r="GR163" t="n">
        <v>0.000274</v>
      </c>
      <c r="GS163" t="inlineStr">
        <is>
          <t>4-Acid Digestion</t>
        </is>
      </c>
      <c r="GT163" t="n">
        <v>69</v>
      </c>
      <c r="GU163" t="n">
        <v>0.0069</v>
      </c>
      <c r="GV163" t="inlineStr">
        <is>
          <t>Aqua Regia Digestion</t>
        </is>
      </c>
      <c r="GW163" t="n">
        <v>2.8</v>
      </c>
      <c r="GX163" t="n">
        <v>0.00028</v>
      </c>
      <c r="GY163" t="inlineStr">
        <is>
          <t>4-Acid Digestion</t>
        </is>
      </c>
      <c r="GZ163" t="n">
        <v>16</v>
      </c>
      <c r="HA163" t="n">
        <v>0.0016</v>
      </c>
      <c r="HB163" t="inlineStr">
        <is>
          <t>4-Acid Digestion</t>
        </is>
      </c>
      <c r="HC163" t="n">
        <v>1.82</v>
      </c>
      <c r="HD163" t="n">
        <v>0.000182</v>
      </c>
      <c r="HE163" t="inlineStr">
        <is>
          <t>4-Acid Digestion</t>
        </is>
      </c>
      <c r="HF163" t="n">
        <v>100</v>
      </c>
      <c r="HG163" t="n">
        <v>0.01</v>
      </c>
      <c r="HH163" t="inlineStr">
        <is>
          <t>4-Acid Digestion</t>
        </is>
      </c>
      <c r="HI163" t="n">
        <v>132</v>
      </c>
      <c r="HJ163" t="n">
        <v>0.0132</v>
      </c>
      <c r="HK163" t="inlineStr">
        <is>
          <t>4-Acid Digestion</t>
        </is>
      </c>
    </row>
    <row r="164">
      <c r="A164" t="inlineStr">
        <is>
          <t>OREAS0239</t>
        </is>
      </c>
      <c r="B164" t="inlineStr">
        <is>
          <t>Au &gt;1 ppm, Au only</t>
        </is>
      </c>
      <c r="C164" t="inlineStr">
        <is>
          <t>primary</t>
        </is>
      </c>
      <c r="D164" t="inlineStr">
        <is>
          <t>metasediments</t>
        </is>
      </c>
      <c r="E164" t="inlineStr">
        <is>
          <t>orogenic lode gold</t>
        </is>
      </c>
      <c r="F164" t="inlineStr">
        <is>
          <t>no</t>
        </is>
      </c>
      <c r="G164" t="inlineStr">
        <is>
          <t>Archived</t>
        </is>
      </c>
      <c r="H164" t="inlineStr">
        <is>
          <t>C:/Users/Zeb/Documents/GitHub/OREAS-Catalogue-Info/oreas-catalogue-2024-05-24.csv</t>
        </is>
      </c>
      <c r="I164">
        <f>Hyperlink("https://www.oreas.com/crm/OREAS-239/")</f>
        <v/>
      </c>
      <c r="J164" t="n">
        <v>0.244</v>
      </c>
      <c r="K164" t="n">
        <v>2.44e-05</v>
      </c>
      <c r="L164" t="inlineStr">
        <is>
          <t>Aqua Regia Digestion</t>
        </is>
      </c>
      <c r="M164" t="n">
        <v>23900</v>
      </c>
      <c r="N164" t="n">
        <v>2.39</v>
      </c>
      <c r="O164" t="inlineStr">
        <is>
          <t>Aqua Regia Digestion</t>
        </is>
      </c>
      <c r="P164" t="n">
        <v>704</v>
      </c>
      <c r="Q164" t="n">
        <v>0.0704</v>
      </c>
      <c r="R164" t="inlineStr">
        <is>
          <t>Aqua Regia Digestion</t>
        </is>
      </c>
      <c r="S164" t="n">
        <v>3.55</v>
      </c>
      <c r="T164" t="n">
        <v>0.000355</v>
      </c>
      <c r="U164" t="inlineStr">
        <is>
          <t>Pb Fire Assay</t>
        </is>
      </c>
      <c r="V164" t="inlineStr"/>
      <c r="W164" t="inlineStr"/>
      <c r="X164" t="inlineStr"/>
      <c r="Y164" t="n">
        <v>96</v>
      </c>
      <c r="Z164" t="n">
        <v>0.009599999999999999</v>
      </c>
      <c r="AA164" t="inlineStr">
        <is>
          <t>Aqua Regia Digestion</t>
        </is>
      </c>
      <c r="AB164" t="n">
        <v>1.15</v>
      </c>
      <c r="AC164" t="n">
        <v>0.000115</v>
      </c>
      <c r="AD164" t="inlineStr">
        <is>
          <t>Aqua Regia Digestion</t>
        </is>
      </c>
      <c r="AE164" t="n">
        <v>0.38</v>
      </c>
      <c r="AF164" t="n">
        <v>3.8e-05</v>
      </c>
      <c r="AG164" t="inlineStr">
        <is>
          <t>Aqua Regia Digestion</t>
        </is>
      </c>
      <c r="AH164" t="n">
        <v>2450</v>
      </c>
      <c r="AI164" t="n">
        <v>0.245</v>
      </c>
      <c r="AJ164" t="inlineStr">
        <is>
          <t>Aqua Regia Digestion</t>
        </is>
      </c>
      <c r="AK164" t="n">
        <v>0.039</v>
      </c>
      <c r="AL164" t="n">
        <v>3.9e-06</v>
      </c>
      <c r="AM164" t="inlineStr">
        <is>
          <t>Aqua Regia Digestion</t>
        </is>
      </c>
      <c r="AN164" t="n">
        <v>54</v>
      </c>
      <c r="AO164" t="n">
        <v>0.0054</v>
      </c>
      <c r="AP164" t="inlineStr">
        <is>
          <t>Aqua Regia Digestion</t>
        </is>
      </c>
      <c r="AQ164" t="inlineStr"/>
      <c r="AR164" t="inlineStr"/>
      <c r="AS164" t="inlineStr"/>
      <c r="AT164" t="n">
        <v>12.1</v>
      </c>
      <c r="AU164" t="n">
        <v>0.00121</v>
      </c>
      <c r="AV164" t="inlineStr">
        <is>
          <t>Aqua Regia Digestion</t>
        </is>
      </c>
      <c r="AW164" t="n">
        <v>95</v>
      </c>
      <c r="AX164" t="n">
        <v>0.0095</v>
      </c>
      <c r="AY164" t="inlineStr">
        <is>
          <t>Aqua Regia Digestion</t>
        </is>
      </c>
      <c r="AZ164" t="n">
        <v>7</v>
      </c>
      <c r="BA164" t="n">
        <v>0.0007</v>
      </c>
      <c r="BB164" t="inlineStr">
        <is>
          <t>Aqua Regia Digestion</t>
        </is>
      </c>
      <c r="BC164" t="n">
        <v>26.8</v>
      </c>
      <c r="BD164" t="n">
        <v>0.00268</v>
      </c>
      <c r="BE164" t="inlineStr">
        <is>
          <t>Aqua Regia Digestion</t>
        </is>
      </c>
      <c r="BF164" t="n">
        <v>2.18</v>
      </c>
      <c r="BG164" t="n">
        <v>0.000218</v>
      </c>
      <c r="BH164" t="inlineStr">
        <is>
          <t>Aqua Regia Digestion</t>
        </is>
      </c>
      <c r="BI164" t="n">
        <v>0.97</v>
      </c>
      <c r="BJ164" t="n">
        <v>9.7e-05</v>
      </c>
      <c r="BK164" t="inlineStr">
        <is>
          <t>Aqua Regia Digestion</t>
        </is>
      </c>
      <c r="BL164" t="n">
        <v>0.76</v>
      </c>
      <c r="BM164" t="n">
        <v>7.6e-05</v>
      </c>
      <c r="BN164" t="inlineStr">
        <is>
          <t>Aqua Regia Digestion</t>
        </is>
      </c>
      <c r="BO164" t="n">
        <v>33600</v>
      </c>
      <c r="BP164" t="n">
        <v>3.36</v>
      </c>
      <c r="BQ164" t="inlineStr">
        <is>
          <t>Aqua Regia Digestion</t>
        </is>
      </c>
      <c r="BR164" t="n">
        <v>7.48</v>
      </c>
      <c r="BS164" t="n">
        <v>0.000748</v>
      </c>
      <c r="BT164" t="inlineStr">
        <is>
          <t>Aqua Regia Digestion</t>
        </is>
      </c>
      <c r="BU164" t="n">
        <v>3.71</v>
      </c>
      <c r="BV164" t="n">
        <v>0.000371</v>
      </c>
      <c r="BW164" t="inlineStr">
        <is>
          <t>Aqua Regia Digestion</t>
        </is>
      </c>
      <c r="BX164" t="n">
        <v>0.09</v>
      </c>
      <c r="BY164" t="n">
        <v>9e-06</v>
      </c>
      <c r="BZ164" t="inlineStr">
        <is>
          <t>Aqua Regia Digestion</t>
        </is>
      </c>
      <c r="CA164" t="n">
        <v>0.75</v>
      </c>
      <c r="CB164" t="n">
        <v>7.499999999999999e-05</v>
      </c>
      <c r="CC164" t="inlineStr">
        <is>
          <t>Aqua Regia Digestion</t>
        </is>
      </c>
      <c r="CD164" t="inlineStr"/>
      <c r="CE164" t="inlineStr"/>
      <c r="CF164" t="inlineStr"/>
      <c r="CG164" t="n">
        <v>0.35</v>
      </c>
      <c r="CH164" t="n">
        <v>3.5e-05</v>
      </c>
      <c r="CI164" t="inlineStr">
        <is>
          <t>Aqua Regia Digestion</t>
        </is>
      </c>
      <c r="CJ164" t="n">
        <v>0.023</v>
      </c>
      <c r="CK164" t="n">
        <v>2.3e-06</v>
      </c>
      <c r="CL164" t="inlineStr">
        <is>
          <t>Aqua Regia Digestion</t>
        </is>
      </c>
      <c r="CM164" t="inlineStr"/>
      <c r="CN164" t="inlineStr"/>
      <c r="CO164" t="inlineStr"/>
      <c r="CP164" t="n">
        <v>9310</v>
      </c>
      <c r="CQ164" t="n">
        <v>0.931</v>
      </c>
      <c r="CR164" t="inlineStr">
        <is>
          <t>Aqua Regia Digestion</t>
        </is>
      </c>
      <c r="CS164" t="n">
        <v>27.7</v>
      </c>
      <c r="CT164" t="n">
        <v>0.00277</v>
      </c>
      <c r="CU164" t="inlineStr">
        <is>
          <t>Aqua Regia Digestion</t>
        </is>
      </c>
      <c r="CV164" t="n">
        <v>31.5</v>
      </c>
      <c r="CW164" t="n">
        <v>0.00315</v>
      </c>
      <c r="CX164" t="inlineStr">
        <is>
          <t>Aqua Regia Digestion</t>
        </is>
      </c>
      <c r="CY164" t="n">
        <v>0.12</v>
      </c>
      <c r="CZ164" t="n">
        <v>1.2e-05</v>
      </c>
      <c r="DA164" t="inlineStr">
        <is>
          <t>Aqua Regia Digestion</t>
        </is>
      </c>
      <c r="DB164" t="n">
        <v>12300</v>
      </c>
      <c r="DC164" t="n">
        <v>1.23</v>
      </c>
      <c r="DD164" t="inlineStr">
        <is>
          <t>Aqua Regia Digestion</t>
        </is>
      </c>
      <c r="DE164" t="n">
        <v>220</v>
      </c>
      <c r="DF164" t="n">
        <v>0.022</v>
      </c>
      <c r="DG164" t="inlineStr">
        <is>
          <t>Aqua Regia Digestion</t>
        </is>
      </c>
      <c r="DH164" t="n">
        <v>0.59</v>
      </c>
      <c r="DI164" t="n">
        <v>5.9e-05</v>
      </c>
      <c r="DJ164" t="inlineStr">
        <is>
          <t>Aqua Regia Digestion</t>
        </is>
      </c>
      <c r="DK164" t="n">
        <v>700</v>
      </c>
      <c r="DL164" t="n">
        <v>0.07000000000000001</v>
      </c>
      <c r="DM164" t="inlineStr">
        <is>
          <t>Aqua Regia Digestion</t>
        </is>
      </c>
      <c r="DN164" t="inlineStr"/>
      <c r="DO164" t="inlineStr"/>
      <c r="DP164" t="inlineStr"/>
      <c r="DQ164" t="inlineStr"/>
      <c r="DR164" t="inlineStr"/>
      <c r="DS164" t="inlineStr"/>
      <c r="DT164" t="n">
        <v>55</v>
      </c>
      <c r="DU164" t="n">
        <v>0.0055</v>
      </c>
      <c r="DV164" t="inlineStr">
        <is>
          <t>Aqua Regia Digestion</t>
        </is>
      </c>
      <c r="DW164" t="n">
        <v>480</v>
      </c>
      <c r="DX164" t="n">
        <v>0.048</v>
      </c>
      <c r="DY164" t="inlineStr">
        <is>
          <t>Aqua Regia Digestion</t>
        </is>
      </c>
      <c r="DZ164" t="n">
        <v>10.9</v>
      </c>
      <c r="EA164" t="n">
        <v>0.00109</v>
      </c>
      <c r="EB164" t="inlineStr">
        <is>
          <t>Aqua Regia Digestion</t>
        </is>
      </c>
      <c r="EC164" t="inlineStr"/>
      <c r="ED164" t="inlineStr"/>
      <c r="EE164" t="inlineStr"/>
      <c r="EF164" t="n">
        <v>6.96</v>
      </c>
      <c r="EG164" t="n">
        <v>0.000696</v>
      </c>
      <c r="EH164" t="inlineStr">
        <is>
          <t>Aqua Regia Digestion</t>
        </is>
      </c>
      <c r="EI164" t="inlineStr"/>
      <c r="EJ164" t="inlineStr"/>
      <c r="EK164" t="inlineStr"/>
      <c r="EL164" t="n">
        <v>88</v>
      </c>
      <c r="EM164" t="n">
        <v>0.008800000000000001</v>
      </c>
      <c r="EN164" t="inlineStr">
        <is>
          <t>Aqua Regia Digestion</t>
        </is>
      </c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1550</v>
      </c>
      <c r="EY164" t="n">
        <v>0.155</v>
      </c>
      <c r="EZ164" t="inlineStr">
        <is>
          <t>Aqua Regia Digestion</t>
        </is>
      </c>
      <c r="FA164" t="n">
        <v>518</v>
      </c>
      <c r="FB164" t="n">
        <v>0.0518</v>
      </c>
      <c r="FC164" t="inlineStr">
        <is>
          <t>Aqua Regia Digestion</t>
        </is>
      </c>
      <c r="FD164" t="n">
        <v>5.67</v>
      </c>
      <c r="FE164" t="n">
        <v>0.000567</v>
      </c>
      <c r="FF164" t="inlineStr">
        <is>
          <t>Aqua Regia Digestion</t>
        </is>
      </c>
      <c r="FG164" t="inlineStr"/>
      <c r="FH164" t="inlineStr"/>
      <c r="FI164" t="inlineStr"/>
      <c r="FJ164" t="inlineStr"/>
      <c r="FK164" t="inlineStr"/>
      <c r="FL164" t="inlineStr"/>
      <c r="FM164" t="n">
        <v>4.65</v>
      </c>
      <c r="FN164" t="n">
        <v>0.000465</v>
      </c>
      <c r="FO164" t="inlineStr">
        <is>
          <t>Aqua Regia Digestion</t>
        </is>
      </c>
      <c r="FP164" t="n">
        <v>1.29</v>
      </c>
      <c r="FQ164" t="n">
        <v>0.000129</v>
      </c>
      <c r="FR164" t="inlineStr">
        <is>
          <t>Aqua Regia Digestion</t>
        </is>
      </c>
      <c r="FS164" t="n">
        <v>20.2</v>
      </c>
      <c r="FT164" t="n">
        <v>0.00202</v>
      </c>
      <c r="FU164" t="inlineStr">
        <is>
          <t>Aqua Regia Digestion</t>
        </is>
      </c>
      <c r="FV164" t="inlineStr"/>
      <c r="FW164" t="inlineStr"/>
      <c r="FX164" t="inlineStr"/>
      <c r="FY164" t="n">
        <v>0.4</v>
      </c>
      <c r="FZ164" t="n">
        <v>4e-05</v>
      </c>
      <c r="GA164" t="inlineStr">
        <is>
          <t>Aqua Regia Digestion</t>
        </is>
      </c>
      <c r="GB164" t="inlineStr"/>
      <c r="GC164" t="inlineStr"/>
      <c r="GD164" t="inlineStr"/>
      <c r="GE164" t="n">
        <v>12.6</v>
      </c>
      <c r="GF164" t="n">
        <v>0.00126</v>
      </c>
      <c r="GG164" t="inlineStr">
        <is>
          <t>Aqua Regia Digestion</t>
        </is>
      </c>
      <c r="GH164" t="n">
        <v>1280</v>
      </c>
      <c r="GI164" t="n">
        <v>0.128</v>
      </c>
      <c r="GJ164" t="inlineStr">
        <is>
          <t>Aqua Regia Digestion</t>
        </is>
      </c>
      <c r="GK164" t="n">
        <v>0.57</v>
      </c>
      <c r="GL164" t="n">
        <v>5.7e-05</v>
      </c>
      <c r="GM164" t="inlineStr">
        <is>
          <t>Aqua Regia Digestion</t>
        </is>
      </c>
      <c r="GN164" t="n">
        <v>0.12</v>
      </c>
      <c r="GO164" t="n">
        <v>1.2e-05</v>
      </c>
      <c r="GP164" t="inlineStr">
        <is>
          <t>Aqua Regia Digestion</t>
        </is>
      </c>
      <c r="GQ164" t="n">
        <v>1.51</v>
      </c>
      <c r="GR164" t="n">
        <v>0.000151</v>
      </c>
      <c r="GS164" t="inlineStr">
        <is>
          <t>Aqua Regia Digestion</t>
        </is>
      </c>
      <c r="GT164" t="n">
        <v>63</v>
      </c>
      <c r="GU164" t="n">
        <v>0.0063</v>
      </c>
      <c r="GV164" t="inlineStr">
        <is>
          <t>Aqua Regia Digestion</t>
        </is>
      </c>
      <c r="GW164" t="n">
        <v>0.54</v>
      </c>
      <c r="GX164" t="n">
        <v>5.4e-05</v>
      </c>
      <c r="GY164" t="inlineStr">
        <is>
          <t>Aqua Regia Digestion</t>
        </is>
      </c>
      <c r="GZ164" t="n">
        <v>8.949999999999999</v>
      </c>
      <c r="HA164" t="n">
        <v>0.000895</v>
      </c>
      <c r="HB164" t="inlineStr">
        <is>
          <t>Aqua Regia Digestion</t>
        </is>
      </c>
      <c r="HC164" t="n">
        <v>0.8</v>
      </c>
      <c r="HD164" t="n">
        <v>8.000000000000001e-05</v>
      </c>
      <c r="HE164" t="inlineStr">
        <is>
          <t>Aqua Regia Digestion</t>
        </is>
      </c>
      <c r="HF164" t="n">
        <v>75</v>
      </c>
      <c r="HG164" t="n">
        <v>0.0075</v>
      </c>
      <c r="HH164" t="inlineStr">
        <is>
          <t>Aqua Regia Digestion</t>
        </is>
      </c>
      <c r="HI164" t="n">
        <v>27</v>
      </c>
      <c r="HJ164" t="n">
        <v>0.0027</v>
      </c>
      <c r="HK164" t="inlineStr">
        <is>
          <t>Aqua Regia Digestion</t>
        </is>
      </c>
    </row>
    <row r="165">
      <c r="A165" t="inlineStr">
        <is>
          <t>OREAS0239b</t>
        </is>
      </c>
      <c r="B165" t="inlineStr">
        <is>
          <t>Au &gt;1 ppm, Au only</t>
        </is>
      </c>
      <c r="C165" t="inlineStr">
        <is>
          <t>primary</t>
        </is>
      </c>
      <c r="D165" t="inlineStr">
        <is>
          <t>metasediments</t>
        </is>
      </c>
      <c r="E165" t="inlineStr">
        <is>
          <t>orogenic lode gold</t>
        </is>
      </c>
      <c r="F165" t="inlineStr">
        <is>
          <t>yes</t>
        </is>
      </c>
      <c r="G165" t="inlineStr">
        <is>
          <t>Current</t>
        </is>
      </c>
      <c r="H165" t="inlineStr">
        <is>
          <t>C:/Users/Zeb/Documents/GitHub/OREAS-Catalogue-Info/oreas-catalogue-2024-05-24.csv</t>
        </is>
      </c>
      <c r="I165">
        <f>Hyperlink("https://www.oreas.com/crm/OREAS-239b/")</f>
        <v/>
      </c>
      <c r="J165" t="n">
        <v>0.266</v>
      </c>
      <c r="K165" t="n">
        <v>2.66e-05</v>
      </c>
      <c r="L165" t="inlineStr">
        <is>
          <t>Aqua Regia Digestion</t>
        </is>
      </c>
      <c r="M165" t="n">
        <v>73600</v>
      </c>
      <c r="N165" t="n">
        <v>7.36</v>
      </c>
      <c r="O165" t="inlineStr">
        <is>
          <t>4-Acid Digestion</t>
        </is>
      </c>
      <c r="P165" t="n">
        <v>816</v>
      </c>
      <c r="Q165" t="n">
        <v>0.08160000000000001</v>
      </c>
      <c r="R165" t="inlineStr">
        <is>
          <t>4-Acid Digestion</t>
        </is>
      </c>
      <c r="S165" t="n">
        <v>3.61</v>
      </c>
      <c r="T165" t="n">
        <v>0.000361</v>
      </c>
      <c r="U165" t="inlineStr">
        <is>
          <t>Pb Fire Assay</t>
        </is>
      </c>
      <c r="V165" t="inlineStr"/>
      <c r="W165" t="inlineStr"/>
      <c r="X165" t="inlineStr"/>
      <c r="Y165" t="n">
        <v>678</v>
      </c>
      <c r="Z165" t="n">
        <v>0.0678</v>
      </c>
      <c r="AA165" t="inlineStr">
        <is>
          <t>4-Acid Digestion</t>
        </is>
      </c>
      <c r="AB165" t="n">
        <v>2.42</v>
      </c>
      <c r="AC165" t="n">
        <v>0.000242</v>
      </c>
      <c r="AD165" t="inlineStr">
        <is>
          <t>4-Acid Digestion</t>
        </is>
      </c>
      <c r="AE165" t="n">
        <v>0.39</v>
      </c>
      <c r="AF165" t="n">
        <v>3.9e-05</v>
      </c>
      <c r="AG165" t="inlineStr">
        <is>
          <t>4-Acid Digestion</t>
        </is>
      </c>
      <c r="AH165" t="n">
        <v>8670</v>
      </c>
      <c r="AI165" t="n">
        <v>0.867</v>
      </c>
      <c r="AJ165" t="inlineStr">
        <is>
          <t>4-Acid Digestion</t>
        </is>
      </c>
      <c r="AK165" t="n">
        <v>0.093</v>
      </c>
      <c r="AL165" t="n">
        <v>9.300000000000001e-06</v>
      </c>
      <c r="AM165" t="inlineStr">
        <is>
          <t>4-Acid Digestion</t>
        </is>
      </c>
      <c r="AN165" t="n">
        <v>78</v>
      </c>
      <c r="AO165" t="n">
        <v>0.0078</v>
      </c>
      <c r="AP165" t="inlineStr">
        <is>
          <t>4-Acid Digestion</t>
        </is>
      </c>
      <c r="AQ165" t="inlineStr"/>
      <c r="AR165" t="inlineStr"/>
      <c r="AS165" t="inlineStr"/>
      <c r="AT165" t="n">
        <v>16.9</v>
      </c>
      <c r="AU165" t="n">
        <v>0.00169</v>
      </c>
      <c r="AV165" t="inlineStr">
        <is>
          <t>4-Acid Digestion</t>
        </is>
      </c>
      <c r="AW165" t="n">
        <v>123</v>
      </c>
      <c r="AX165" t="n">
        <v>0.0123</v>
      </c>
      <c r="AY165" t="inlineStr">
        <is>
          <t>4-Acid Digestion</t>
        </is>
      </c>
      <c r="AZ165" t="n">
        <v>9.369999999999999</v>
      </c>
      <c r="BA165" t="n">
        <v>0.000937</v>
      </c>
      <c r="BB165" t="inlineStr">
        <is>
          <t>4-Acid Digestion</t>
        </is>
      </c>
      <c r="BC165" t="n">
        <v>30.9</v>
      </c>
      <c r="BD165" t="n">
        <v>0.00309</v>
      </c>
      <c r="BE165" t="inlineStr">
        <is>
          <t>4-Acid Digestion</t>
        </is>
      </c>
      <c r="BF165" t="n">
        <v>3.47</v>
      </c>
      <c r="BG165" t="n">
        <v>0.000347</v>
      </c>
      <c r="BH165" t="inlineStr">
        <is>
          <t>4-Acid Digestion</t>
        </is>
      </c>
      <c r="BI165" t="n">
        <v>1.76</v>
      </c>
      <c r="BJ165" t="n">
        <v>0.000176</v>
      </c>
      <c r="BK165" t="inlineStr">
        <is>
          <t>4-Acid Digestion</t>
        </is>
      </c>
      <c r="BL165" t="n">
        <v>1.19</v>
      </c>
      <c r="BM165" t="n">
        <v>0.000119</v>
      </c>
      <c r="BN165" t="inlineStr">
        <is>
          <t>4-Acid Digestion</t>
        </is>
      </c>
      <c r="BO165" t="n">
        <v>40700</v>
      </c>
      <c r="BP165" t="n">
        <v>4.07</v>
      </c>
      <c r="BQ165" t="inlineStr">
        <is>
          <t>4-Acid Digestion</t>
        </is>
      </c>
      <c r="BR165" t="n">
        <v>19.3</v>
      </c>
      <c r="BS165" t="n">
        <v>0.00193</v>
      </c>
      <c r="BT165" t="inlineStr">
        <is>
          <t>4-Acid Digestion</t>
        </is>
      </c>
      <c r="BU165" t="n">
        <v>4.96</v>
      </c>
      <c r="BV165" t="n">
        <v>0.000496</v>
      </c>
      <c r="BW165" t="inlineStr">
        <is>
          <t>4-Acid Digestion</t>
        </is>
      </c>
      <c r="BX165" t="n">
        <v>0.1</v>
      </c>
      <c r="BY165" t="n">
        <v>1e-05</v>
      </c>
      <c r="BZ165" t="inlineStr">
        <is>
          <t>Aqua Regia Digestion</t>
        </is>
      </c>
      <c r="CA165" t="n">
        <v>3.81</v>
      </c>
      <c r="CB165" t="n">
        <v>0.000381</v>
      </c>
      <c r="CC165" t="inlineStr">
        <is>
          <t>4-Acid Digestion</t>
        </is>
      </c>
      <c r="CD165" t="inlineStr"/>
      <c r="CE165" t="inlineStr"/>
      <c r="CF165" t="inlineStr"/>
      <c r="CG165" t="n">
        <v>0.68</v>
      </c>
      <c r="CH165" t="n">
        <v>6.8e-05</v>
      </c>
      <c r="CI165" t="inlineStr">
        <is>
          <t>4-Acid Digestion</t>
        </is>
      </c>
      <c r="CJ165" t="n">
        <v>0.068</v>
      </c>
      <c r="CK165" t="n">
        <v>6.8e-06</v>
      </c>
      <c r="CL165" t="inlineStr">
        <is>
          <t>4-Acid Digestion</t>
        </is>
      </c>
      <c r="CM165" t="inlineStr"/>
      <c r="CN165" t="inlineStr"/>
      <c r="CO165" t="inlineStr"/>
      <c r="CP165" t="n">
        <v>26700</v>
      </c>
      <c r="CQ165" t="n">
        <v>2.67</v>
      </c>
      <c r="CR165" t="inlineStr">
        <is>
          <t>4-Acid Digestion</t>
        </is>
      </c>
      <c r="CS165" t="n">
        <v>37.9</v>
      </c>
      <c r="CT165" t="n">
        <v>0.00379</v>
      </c>
      <c r="CU165" t="inlineStr">
        <is>
          <t>4-Acid Digestion</t>
        </is>
      </c>
      <c r="CV165" t="n">
        <v>48.3</v>
      </c>
      <c r="CW165" t="n">
        <v>0.00483</v>
      </c>
      <c r="CX165" t="inlineStr">
        <is>
          <t>4-Acid Digestion</t>
        </is>
      </c>
      <c r="CY165" t="n">
        <v>0.28</v>
      </c>
      <c r="CZ165" t="n">
        <v>2.8e-05</v>
      </c>
      <c r="DA165" t="inlineStr">
        <is>
          <t>4-Acid Digestion</t>
        </is>
      </c>
      <c r="DB165" t="n">
        <v>17200</v>
      </c>
      <c r="DC165" t="n">
        <v>1.72</v>
      </c>
      <c r="DD165" t="inlineStr">
        <is>
          <t>4-Acid Digestion</t>
        </is>
      </c>
      <c r="DE165" t="n">
        <v>390</v>
      </c>
      <c r="DF165" t="n">
        <v>0.039</v>
      </c>
      <c r="DG165" t="inlineStr">
        <is>
          <t>4-Acid Digestion</t>
        </is>
      </c>
      <c r="DH165" t="n">
        <v>0.99</v>
      </c>
      <c r="DI165" t="n">
        <v>9.899999999999999e-05</v>
      </c>
      <c r="DJ165" t="inlineStr">
        <is>
          <t>4-Acid Digestion</t>
        </is>
      </c>
      <c r="DK165" t="n">
        <v>6820</v>
      </c>
      <c r="DL165" t="n">
        <v>0.6820000000000001</v>
      </c>
      <c r="DM165" t="inlineStr">
        <is>
          <t>4-Acid Digestion</t>
        </is>
      </c>
      <c r="DN165" t="n">
        <v>14.1</v>
      </c>
      <c r="DO165" t="n">
        <v>0.00141</v>
      </c>
      <c r="DP165" t="inlineStr">
        <is>
          <t>4-Acid Digestion</t>
        </is>
      </c>
      <c r="DQ165" t="n">
        <v>33.2</v>
      </c>
      <c r="DR165" t="n">
        <v>0.00332</v>
      </c>
      <c r="DS165" t="inlineStr">
        <is>
          <t>4-Acid Digestion</t>
        </is>
      </c>
      <c r="DT165" t="n">
        <v>59</v>
      </c>
      <c r="DU165" t="n">
        <v>0.0059</v>
      </c>
      <c r="DV165" t="inlineStr">
        <is>
          <t>Aqua Regia Digestion</t>
        </is>
      </c>
      <c r="DW165" t="n">
        <v>650</v>
      </c>
      <c r="DX165" t="n">
        <v>0.065</v>
      </c>
      <c r="DY165" t="inlineStr">
        <is>
          <t>4-Acid Digestion</t>
        </is>
      </c>
      <c r="DZ165" t="n">
        <v>23.2</v>
      </c>
      <c r="EA165" t="n">
        <v>0.00232</v>
      </c>
      <c r="EB165" t="inlineStr">
        <is>
          <t>4-Acid Digestion</t>
        </is>
      </c>
      <c r="EC165" t="inlineStr"/>
      <c r="ED165" t="inlineStr"/>
      <c r="EE165" t="inlineStr"/>
      <c r="EF165" t="n">
        <v>9.039999999999999</v>
      </c>
      <c r="EG165" t="n">
        <v>0.000904</v>
      </c>
      <c r="EH165" t="inlineStr">
        <is>
          <t>4-Acid Digestion</t>
        </is>
      </c>
      <c r="EI165" t="inlineStr"/>
      <c r="EJ165" t="inlineStr"/>
      <c r="EK165" t="inlineStr"/>
      <c r="EL165" t="n">
        <v>83</v>
      </c>
      <c r="EM165" t="n">
        <v>0.0083</v>
      </c>
      <c r="EN165" t="inlineStr">
        <is>
          <t>Aqua Regia Digestion</t>
        </is>
      </c>
      <c r="EO165" s="2" t="n">
        <v>0.002</v>
      </c>
      <c r="EP165" s="2" t="n">
        <v>2e-07</v>
      </c>
      <c r="EQ165" t="inlineStr">
        <is>
          <t>4-Acid Digestion</t>
        </is>
      </c>
      <c r="ER165" t="inlineStr"/>
      <c r="ES165" t="inlineStr"/>
      <c r="ET165" t="inlineStr"/>
      <c r="EU165" t="inlineStr"/>
      <c r="EV165" t="inlineStr"/>
      <c r="EW165" t="inlineStr"/>
      <c r="EX165" t="n">
        <v>2080</v>
      </c>
      <c r="EY165" t="n">
        <v>0.208</v>
      </c>
      <c r="EZ165" t="inlineStr">
        <is>
          <t>4-Acid Digestion</t>
        </is>
      </c>
      <c r="FA165" t="n">
        <v>727</v>
      </c>
      <c r="FB165" t="n">
        <v>0.0727</v>
      </c>
      <c r="FC165" t="inlineStr">
        <is>
          <t>4-Acid Digestion</t>
        </is>
      </c>
      <c r="FD165" t="n">
        <v>14</v>
      </c>
      <c r="FE165" t="n">
        <v>0.0014</v>
      </c>
      <c r="FF165" t="inlineStr">
        <is>
          <t>4-Acid Digestion</t>
        </is>
      </c>
      <c r="FG165" t="inlineStr"/>
      <c r="FH165" t="inlineStr"/>
      <c r="FI165" t="inlineStr"/>
      <c r="FJ165" t="inlineStr"/>
      <c r="FK165" t="inlineStr"/>
      <c r="FL165" t="inlineStr"/>
      <c r="FM165" t="n">
        <v>6.31</v>
      </c>
      <c r="FN165" t="n">
        <v>0.0006310000000000001</v>
      </c>
      <c r="FO165" t="inlineStr">
        <is>
          <t>4-Acid Digestion</t>
        </is>
      </c>
      <c r="FP165" t="n">
        <v>3.64</v>
      </c>
      <c r="FQ165" t="n">
        <v>0.000364</v>
      </c>
      <c r="FR165" t="inlineStr">
        <is>
          <t>4-Acid Digestion</t>
        </is>
      </c>
      <c r="FS165" t="n">
        <v>121</v>
      </c>
      <c r="FT165" t="n">
        <v>0.0121</v>
      </c>
      <c r="FU165" t="inlineStr">
        <is>
          <t>4-Acid Digestion</t>
        </is>
      </c>
      <c r="FV165" t="n">
        <v>1.05</v>
      </c>
      <c r="FW165" t="n">
        <v>0.000105</v>
      </c>
      <c r="FX165" t="inlineStr">
        <is>
          <t>4-Acid Digestion</t>
        </is>
      </c>
      <c r="FY165" t="n">
        <v>0.67</v>
      </c>
      <c r="FZ165" t="n">
        <v>6.7e-05</v>
      </c>
      <c r="GA165" t="inlineStr">
        <is>
          <t>4-Acid Digestion</t>
        </is>
      </c>
      <c r="GB165" t="inlineStr"/>
      <c r="GC165" t="inlineStr"/>
      <c r="GD165" t="inlineStr"/>
      <c r="GE165" t="n">
        <v>14.2</v>
      </c>
      <c r="GF165" t="n">
        <v>0.00142</v>
      </c>
      <c r="GG165" t="inlineStr">
        <is>
          <t>4-Acid Digestion</t>
        </is>
      </c>
      <c r="GH165" t="n">
        <v>4600</v>
      </c>
      <c r="GI165" t="n">
        <v>0.46</v>
      </c>
      <c r="GJ165" t="inlineStr">
        <is>
          <t>4-Acid Digestion</t>
        </is>
      </c>
      <c r="GK165" t="n">
        <v>0.83</v>
      </c>
      <c r="GL165" t="n">
        <v>8.3e-05</v>
      </c>
      <c r="GM165" t="inlineStr">
        <is>
          <t>4-Acid Digestion</t>
        </is>
      </c>
      <c r="GN165" t="n">
        <v>0.26</v>
      </c>
      <c r="GO165" t="n">
        <v>2.6e-05</v>
      </c>
      <c r="GP165" t="inlineStr">
        <is>
          <t>4-Acid Digestion</t>
        </is>
      </c>
      <c r="GQ165" t="n">
        <v>2.66</v>
      </c>
      <c r="GR165" t="n">
        <v>0.000266</v>
      </c>
      <c r="GS165" t="inlineStr">
        <is>
          <t>4-Acid Digestion</t>
        </is>
      </c>
      <c r="GT165" t="n">
        <v>67</v>
      </c>
      <c r="GU165" t="n">
        <v>0.0067</v>
      </c>
      <c r="GV165" t="inlineStr">
        <is>
          <t>Aqua Regia Digestion</t>
        </is>
      </c>
      <c r="GW165" t="n">
        <v>2.94</v>
      </c>
      <c r="GX165" t="n">
        <v>0.000294</v>
      </c>
      <c r="GY165" t="inlineStr">
        <is>
          <t>4-Acid Digestion</t>
        </is>
      </c>
      <c r="GZ165" t="n">
        <v>15.6</v>
      </c>
      <c r="HA165" t="n">
        <v>0.00156</v>
      </c>
      <c r="HB165" t="inlineStr">
        <is>
          <t>4-Acid Digestion</t>
        </is>
      </c>
      <c r="HC165" t="n">
        <v>1.7</v>
      </c>
      <c r="HD165" t="n">
        <v>0.00017</v>
      </c>
      <c r="HE165" t="inlineStr">
        <is>
          <t>4-Acid Digestion</t>
        </is>
      </c>
      <c r="HF165" t="n">
        <v>98</v>
      </c>
      <c r="HG165" t="n">
        <v>0.0098</v>
      </c>
      <c r="HH165" t="inlineStr">
        <is>
          <t>4-Acid Digestion</t>
        </is>
      </c>
      <c r="HI165" t="n">
        <v>131</v>
      </c>
      <c r="HJ165" t="n">
        <v>0.0131</v>
      </c>
      <c r="HK165" t="inlineStr">
        <is>
          <t>4-Acid Digestion</t>
        </is>
      </c>
    </row>
    <row r="166">
      <c r="A166" t="inlineStr">
        <is>
          <t>OREAS0023a</t>
        </is>
      </c>
      <c r="B166" t="inlineStr">
        <is>
          <t>Blank/lithogeochem/low-level</t>
        </is>
      </c>
      <c r="C166" t="inlineStr">
        <is>
          <t>primary</t>
        </is>
      </c>
      <c r="D166" t="inlineStr">
        <is>
          <t>granodiorite</t>
        </is>
      </c>
      <c r="E166" t="inlineStr">
        <is>
          <t>barren</t>
        </is>
      </c>
      <c r="F166" t="inlineStr">
        <is>
          <t>no</t>
        </is>
      </c>
      <c r="G166" t="inlineStr">
        <is>
          <t>Archived</t>
        </is>
      </c>
      <c r="H166" t="inlineStr">
        <is>
          <t>C:/Users/Zeb/Documents/GitHub/OREAS-Catalogue-Info/oreas-catalogue-2024-05-24.csv</t>
        </is>
      </c>
      <c r="I166">
        <f>Hyperlink("https://www.oreas.com/crm/OREAS-23a/")</f>
        <v/>
      </c>
      <c r="J166" t="n">
        <v>0.1</v>
      </c>
      <c r="K166" t="n">
        <v>1e-05</v>
      </c>
      <c r="L166" t="inlineStr">
        <is>
          <t>4-Acid Digestion</t>
        </is>
      </c>
      <c r="M166" t="inlineStr"/>
      <c r="N166" t="inlineStr"/>
      <c r="O166" t="inlineStr"/>
      <c r="P166" t="n">
        <v>37</v>
      </c>
      <c r="Q166" t="n">
        <v>0.0037</v>
      </c>
      <c r="R166" t="inlineStr">
        <is>
          <t>4-Acid Digestion</t>
        </is>
      </c>
      <c r="S166" t="n">
        <v>0.003</v>
      </c>
      <c r="T166" t="n">
        <v>3e-07</v>
      </c>
      <c r="U166" t="inlineStr">
        <is>
          <t>Pb Fire Assay</t>
        </is>
      </c>
      <c r="V166" t="inlineStr"/>
      <c r="W166" t="inlineStr"/>
      <c r="X166" t="inlineStr"/>
      <c r="Y166" t="n">
        <v>1092</v>
      </c>
      <c r="Z166" t="n">
        <v>0.1092</v>
      </c>
      <c r="AA166" t="inlineStr">
        <is>
          <t>4-Acid Digestion</t>
        </is>
      </c>
      <c r="AB166" t="inlineStr"/>
      <c r="AC166" t="inlineStr"/>
      <c r="AD166" t="inlineStr"/>
      <c r="AE166" t="n">
        <v>0.15</v>
      </c>
      <c r="AF166" t="n">
        <v>1.5e-05</v>
      </c>
      <c r="AG166" t="inlineStr">
        <is>
          <t>4-Acid Digestion</t>
        </is>
      </c>
      <c r="AH166" t="inlineStr"/>
      <c r="AI166" t="inlineStr"/>
      <c r="AJ166" t="inlineStr"/>
      <c r="AK166" t="n">
        <v>0.15</v>
      </c>
      <c r="AL166" t="n">
        <v>1.5e-05</v>
      </c>
      <c r="AM166" t="inlineStr">
        <is>
          <t>4-Acid Digestion</t>
        </is>
      </c>
      <c r="AN166" t="inlineStr"/>
      <c r="AO166" t="inlineStr"/>
      <c r="AP166" t="inlineStr"/>
      <c r="AQ166" t="inlineStr"/>
      <c r="AR166" t="inlineStr"/>
      <c r="AS166" t="inlineStr"/>
      <c r="AT166" t="n">
        <v>14.8</v>
      </c>
      <c r="AU166" t="n">
        <v>0.00148</v>
      </c>
      <c r="AV166" t="inlineStr">
        <is>
          <t>4-Acid Digestion</t>
        </is>
      </c>
      <c r="AW166" t="inlineStr"/>
      <c r="AX166" t="inlineStr"/>
      <c r="AY166" t="inlineStr"/>
      <c r="AZ166" t="inlineStr"/>
      <c r="BA166" t="inlineStr"/>
      <c r="BB166" t="inlineStr"/>
      <c r="BC166" t="n">
        <v>42.1</v>
      </c>
      <c r="BD166" t="n">
        <v>0.00421</v>
      </c>
      <c r="BE166" t="inlineStr">
        <is>
          <t>4-Acid Digestion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9.6</v>
      </c>
      <c r="DI166" t="n">
        <v>0.00096</v>
      </c>
      <c r="DJ166" t="inlineStr">
        <is>
          <t>4-Acid Digestion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n">
        <v>40.5</v>
      </c>
      <c r="DU166" t="n">
        <v>0.00405</v>
      </c>
      <c r="DV166" t="inlineStr">
        <is>
          <t>4-Acid Digestion</t>
        </is>
      </c>
      <c r="DW166" t="inlineStr"/>
      <c r="DX166" t="inlineStr"/>
      <c r="DY166" t="inlineStr"/>
      <c r="DZ166" t="n">
        <v>21.3</v>
      </c>
      <c r="EA166" t="n">
        <v>0.00213</v>
      </c>
      <c r="EB166" t="inlineStr">
        <is>
          <t>4-Acid Digestion</t>
        </is>
      </c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n">
        <v>0.45</v>
      </c>
      <c r="FB166" t="n">
        <v>4.5e-05</v>
      </c>
      <c r="FC166" t="inlineStr">
        <is>
          <t>4-Acid Digestion</t>
        </is>
      </c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n">
        <v>3.1</v>
      </c>
      <c r="FQ166" t="n">
        <v>0.00031</v>
      </c>
      <c r="FR166" t="inlineStr">
        <is>
          <t>4-Acid Digestion</t>
        </is>
      </c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n">
        <v>20.9</v>
      </c>
      <c r="GF166" t="n">
        <v>0.00209</v>
      </c>
      <c r="GG166" t="inlineStr">
        <is>
          <t>4-Acid Digestion</t>
        </is>
      </c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6.2</v>
      </c>
      <c r="GR166" t="n">
        <v>0.00062</v>
      </c>
      <c r="GS166" t="inlineStr">
        <is>
          <t>4-Acid Digestion</t>
        </is>
      </c>
      <c r="GT166" t="inlineStr"/>
      <c r="GU166" t="inlineStr"/>
      <c r="GV166" t="inlineStr"/>
      <c r="GW166" t="n">
        <v>3.7</v>
      </c>
      <c r="GX166" t="n">
        <v>0.00037</v>
      </c>
      <c r="GY166" t="inlineStr">
        <is>
          <t>4-Acid Digestion</t>
        </is>
      </c>
      <c r="GZ166" t="inlineStr"/>
      <c r="HA166" t="inlineStr"/>
      <c r="HB166" t="inlineStr"/>
      <c r="HC166" t="inlineStr"/>
      <c r="HD166" t="inlineStr"/>
      <c r="HE166" t="inlineStr"/>
      <c r="HF166" t="n">
        <v>69</v>
      </c>
      <c r="HG166" t="n">
        <v>0.0069</v>
      </c>
      <c r="HH166" t="inlineStr">
        <is>
          <t>4-Acid Digestion</t>
        </is>
      </c>
      <c r="HI166" t="inlineStr"/>
      <c r="HJ166" t="inlineStr"/>
      <c r="HK166" t="inlineStr"/>
    </row>
    <row r="167">
      <c r="A167" t="inlineStr">
        <is>
          <t>OREAS0023b</t>
        </is>
      </c>
      <c r="B167" t="inlineStr">
        <is>
          <t>Blank/lithogeochem/low-level</t>
        </is>
      </c>
      <c r="C167" t="inlineStr">
        <is>
          <t>primary</t>
        </is>
      </c>
      <c r="D167" t="inlineStr">
        <is>
          <t>granodiorite</t>
        </is>
      </c>
      <c r="E167" t="inlineStr">
        <is>
          <t>barren</t>
        </is>
      </c>
      <c r="F167" t="inlineStr">
        <is>
          <t>no</t>
        </is>
      </c>
      <c r="G167" t="inlineStr">
        <is>
          <t>Current</t>
        </is>
      </c>
      <c r="H167" t="inlineStr">
        <is>
          <t>C:/Users/Zeb/Documents/GitHub/OREAS-Catalogue-Info/oreas-catalogue-2024-05-24.csv</t>
        </is>
      </c>
      <c r="I167">
        <f>Hyperlink("https://www.oreas.com/crm/OREAS-23b/")</f>
        <v/>
      </c>
      <c r="J167" t="n">
        <v>0.065</v>
      </c>
      <c r="K167" t="n">
        <v>6.5e-06</v>
      </c>
      <c r="L167" t="inlineStr">
        <is>
          <t>4-Acid Digestion</t>
        </is>
      </c>
      <c r="M167" t="n">
        <v>78600</v>
      </c>
      <c r="N167" t="n">
        <v>7.86</v>
      </c>
      <c r="O167" t="inlineStr">
        <is>
          <t>4-Acid Digestion</t>
        </is>
      </c>
      <c r="P167" t="n">
        <v>25.1</v>
      </c>
      <c r="Q167" t="n">
        <v>0.00251</v>
      </c>
      <c r="R167" t="inlineStr">
        <is>
          <t>4-Acid Digestion</t>
        </is>
      </c>
      <c r="S167" s="2" t="n">
        <v>0.003</v>
      </c>
      <c r="T167" s="2" t="n">
        <v>3e-07</v>
      </c>
      <c r="U167" t="inlineStr">
        <is>
          <t>Pb Fire Assay</t>
        </is>
      </c>
      <c r="V167" t="inlineStr"/>
      <c r="W167" t="inlineStr"/>
      <c r="X167" t="inlineStr"/>
      <c r="Y167" t="n">
        <v>1100</v>
      </c>
      <c r="Z167" t="n">
        <v>0.11</v>
      </c>
      <c r="AA167" t="inlineStr">
        <is>
          <t>4-Acid Digestion</t>
        </is>
      </c>
      <c r="AB167" t="n">
        <v>3.62</v>
      </c>
      <c r="AC167" t="n">
        <v>0.000362</v>
      </c>
      <c r="AD167" t="inlineStr">
        <is>
          <t>4-Acid Digestion</t>
        </is>
      </c>
      <c r="AE167" t="n">
        <v>0.15</v>
      </c>
      <c r="AF167" t="n">
        <v>1.5e-05</v>
      </c>
      <c r="AG167" t="inlineStr">
        <is>
          <t>4-Acid Digestion</t>
        </is>
      </c>
      <c r="AH167" t="n">
        <v>25800</v>
      </c>
      <c r="AI167" t="n">
        <v>2.58</v>
      </c>
      <c r="AJ167" t="inlineStr">
        <is>
          <t>4-Acid Digestion</t>
        </is>
      </c>
      <c r="AK167" t="n">
        <v>0.08699999999999999</v>
      </c>
      <c r="AL167" t="n">
        <v>8.7e-06</v>
      </c>
      <c r="AM167" t="inlineStr">
        <is>
          <t>4-Acid Digestion</t>
        </is>
      </c>
      <c r="AN167" t="n">
        <v>80</v>
      </c>
      <c r="AO167" t="n">
        <v>0.008</v>
      </c>
      <c r="AP167" t="inlineStr">
        <is>
          <t>4-Acid Digestion</t>
        </is>
      </c>
      <c r="AQ167" t="inlineStr"/>
      <c r="AR167" t="inlineStr"/>
      <c r="AS167" t="inlineStr"/>
      <c r="AT167" t="n">
        <v>14</v>
      </c>
      <c r="AU167" t="n">
        <v>0.0014</v>
      </c>
      <c r="AV167" t="inlineStr">
        <is>
          <t>4-Acid Digestion</t>
        </is>
      </c>
      <c r="AW167" t="n">
        <v>65</v>
      </c>
      <c r="AX167" t="n">
        <v>0.0065</v>
      </c>
      <c r="AY167" t="inlineStr">
        <is>
          <t>4-Acid Digestion</t>
        </is>
      </c>
      <c r="AZ167" t="n">
        <v>15.7</v>
      </c>
      <c r="BA167" t="n">
        <v>0.00157</v>
      </c>
      <c r="BB167" t="inlineStr">
        <is>
          <t>4-Acid Digestion</t>
        </is>
      </c>
      <c r="BC167" t="n">
        <v>46.7</v>
      </c>
      <c r="BD167" t="n">
        <v>0.00467</v>
      </c>
      <c r="BE167" t="inlineStr">
        <is>
          <t>4-Acid Digestion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37200</v>
      </c>
      <c r="BP167" t="n">
        <v>3.72</v>
      </c>
      <c r="BQ167" t="inlineStr">
        <is>
          <t>4-Acid Digestion</t>
        </is>
      </c>
      <c r="BR167" t="n">
        <v>19.3</v>
      </c>
      <c r="BS167" t="n">
        <v>0.00193</v>
      </c>
      <c r="BT167" t="inlineStr">
        <is>
          <t>4-Acid Digestion</t>
        </is>
      </c>
      <c r="BU167" t="inlineStr"/>
      <c r="BV167" t="inlineStr"/>
      <c r="BW167" t="inlineStr"/>
      <c r="BX167" t="inlineStr"/>
      <c r="BY167" t="inlineStr"/>
      <c r="BZ167" t="inlineStr"/>
      <c r="CA167" t="n">
        <v>3.12</v>
      </c>
      <c r="CB167" t="n">
        <v>0.000312</v>
      </c>
      <c r="CC167" t="inlineStr">
        <is>
          <t>4-Acid Digestion</t>
        </is>
      </c>
      <c r="CD167" t="inlineStr"/>
      <c r="CE167" t="inlineStr"/>
      <c r="CF167" t="inlineStr"/>
      <c r="CG167" t="inlineStr"/>
      <c r="CH167" t="inlineStr"/>
      <c r="CI167" t="inlineStr"/>
      <c r="CJ167" t="n">
        <v>0.053</v>
      </c>
      <c r="CK167" t="n">
        <v>5.3e-06</v>
      </c>
      <c r="CL167" t="inlineStr">
        <is>
          <t>4-Acid Digestion</t>
        </is>
      </c>
      <c r="CM167" t="inlineStr"/>
      <c r="CN167" t="inlineStr"/>
      <c r="CO167" t="inlineStr"/>
      <c r="CP167" t="n">
        <v>33700</v>
      </c>
      <c r="CQ167" t="n">
        <v>3.37</v>
      </c>
      <c r="CR167" t="inlineStr">
        <is>
          <t>4-Acid Digestion</t>
        </is>
      </c>
      <c r="CS167" t="n">
        <v>38.1</v>
      </c>
      <c r="CT167" t="n">
        <v>0.00381</v>
      </c>
      <c r="CU167" t="inlineStr">
        <is>
          <t>4-Acid Digestion</t>
        </is>
      </c>
      <c r="CV167" t="n">
        <v>37.3</v>
      </c>
      <c r="CW167" t="n">
        <v>0.00373</v>
      </c>
      <c r="CX167" t="inlineStr">
        <is>
          <t>4-Acid Digestion</t>
        </is>
      </c>
      <c r="CY167" t="inlineStr"/>
      <c r="CZ167" t="inlineStr"/>
      <c r="DA167" t="inlineStr"/>
      <c r="DB167" t="n">
        <v>13900</v>
      </c>
      <c r="DC167" t="n">
        <v>1.39</v>
      </c>
      <c r="DD167" t="inlineStr">
        <is>
          <t>4-Acid Digestion</t>
        </is>
      </c>
      <c r="DE167" t="n">
        <v>550</v>
      </c>
      <c r="DF167" t="n">
        <v>0.055</v>
      </c>
      <c r="DG167" t="inlineStr">
        <is>
          <t>4-Acid Digestion</t>
        </is>
      </c>
      <c r="DH167" t="n">
        <v>3.2</v>
      </c>
      <c r="DI167" t="n">
        <v>0.00032</v>
      </c>
      <c r="DJ167" t="inlineStr">
        <is>
          <t>4-Acid Digestion</t>
        </is>
      </c>
      <c r="DK167" t="n">
        <v>20300</v>
      </c>
      <c r="DL167" t="n">
        <v>2.03</v>
      </c>
      <c r="DM167" t="inlineStr">
        <is>
          <t>4-Acid Digestion</t>
        </is>
      </c>
      <c r="DN167" t="n">
        <v>21.6</v>
      </c>
      <c r="DO167" t="n">
        <v>0.00216</v>
      </c>
      <c r="DP167" t="inlineStr">
        <is>
          <t>4-Acid Digestion</t>
        </is>
      </c>
      <c r="DQ167" t="inlineStr"/>
      <c r="DR167" t="inlineStr"/>
      <c r="DS167" t="inlineStr"/>
      <c r="DT167" t="n">
        <v>40</v>
      </c>
      <c r="DU167" t="n">
        <v>0.004</v>
      </c>
      <c r="DV167" t="inlineStr">
        <is>
          <t>4-Acid Digestion</t>
        </is>
      </c>
      <c r="DW167" t="n">
        <v>1040</v>
      </c>
      <c r="DX167" t="n">
        <v>0.104</v>
      </c>
      <c r="DY167" t="inlineStr">
        <is>
          <t>4-Acid Digestion</t>
        </is>
      </c>
      <c r="DZ167" t="n">
        <v>22.6</v>
      </c>
      <c r="EA167" t="n">
        <v>0.00226</v>
      </c>
      <c r="EB167" t="inlineStr">
        <is>
          <t>4-Acid Digestion</t>
        </is>
      </c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n">
        <v>226</v>
      </c>
      <c r="EM167" t="n">
        <v>0.0226</v>
      </c>
      <c r="EN167" t="inlineStr">
        <is>
          <t>4-Acid Digestion</t>
        </is>
      </c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680</v>
      </c>
      <c r="EY167" t="n">
        <v>0.068</v>
      </c>
      <c r="EZ167" t="inlineStr">
        <is>
          <t>4-Acid Digestion</t>
        </is>
      </c>
      <c r="FA167" t="n">
        <v>0.59</v>
      </c>
      <c r="FB167" t="n">
        <v>5.9e-05</v>
      </c>
      <c r="FC167" t="inlineStr">
        <is>
          <t>4-Acid Digestion</t>
        </is>
      </c>
      <c r="FD167" t="n">
        <v>12.8</v>
      </c>
      <c r="FE167" t="n">
        <v>0.00128</v>
      </c>
      <c r="FF167" t="inlineStr">
        <is>
          <t>4-Acid Digestion</t>
        </is>
      </c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n">
        <v>4.06</v>
      </c>
      <c r="FQ167" t="n">
        <v>0.000406</v>
      </c>
      <c r="FR167" t="inlineStr">
        <is>
          <t>4-Acid Digestion</t>
        </is>
      </c>
      <c r="FS167" t="n">
        <v>301</v>
      </c>
      <c r="FT167" t="n">
        <v>0.0301</v>
      </c>
      <c r="FU167" t="inlineStr">
        <is>
          <t>4-Acid Digestion</t>
        </is>
      </c>
      <c r="FV167" t="n">
        <v>1.64</v>
      </c>
      <c r="FW167" t="n">
        <v>0.000164</v>
      </c>
      <c r="FX167" t="inlineStr">
        <is>
          <t>4-Acid Digestion</t>
        </is>
      </c>
      <c r="FY167" t="inlineStr"/>
      <c r="FZ167" t="inlineStr"/>
      <c r="GA167" t="inlineStr"/>
      <c r="GB167" t="inlineStr"/>
      <c r="GC167" t="inlineStr"/>
      <c r="GD167" t="inlineStr"/>
      <c r="GE167" t="n">
        <v>21.7</v>
      </c>
      <c r="GF167" t="n">
        <v>0.00217</v>
      </c>
      <c r="GG167" t="inlineStr">
        <is>
          <t>4-Acid Digestion</t>
        </is>
      </c>
      <c r="GH167" t="n">
        <v>5080</v>
      </c>
      <c r="GI167" t="n">
        <v>0.508</v>
      </c>
      <c r="GJ167" t="inlineStr">
        <is>
          <t>4-Acid Digestion</t>
        </is>
      </c>
      <c r="GK167" t="n">
        <v>1.18</v>
      </c>
      <c r="GL167" t="n">
        <v>0.000118</v>
      </c>
      <c r="GM167" t="inlineStr">
        <is>
          <t>4-Acid Digestion</t>
        </is>
      </c>
      <c r="GN167" t="inlineStr"/>
      <c r="GO167" t="inlineStr"/>
      <c r="GP167" t="inlineStr"/>
      <c r="GQ167" t="n">
        <v>6.28</v>
      </c>
      <c r="GR167" t="n">
        <v>0.000628</v>
      </c>
      <c r="GS167" t="inlineStr">
        <is>
          <t>4-Acid Digestion</t>
        </is>
      </c>
      <c r="GT167" t="n">
        <v>112</v>
      </c>
      <c r="GU167" t="n">
        <v>0.0112</v>
      </c>
      <c r="GV167" t="inlineStr">
        <is>
          <t>4-Acid Digestion</t>
        </is>
      </c>
      <c r="GW167" t="n">
        <v>3.37</v>
      </c>
      <c r="GX167" t="n">
        <v>0.000337</v>
      </c>
      <c r="GY167" t="inlineStr">
        <is>
          <t>4-Acid Digestion</t>
        </is>
      </c>
      <c r="GZ167" t="n">
        <v>27.4</v>
      </c>
      <c r="HA167" t="n">
        <v>0.00274</v>
      </c>
      <c r="HB167" t="inlineStr">
        <is>
          <t>4-Acid Digestion</t>
        </is>
      </c>
      <c r="HC167" t="inlineStr"/>
      <c r="HD167" t="inlineStr"/>
      <c r="HE167" t="inlineStr"/>
      <c r="HF167" t="n">
        <v>70</v>
      </c>
      <c r="HG167" t="n">
        <v>0.007</v>
      </c>
      <c r="HH167" t="inlineStr">
        <is>
          <t>4-Acid Digestion</t>
        </is>
      </c>
      <c r="HI167" t="n">
        <v>95</v>
      </c>
      <c r="HJ167" t="n">
        <v>0.0095</v>
      </c>
      <c r="HK167" t="inlineStr">
        <is>
          <t>4-Acid Digestion</t>
        </is>
      </c>
    </row>
    <row r="168">
      <c r="A168" t="inlineStr">
        <is>
          <t>OREAS0240</t>
        </is>
      </c>
      <c r="B168" t="inlineStr">
        <is>
          <t>Au &gt;1 ppm, Au only</t>
        </is>
      </c>
      <c r="C168" t="inlineStr">
        <is>
          <t>primary</t>
        </is>
      </c>
      <c r="D168" t="inlineStr">
        <is>
          <t>greenstone</t>
        </is>
      </c>
      <c r="E168" t="inlineStr">
        <is>
          <t>orogenic lode gold</t>
        </is>
      </c>
      <c r="F168" t="inlineStr">
        <is>
          <t>yes</t>
        </is>
      </c>
      <c r="G168" t="inlineStr">
        <is>
          <t>Current</t>
        </is>
      </c>
      <c r="H168" t="inlineStr">
        <is>
          <t>C:/Users/Zeb/Documents/GitHub/OREAS-Catalogue-Info/oreas-catalogue-2024-05-24.csv</t>
        </is>
      </c>
      <c r="I168">
        <f>Hyperlink("https://www.oreas.com/crm/OREAS-240/")</f>
        <v/>
      </c>
      <c r="J168" t="n">
        <v>1.3</v>
      </c>
      <c r="K168" t="n">
        <v>0.00013</v>
      </c>
      <c r="L168" t="inlineStr">
        <is>
          <t>Aqua Regia Digestion</t>
        </is>
      </c>
      <c r="M168" t="n">
        <v>68400</v>
      </c>
      <c r="N168" t="n">
        <v>6.84</v>
      </c>
      <c r="O168" t="inlineStr">
        <is>
          <t>4-Acid Digestion</t>
        </is>
      </c>
      <c r="P168" t="n">
        <v>65</v>
      </c>
      <c r="Q168" t="n">
        <v>0.0065</v>
      </c>
      <c r="R168" t="inlineStr">
        <is>
          <t>4-Acid Digestion</t>
        </is>
      </c>
      <c r="S168" t="n">
        <v>5.51</v>
      </c>
      <c r="T168" t="n">
        <v>0.0005509999999999999</v>
      </c>
      <c r="U168" t="inlineStr">
        <is>
          <t>Pb Fire Assay</t>
        </is>
      </c>
      <c r="V168" t="n">
        <v>19.8</v>
      </c>
      <c r="W168" t="n">
        <v>0.00198</v>
      </c>
      <c r="X168" t="inlineStr">
        <is>
          <t>Aqua Regia Digestion</t>
        </is>
      </c>
      <c r="Y168" t="n">
        <v>129</v>
      </c>
      <c r="Z168" t="n">
        <v>0.0129</v>
      </c>
      <c r="AA168" t="inlineStr">
        <is>
          <t>4-Acid Digestion</t>
        </is>
      </c>
      <c r="AB168" t="n">
        <v>0.43</v>
      </c>
      <c r="AC168" t="n">
        <v>4.3e-05</v>
      </c>
      <c r="AD168" t="inlineStr">
        <is>
          <t>4-Acid Digestion</t>
        </is>
      </c>
      <c r="AE168" t="n">
        <v>0.053</v>
      </c>
      <c r="AF168" t="n">
        <v>5.3e-06</v>
      </c>
      <c r="AG168" t="inlineStr">
        <is>
          <t>4-Acid Digestion</t>
        </is>
      </c>
      <c r="AH168" t="n">
        <v>68500</v>
      </c>
      <c r="AI168" t="n">
        <v>6.85</v>
      </c>
      <c r="AJ168" t="inlineStr">
        <is>
          <t>4-Acid Digestion</t>
        </is>
      </c>
      <c r="AK168" t="n">
        <v>0.63</v>
      </c>
      <c r="AL168" t="n">
        <v>6.3e-05</v>
      </c>
      <c r="AM168" t="inlineStr">
        <is>
          <t>4-Acid Digestion</t>
        </is>
      </c>
      <c r="AN168" t="n">
        <v>13.3</v>
      </c>
      <c r="AO168" t="n">
        <v>0.00133</v>
      </c>
      <c r="AP168" t="inlineStr">
        <is>
          <t>4-Acid Digestion</t>
        </is>
      </c>
      <c r="AQ168" t="inlineStr"/>
      <c r="AR168" t="inlineStr"/>
      <c r="AS168" t="inlineStr"/>
      <c r="AT168" t="n">
        <v>39.8</v>
      </c>
      <c r="AU168" t="n">
        <v>0.00398</v>
      </c>
      <c r="AV168" t="inlineStr">
        <is>
          <t>4-Acid Digestion</t>
        </is>
      </c>
      <c r="AW168" t="n">
        <v>103</v>
      </c>
      <c r="AX168" t="n">
        <v>0.0103</v>
      </c>
      <c r="AY168" t="inlineStr">
        <is>
          <t>4-Acid Digestion</t>
        </is>
      </c>
      <c r="AZ168" t="n">
        <v>0.97</v>
      </c>
      <c r="BA168" t="n">
        <v>9.7e-05</v>
      </c>
      <c r="BB168" t="inlineStr">
        <is>
          <t>4-Acid Digestion</t>
        </is>
      </c>
      <c r="BC168" t="n">
        <v>168</v>
      </c>
      <c r="BD168" t="n">
        <v>0.0168</v>
      </c>
      <c r="BE168" t="inlineStr">
        <is>
          <t>4-Acid Digestion</t>
        </is>
      </c>
      <c r="BF168" t="n">
        <v>3.51</v>
      </c>
      <c r="BG168" t="n">
        <v>0.000351</v>
      </c>
      <c r="BH168" t="inlineStr">
        <is>
          <t>4-Acid Digestion</t>
        </is>
      </c>
      <c r="BI168" t="n">
        <v>2.17</v>
      </c>
      <c r="BJ168" t="n">
        <v>0.000217</v>
      </c>
      <c r="BK168" t="inlineStr">
        <is>
          <t>4-Acid Digestion</t>
        </is>
      </c>
      <c r="BL168" t="n">
        <v>0.88</v>
      </c>
      <c r="BM168" t="n">
        <v>8.8e-05</v>
      </c>
      <c r="BN168" t="inlineStr">
        <is>
          <t>4-Acid Digestion</t>
        </is>
      </c>
      <c r="BO168" t="n">
        <v>73100</v>
      </c>
      <c r="BP168" t="n">
        <v>7.31</v>
      </c>
      <c r="BQ168" t="inlineStr">
        <is>
          <t>4-Acid Digestion</t>
        </is>
      </c>
      <c r="BR168" t="n">
        <v>15.2</v>
      </c>
      <c r="BS168" t="n">
        <v>0.00152</v>
      </c>
      <c r="BT168" t="inlineStr">
        <is>
          <t>4-Acid Digestion</t>
        </is>
      </c>
      <c r="BU168" t="n">
        <v>3.14</v>
      </c>
      <c r="BV168" t="n">
        <v>0.000314</v>
      </c>
      <c r="BW168" t="inlineStr">
        <is>
          <t>4-Acid Digestion</t>
        </is>
      </c>
      <c r="BX168" t="n">
        <v>0.098</v>
      </c>
      <c r="BY168" t="n">
        <v>9.799999999999999e-06</v>
      </c>
      <c r="BZ168" t="inlineStr">
        <is>
          <t>Aqua Regia Digestion</t>
        </is>
      </c>
      <c r="CA168" t="n">
        <v>1.7</v>
      </c>
      <c r="CB168" t="n">
        <v>0.00017</v>
      </c>
      <c r="CC168" t="inlineStr">
        <is>
          <t>4-Acid Digestion</t>
        </is>
      </c>
      <c r="CD168" t="inlineStr"/>
      <c r="CE168" t="inlineStr"/>
      <c r="CF168" t="inlineStr"/>
      <c r="CG168" t="n">
        <v>0.74</v>
      </c>
      <c r="CH168" t="n">
        <v>7.4e-05</v>
      </c>
      <c r="CI168" t="inlineStr">
        <is>
          <t>4-Acid Digestion</t>
        </is>
      </c>
      <c r="CJ168" t="n">
        <v>0.075</v>
      </c>
      <c r="CK168" t="n">
        <v>7.5e-06</v>
      </c>
      <c r="CL168" t="inlineStr">
        <is>
          <t>4-Acid Digestion</t>
        </is>
      </c>
      <c r="CM168" t="inlineStr"/>
      <c r="CN168" t="inlineStr"/>
      <c r="CO168" t="inlineStr"/>
      <c r="CP168" t="n">
        <v>4530</v>
      </c>
      <c r="CQ168" t="n">
        <v>0.453</v>
      </c>
      <c r="CR168" t="inlineStr">
        <is>
          <t>4-Acid Digestion</t>
        </is>
      </c>
      <c r="CS168" t="n">
        <v>5.72</v>
      </c>
      <c r="CT168" t="n">
        <v>0.000572</v>
      </c>
      <c r="CU168" t="inlineStr">
        <is>
          <t>4-Acid Digestion</t>
        </is>
      </c>
      <c r="CV168" t="n">
        <v>11.4</v>
      </c>
      <c r="CW168" t="n">
        <v>0.00114</v>
      </c>
      <c r="CX168" t="inlineStr">
        <is>
          <t>4-Acid Digestion</t>
        </is>
      </c>
      <c r="CY168" t="n">
        <v>0.31</v>
      </c>
      <c r="CZ168" t="n">
        <v>3.1e-05</v>
      </c>
      <c r="DA168" t="inlineStr">
        <is>
          <t>4-Acid Digestion</t>
        </is>
      </c>
      <c r="DB168" t="n">
        <v>34400</v>
      </c>
      <c r="DC168" t="n">
        <v>3.44</v>
      </c>
      <c r="DD168" t="inlineStr">
        <is>
          <t>4-Acid Digestion</t>
        </is>
      </c>
      <c r="DE168" t="n">
        <v>1250</v>
      </c>
      <c r="DF168" t="n">
        <v>0.125</v>
      </c>
      <c r="DG168" t="inlineStr">
        <is>
          <t>4-Acid Digestion</t>
        </is>
      </c>
      <c r="DH168" t="n">
        <v>1.7</v>
      </c>
      <c r="DI168" t="n">
        <v>0.00017</v>
      </c>
      <c r="DJ168" t="inlineStr">
        <is>
          <t>4-Acid Digestion</t>
        </is>
      </c>
      <c r="DK168" t="n">
        <v>16500</v>
      </c>
      <c r="DL168" t="n">
        <v>1.65</v>
      </c>
      <c r="DM168" t="inlineStr">
        <is>
          <t>4-Acid Digestion</t>
        </is>
      </c>
      <c r="DN168" t="n">
        <v>3.37</v>
      </c>
      <c r="DO168" t="n">
        <v>0.000337</v>
      </c>
      <c r="DP168" t="inlineStr">
        <is>
          <t>4-Acid Digestion</t>
        </is>
      </c>
      <c r="DQ168" t="n">
        <v>8.32</v>
      </c>
      <c r="DR168" t="n">
        <v>0.0008319999999999999</v>
      </c>
      <c r="DS168" t="inlineStr">
        <is>
          <t>4-Acid Digestion</t>
        </is>
      </c>
      <c r="DT168" t="n">
        <v>53</v>
      </c>
      <c r="DU168" t="n">
        <v>0.0053</v>
      </c>
      <c r="DV168" t="inlineStr">
        <is>
          <t>Aqua Regia Digestion</t>
        </is>
      </c>
      <c r="DW168" t="n">
        <v>400</v>
      </c>
      <c r="DX168" t="n">
        <v>0.04</v>
      </c>
      <c r="DY168" t="inlineStr">
        <is>
          <t>4-Acid Digestion</t>
        </is>
      </c>
      <c r="DZ168" t="n">
        <v>28.5</v>
      </c>
      <c r="EA168" t="n">
        <v>0.00285</v>
      </c>
      <c r="EB168" t="inlineStr">
        <is>
          <t>4-Acid Digestion</t>
        </is>
      </c>
      <c r="EC168" t="inlineStr"/>
      <c r="ED168" t="inlineStr"/>
      <c r="EE168" t="inlineStr"/>
      <c r="EF168" t="n">
        <v>1.77</v>
      </c>
      <c r="EG168" t="n">
        <v>0.000177</v>
      </c>
      <c r="EH168" t="inlineStr">
        <is>
          <t>4-Acid Digestion</t>
        </is>
      </c>
      <c r="EI168" t="n">
        <v>0.013</v>
      </c>
      <c r="EJ168" t="n">
        <v>1.3e-06</v>
      </c>
      <c r="EK168" t="inlineStr">
        <is>
          <t>Aqua Regia Digestion</t>
        </is>
      </c>
      <c r="EL168" t="n">
        <v>6.08</v>
      </c>
      <c r="EM168" t="n">
        <v>0.000608</v>
      </c>
      <c r="EN168" t="inlineStr">
        <is>
          <t>Aqua Regia Digestion</t>
        </is>
      </c>
      <c r="EO168" t="n">
        <v>0.002</v>
      </c>
      <c r="EP168" t="n">
        <v>2e-07</v>
      </c>
      <c r="EQ168" t="inlineStr">
        <is>
          <t>Aqua Regia Digestion</t>
        </is>
      </c>
      <c r="ER168" t="inlineStr"/>
      <c r="ES168" t="inlineStr"/>
      <c r="ET168" t="inlineStr"/>
      <c r="EU168" t="inlineStr"/>
      <c r="EV168" t="inlineStr"/>
      <c r="EW168" t="inlineStr"/>
      <c r="EX168" t="n">
        <v>3990</v>
      </c>
      <c r="EY168" t="n">
        <v>0.399</v>
      </c>
      <c r="EZ168" t="inlineStr">
        <is>
          <t>4-Acid Digestion</t>
        </is>
      </c>
      <c r="FA168" t="n">
        <v>1.48</v>
      </c>
      <c r="FB168" t="n">
        <v>0.000148</v>
      </c>
      <c r="FC168" t="inlineStr">
        <is>
          <t>4-Acid Digestion</t>
        </is>
      </c>
      <c r="FD168" t="n">
        <v>37.9</v>
      </c>
      <c r="FE168" t="n">
        <v>0.00379</v>
      </c>
      <c r="FF168" t="inlineStr">
        <is>
          <t>4-Acid Digestion</t>
        </is>
      </c>
      <c r="FG168" t="inlineStr"/>
      <c r="FH168" t="inlineStr"/>
      <c r="FI168" t="inlineStr"/>
      <c r="FJ168" t="inlineStr"/>
      <c r="FK168" t="inlineStr"/>
      <c r="FL168" t="inlineStr"/>
      <c r="FM168" t="n">
        <v>1.56</v>
      </c>
      <c r="FN168" t="n">
        <v>0.000156</v>
      </c>
      <c r="FO168" t="inlineStr">
        <is>
          <t>Aqua Regia Digestion</t>
        </is>
      </c>
      <c r="FP168" t="n">
        <v>1.08</v>
      </c>
      <c r="FQ168" t="n">
        <v>0.000108</v>
      </c>
      <c r="FR168" t="inlineStr">
        <is>
          <t>4-Acid Digestion</t>
        </is>
      </c>
      <c r="FS168" t="n">
        <v>213</v>
      </c>
      <c r="FT168" t="n">
        <v>0.0213</v>
      </c>
      <c r="FU168" t="inlineStr">
        <is>
          <t>4-Acid Digestion</t>
        </is>
      </c>
      <c r="FV168" t="n">
        <v>0.23</v>
      </c>
      <c r="FW168" t="n">
        <v>2.3e-05</v>
      </c>
      <c r="FX168" t="inlineStr">
        <is>
          <t>4-Acid Digestion</t>
        </is>
      </c>
      <c r="FY168" t="n">
        <v>0.53</v>
      </c>
      <c r="FZ168" t="n">
        <v>5.3e-05</v>
      </c>
      <c r="GA168" t="inlineStr">
        <is>
          <t>4-Acid Digestion</t>
        </is>
      </c>
      <c r="GB168" t="n">
        <v>0.11</v>
      </c>
      <c r="GC168" t="n">
        <v>1.1e-05</v>
      </c>
      <c r="GD168" t="inlineStr">
        <is>
          <t>Aqua Regia Digestion</t>
        </is>
      </c>
      <c r="GE168" t="n">
        <v>1.13</v>
      </c>
      <c r="GF168" t="n">
        <v>0.000113</v>
      </c>
      <c r="GG168" t="inlineStr">
        <is>
          <t>4-Acid Digestion</t>
        </is>
      </c>
      <c r="GH168" t="n">
        <v>5720</v>
      </c>
      <c r="GI168" t="n">
        <v>0.572</v>
      </c>
      <c r="GJ168" t="inlineStr">
        <is>
          <t>4-Acid Digestion</t>
        </is>
      </c>
      <c r="GK168" t="n">
        <v>0.23</v>
      </c>
      <c r="GL168" t="n">
        <v>2.3e-05</v>
      </c>
      <c r="GM168" t="inlineStr">
        <is>
          <t>4-Acid Digestion</t>
        </is>
      </c>
      <c r="GN168" t="n">
        <v>0.31</v>
      </c>
      <c r="GO168" t="n">
        <v>3.1e-05</v>
      </c>
      <c r="GP168" t="inlineStr">
        <is>
          <t>4-Acid Digestion</t>
        </is>
      </c>
      <c r="GQ168" t="n">
        <v>0.33</v>
      </c>
      <c r="GR168" t="n">
        <v>3.3e-05</v>
      </c>
      <c r="GS168" t="inlineStr">
        <is>
          <t>4-Acid Digestion</t>
        </is>
      </c>
      <c r="GT168" t="n">
        <v>130</v>
      </c>
      <c r="GU168" t="n">
        <v>0.013</v>
      </c>
      <c r="GV168" t="inlineStr">
        <is>
          <t>Aqua Regia Digestion</t>
        </is>
      </c>
      <c r="GW168" t="n">
        <v>36.9</v>
      </c>
      <c r="GX168" t="n">
        <v>0.00369</v>
      </c>
      <c r="GY168" t="inlineStr">
        <is>
          <t>4-Acid Digestion</t>
        </is>
      </c>
      <c r="GZ168" t="n">
        <v>19.2</v>
      </c>
      <c r="HA168" t="n">
        <v>0.00192</v>
      </c>
      <c r="HB168" t="inlineStr">
        <is>
          <t>4-Acid Digestion</t>
        </is>
      </c>
      <c r="HC168" t="n">
        <v>2.1</v>
      </c>
      <c r="HD168" t="n">
        <v>0.00021</v>
      </c>
      <c r="HE168" t="inlineStr">
        <is>
          <t>4-Acid Digestion</t>
        </is>
      </c>
      <c r="HF168" t="n">
        <v>142</v>
      </c>
      <c r="HG168" t="n">
        <v>0.0142</v>
      </c>
      <c r="HH168" t="inlineStr">
        <is>
          <t>4-Acid Digestion</t>
        </is>
      </c>
      <c r="HI168" t="n">
        <v>56</v>
      </c>
      <c r="HJ168" t="n">
        <v>0.0056</v>
      </c>
      <c r="HK168" t="inlineStr">
        <is>
          <t>4-Acid Digestion</t>
        </is>
      </c>
    </row>
    <row r="169">
      <c r="A169" t="inlineStr">
        <is>
          <t>OREAS0240b</t>
        </is>
      </c>
      <c r="B169" t="inlineStr">
        <is>
          <t>Au &gt;1 ppm, Au only</t>
        </is>
      </c>
      <c r="C169" t="inlineStr">
        <is>
          <t>primary</t>
        </is>
      </c>
      <c r="D169" t="inlineStr">
        <is>
          <t>greenstone</t>
        </is>
      </c>
      <c r="E169" t="inlineStr">
        <is>
          <t>orogenic lode gold</t>
        </is>
      </c>
      <c r="F169" t="inlineStr">
        <is>
          <t>yes</t>
        </is>
      </c>
      <c r="G169" t="inlineStr">
        <is>
          <t>Current</t>
        </is>
      </c>
      <c r="H169" t="inlineStr">
        <is>
          <t>C:/Users/Zeb/Documents/GitHub/OREAS-Catalogue-Info/oreas-catalogue-2024-05-24.csv</t>
        </is>
      </c>
      <c r="I169">
        <f>Hyperlink("https://www.oreas.com/crm/OREAS-240b/")</f>
        <v/>
      </c>
      <c r="J169" t="n">
        <v>1.39</v>
      </c>
      <c r="K169" t="n">
        <v>0.000139</v>
      </c>
      <c r="L169" t="inlineStr">
        <is>
          <t>Aqua Regia Digestion</t>
        </is>
      </c>
      <c r="M169" t="n">
        <v>64900</v>
      </c>
      <c r="N169" t="n">
        <v>6.49</v>
      </c>
      <c r="O169" t="inlineStr">
        <is>
          <t>4-Acid Digestion</t>
        </is>
      </c>
      <c r="P169" t="n">
        <v>98</v>
      </c>
      <c r="Q169" t="n">
        <v>0.0098</v>
      </c>
      <c r="R169" t="inlineStr">
        <is>
          <t>4-Acid Digestion</t>
        </is>
      </c>
      <c r="S169" t="n">
        <v>5.65</v>
      </c>
      <c r="T169" t="n">
        <v>0.000565</v>
      </c>
      <c r="U169" t="inlineStr">
        <is>
          <t>Pb Fire Assay</t>
        </is>
      </c>
      <c r="V169" t="n">
        <v>22.6</v>
      </c>
      <c r="W169" t="n">
        <v>0.00226</v>
      </c>
      <c r="X169" t="inlineStr">
        <is>
          <t>Aqua Regia Digestion</t>
        </is>
      </c>
      <c r="Y169" t="n">
        <v>324</v>
      </c>
      <c r="Z169" t="n">
        <v>0.0324</v>
      </c>
      <c r="AA169" t="inlineStr">
        <is>
          <t>4-Acid Digestion</t>
        </is>
      </c>
      <c r="AB169" t="n">
        <v>0.47</v>
      </c>
      <c r="AC169" t="n">
        <v>4.7e-05</v>
      </c>
      <c r="AD169" t="inlineStr">
        <is>
          <t>4-Acid Digestion</t>
        </is>
      </c>
      <c r="AE169" t="n">
        <v>0.073</v>
      </c>
      <c r="AF169" t="n">
        <v>7.3e-06</v>
      </c>
      <c r="AG169" t="inlineStr">
        <is>
          <t>4-Acid Digestion</t>
        </is>
      </c>
      <c r="AH169" t="n">
        <v>56600</v>
      </c>
      <c r="AI169" t="n">
        <v>5.66</v>
      </c>
      <c r="AJ169" t="inlineStr">
        <is>
          <t>4-Acid Digestion</t>
        </is>
      </c>
      <c r="AK169" t="n">
        <v>0.89</v>
      </c>
      <c r="AL169" t="n">
        <v>8.899999999999999e-05</v>
      </c>
      <c r="AM169" t="inlineStr">
        <is>
          <t>4-Acid Digestion</t>
        </is>
      </c>
      <c r="AN169" t="n">
        <v>14.9</v>
      </c>
      <c r="AO169" t="n">
        <v>0.00149</v>
      </c>
      <c r="AP169" t="inlineStr">
        <is>
          <t>4-Acid Digestion</t>
        </is>
      </c>
      <c r="AQ169" t="inlineStr"/>
      <c r="AR169" t="inlineStr"/>
      <c r="AS169" t="inlineStr"/>
      <c r="AT169" t="n">
        <v>40.3</v>
      </c>
      <c r="AU169" t="n">
        <v>0.00403</v>
      </c>
      <c r="AV169" t="inlineStr">
        <is>
          <t>4-Acid Digestion</t>
        </is>
      </c>
      <c r="AW169" t="n">
        <v>146</v>
      </c>
      <c r="AX169" t="n">
        <v>0.0146</v>
      </c>
      <c r="AY169" t="inlineStr">
        <is>
          <t>4-Acid Digestion</t>
        </is>
      </c>
      <c r="AZ169" t="n">
        <v>1.38</v>
      </c>
      <c r="BA169" t="n">
        <v>0.000138</v>
      </c>
      <c r="BB169" t="inlineStr">
        <is>
          <t>4-Acid Digestion</t>
        </is>
      </c>
      <c r="BC169" t="n">
        <v>164</v>
      </c>
      <c r="BD169" t="n">
        <v>0.0164</v>
      </c>
      <c r="BE169" t="inlineStr">
        <is>
          <t>4-Acid Digestion</t>
        </is>
      </c>
      <c r="BF169" t="n">
        <v>3.35</v>
      </c>
      <c r="BG169" t="n">
        <v>0.000335</v>
      </c>
      <c r="BH169" t="inlineStr">
        <is>
          <t>4-Acid Digestion</t>
        </is>
      </c>
      <c r="BI169" t="n">
        <v>2.03</v>
      </c>
      <c r="BJ169" t="n">
        <v>0.000203</v>
      </c>
      <c r="BK169" t="inlineStr">
        <is>
          <t>4-Acid Digestion</t>
        </is>
      </c>
      <c r="BL169" t="n">
        <v>0.87</v>
      </c>
      <c r="BM169" t="n">
        <v>8.7e-05</v>
      </c>
      <c r="BN169" t="inlineStr">
        <is>
          <t>4-Acid Digestion</t>
        </is>
      </c>
      <c r="BO169" t="n">
        <v>73100</v>
      </c>
      <c r="BP169" t="n">
        <v>7.31</v>
      </c>
      <c r="BQ169" t="inlineStr">
        <is>
          <t>4-Acid Digestion</t>
        </is>
      </c>
      <c r="BR169" t="n">
        <v>14.8</v>
      </c>
      <c r="BS169" t="n">
        <v>0.00148</v>
      </c>
      <c r="BT169" t="inlineStr">
        <is>
          <t>4-Acid Digestion</t>
        </is>
      </c>
      <c r="BU169" t="n">
        <v>2.89</v>
      </c>
      <c r="BV169" t="n">
        <v>0.000289</v>
      </c>
      <c r="BW169" t="inlineStr">
        <is>
          <t>4-Acid Digestion</t>
        </is>
      </c>
      <c r="BX169" t="n">
        <v>0.095</v>
      </c>
      <c r="BY169" t="n">
        <v>9.500000000000001e-06</v>
      </c>
      <c r="BZ169" t="inlineStr">
        <is>
          <t>4-Acid Digestion</t>
        </is>
      </c>
      <c r="CA169" t="n">
        <v>1.66</v>
      </c>
      <c r="CB169" t="n">
        <v>0.000166</v>
      </c>
      <c r="CC169" t="inlineStr">
        <is>
          <t>4-Acid Digestion</t>
        </is>
      </c>
      <c r="CD169" t="inlineStr"/>
      <c r="CE169" t="inlineStr"/>
      <c r="CF169" t="inlineStr"/>
      <c r="CG169" t="n">
        <v>0.67</v>
      </c>
      <c r="CH169" t="n">
        <v>6.7e-05</v>
      </c>
      <c r="CI169" t="inlineStr">
        <is>
          <t>4-Acid Digestion</t>
        </is>
      </c>
      <c r="CJ169" t="n">
        <v>0.075</v>
      </c>
      <c r="CK169" t="n">
        <v>7.5e-06</v>
      </c>
      <c r="CL169" t="inlineStr">
        <is>
          <t>4-Acid Digestion</t>
        </is>
      </c>
      <c r="CM169" t="inlineStr"/>
      <c r="CN169" t="inlineStr"/>
      <c r="CO169" t="inlineStr"/>
      <c r="CP169" t="n">
        <v>7300</v>
      </c>
      <c r="CQ169" t="n">
        <v>0.73</v>
      </c>
      <c r="CR169" t="inlineStr">
        <is>
          <t>4-Acid Digestion</t>
        </is>
      </c>
      <c r="CS169" t="n">
        <v>6.6</v>
      </c>
      <c r="CT169" t="n">
        <v>0.00066</v>
      </c>
      <c r="CU169" t="inlineStr">
        <is>
          <t>4-Acid Digestion</t>
        </is>
      </c>
      <c r="CV169" t="n">
        <v>13.5</v>
      </c>
      <c r="CW169" t="n">
        <v>0.00135</v>
      </c>
      <c r="CX169" t="inlineStr">
        <is>
          <t>4-Acid Digestion</t>
        </is>
      </c>
      <c r="CY169" t="n">
        <v>0.29</v>
      </c>
      <c r="CZ169" t="n">
        <v>2.9e-05</v>
      </c>
      <c r="DA169" t="inlineStr">
        <is>
          <t>4-Acid Digestion</t>
        </is>
      </c>
      <c r="DB169" t="n">
        <v>34400</v>
      </c>
      <c r="DC169" t="n">
        <v>3.44</v>
      </c>
      <c r="DD169" t="inlineStr">
        <is>
          <t>4-Acid Digestion</t>
        </is>
      </c>
      <c r="DE169" t="n">
        <v>1400</v>
      </c>
      <c r="DF169" t="n">
        <v>0.14</v>
      </c>
      <c r="DG169" t="inlineStr">
        <is>
          <t>4-Acid Digestion</t>
        </is>
      </c>
      <c r="DH169" t="n">
        <v>2.9</v>
      </c>
      <c r="DI169" t="n">
        <v>0.00029</v>
      </c>
      <c r="DJ169" t="inlineStr">
        <is>
          <t>4-Acid Digestion</t>
        </is>
      </c>
      <c r="DK169" t="n">
        <v>18700</v>
      </c>
      <c r="DL169" t="n">
        <v>1.87</v>
      </c>
      <c r="DM169" t="inlineStr">
        <is>
          <t>4-Acid Digestion</t>
        </is>
      </c>
      <c r="DN169" t="n">
        <v>3.54</v>
      </c>
      <c r="DO169" t="n">
        <v>0.000354</v>
      </c>
      <c r="DP169" t="inlineStr">
        <is>
          <t>4-Acid Digestion</t>
        </is>
      </c>
      <c r="DQ169" t="n">
        <v>8.74</v>
      </c>
      <c r="DR169" t="n">
        <v>0.000874</v>
      </c>
      <c r="DS169" t="inlineStr">
        <is>
          <t>4-Acid Digestion</t>
        </is>
      </c>
      <c r="DT169" t="n">
        <v>68</v>
      </c>
      <c r="DU169" t="n">
        <v>0.0068</v>
      </c>
      <c r="DV169" t="inlineStr">
        <is>
          <t>Aqua Regia Digestion</t>
        </is>
      </c>
      <c r="DW169" t="n">
        <v>430</v>
      </c>
      <c r="DX169" t="n">
        <v>0.043</v>
      </c>
      <c r="DY169" t="inlineStr">
        <is>
          <t>4-Acid Digestion</t>
        </is>
      </c>
      <c r="DZ169" t="n">
        <v>40.5</v>
      </c>
      <c r="EA169" t="n">
        <v>0.00405</v>
      </c>
      <c r="EB169" t="inlineStr">
        <is>
          <t>4-Acid Digestion</t>
        </is>
      </c>
      <c r="EC169" t="inlineStr"/>
      <c r="ED169" t="inlineStr"/>
      <c r="EE169" t="inlineStr"/>
      <c r="EF169" t="n">
        <v>1.91</v>
      </c>
      <c r="EG169" t="n">
        <v>0.000191</v>
      </c>
      <c r="EH169" t="inlineStr">
        <is>
          <t>4-Acid Digestion</t>
        </is>
      </c>
      <c r="EI169" t="inlineStr"/>
      <c r="EJ169" t="inlineStr"/>
      <c r="EK169" t="inlineStr"/>
      <c r="EL169" t="n">
        <v>8.91</v>
      </c>
      <c r="EM169" t="n">
        <v>0.000891</v>
      </c>
      <c r="EN169" t="inlineStr">
        <is>
          <t>Aqua Regia Digestion</t>
        </is>
      </c>
      <c r="EO169" t="n">
        <v>0.002</v>
      </c>
      <c r="EP169" t="n">
        <v>2e-07</v>
      </c>
      <c r="EQ169" t="inlineStr">
        <is>
          <t>4-Acid Digestion</t>
        </is>
      </c>
      <c r="ER169" t="inlineStr"/>
      <c r="ES169" t="inlineStr"/>
      <c r="ET169" t="inlineStr"/>
      <c r="EU169" t="inlineStr"/>
      <c r="EV169" t="inlineStr"/>
      <c r="EW169" t="inlineStr"/>
      <c r="EX169" t="n">
        <v>5490</v>
      </c>
      <c r="EY169" t="n">
        <v>0.549</v>
      </c>
      <c r="EZ169" t="inlineStr">
        <is>
          <t>4-Acid Digestion</t>
        </is>
      </c>
      <c r="FA169" t="n">
        <v>2.14</v>
      </c>
      <c r="FB169" t="n">
        <v>0.000214</v>
      </c>
      <c r="FC169" t="inlineStr">
        <is>
          <t>4-Acid Digestion</t>
        </is>
      </c>
      <c r="FD169" t="n">
        <v>33.3</v>
      </c>
      <c r="FE169" t="n">
        <v>0.00333</v>
      </c>
      <c r="FF169" t="inlineStr">
        <is>
          <t>4-Acid Digestion</t>
        </is>
      </c>
      <c r="FG169" t="inlineStr"/>
      <c r="FH169" t="inlineStr"/>
      <c r="FI169" t="inlineStr"/>
      <c r="FJ169" t="inlineStr"/>
      <c r="FK169" t="inlineStr"/>
      <c r="FL169" t="inlineStr"/>
      <c r="FM169" t="n">
        <v>1.6</v>
      </c>
      <c r="FN169" t="n">
        <v>0.00016</v>
      </c>
      <c r="FO169" t="inlineStr">
        <is>
          <t>Aqua Regia Digestion</t>
        </is>
      </c>
      <c r="FP169" t="n">
        <v>1.32</v>
      </c>
      <c r="FQ169" t="n">
        <v>0.000132</v>
      </c>
      <c r="FR169" t="inlineStr">
        <is>
          <t>4-Acid Digestion</t>
        </is>
      </c>
      <c r="FS169" t="n">
        <v>196</v>
      </c>
      <c r="FT169" t="n">
        <v>0.0196</v>
      </c>
      <c r="FU169" t="inlineStr">
        <is>
          <t>4-Acid Digestion</t>
        </is>
      </c>
      <c r="FV169" t="n">
        <v>0.24</v>
      </c>
      <c r="FW169" t="n">
        <v>2.4e-05</v>
      </c>
      <c r="FX169" t="inlineStr">
        <is>
          <t>4-Acid Digestion</t>
        </is>
      </c>
      <c r="FY169" t="n">
        <v>0.5</v>
      </c>
      <c r="FZ169" t="n">
        <v>5e-05</v>
      </c>
      <c r="GA169" t="inlineStr">
        <is>
          <t>4-Acid Digestion</t>
        </is>
      </c>
      <c r="GB169" t="n">
        <v>0.14</v>
      </c>
      <c r="GC169" t="n">
        <v>1.4e-05</v>
      </c>
      <c r="GD169" t="inlineStr">
        <is>
          <t>Aqua Regia Digestion</t>
        </is>
      </c>
      <c r="GE169" t="n">
        <v>1.45</v>
      </c>
      <c r="GF169" t="n">
        <v>0.000145</v>
      </c>
      <c r="GG169" t="inlineStr">
        <is>
          <t>4-Acid Digestion</t>
        </is>
      </c>
      <c r="GH169" t="n">
        <v>5430</v>
      </c>
      <c r="GI169" t="n">
        <v>0.543</v>
      </c>
      <c r="GJ169" t="inlineStr">
        <is>
          <t>4-Acid Digestion</t>
        </is>
      </c>
      <c r="GK169" t="n">
        <v>0.34</v>
      </c>
      <c r="GL169" t="n">
        <v>3.4e-05</v>
      </c>
      <c r="GM169" t="inlineStr">
        <is>
          <t>4-Acid Digestion</t>
        </is>
      </c>
      <c r="GN169" t="n">
        <v>0.29</v>
      </c>
      <c r="GO169" t="n">
        <v>2.9e-05</v>
      </c>
      <c r="GP169" t="inlineStr">
        <is>
          <t>4-Acid Digestion</t>
        </is>
      </c>
      <c r="GQ169" t="n">
        <v>0.42</v>
      </c>
      <c r="GR169" t="n">
        <v>4.2e-05</v>
      </c>
      <c r="GS169" t="inlineStr">
        <is>
          <t>4-Acid Digestion</t>
        </is>
      </c>
      <c r="GT169" t="n">
        <v>116</v>
      </c>
      <c r="GU169" t="n">
        <v>0.0116</v>
      </c>
      <c r="GV169" t="inlineStr">
        <is>
          <t>Aqua Regia Digestion</t>
        </is>
      </c>
      <c r="GW169" t="n">
        <v>47.1</v>
      </c>
      <c r="GX169" t="n">
        <v>0.00471</v>
      </c>
      <c r="GY169" t="inlineStr">
        <is>
          <t>4-Acid Digestion</t>
        </is>
      </c>
      <c r="GZ169" t="n">
        <v>18.3</v>
      </c>
      <c r="HA169" t="n">
        <v>0.00183</v>
      </c>
      <c r="HB169" t="inlineStr">
        <is>
          <t>4-Acid Digestion</t>
        </is>
      </c>
      <c r="HC169" t="n">
        <v>1.87</v>
      </c>
      <c r="HD169" t="n">
        <v>0.000187</v>
      </c>
      <c r="HE169" t="inlineStr">
        <is>
          <t>4-Acid Digestion</t>
        </is>
      </c>
      <c r="HF169" t="n">
        <v>173</v>
      </c>
      <c r="HG169" t="n">
        <v>0.0173</v>
      </c>
      <c r="HH169" t="inlineStr">
        <is>
          <t>4-Acid Digestion</t>
        </is>
      </c>
      <c r="HI169" t="n">
        <v>53</v>
      </c>
      <c r="HJ169" t="n">
        <v>0.0053</v>
      </c>
      <c r="HK169" t="inlineStr">
        <is>
          <t>4-Acid Digestion</t>
        </is>
      </c>
    </row>
    <row r="170">
      <c r="A170" t="inlineStr">
        <is>
          <t>OREAS0241</t>
        </is>
      </c>
      <c r="B170" t="inlineStr">
        <is>
          <t>Au &gt;1 ppm, Au only</t>
        </is>
      </c>
      <c r="C170" t="inlineStr">
        <is>
          <t>primary</t>
        </is>
      </c>
      <c r="D170" t="inlineStr">
        <is>
          <t>greenstone</t>
        </is>
      </c>
      <c r="E170" t="inlineStr">
        <is>
          <t>orogenic lode gold</t>
        </is>
      </c>
      <c r="F170" t="inlineStr">
        <is>
          <t>yes</t>
        </is>
      </c>
      <c r="G170" t="inlineStr">
        <is>
          <t>Current</t>
        </is>
      </c>
      <c r="H170" t="inlineStr">
        <is>
          <t>C:/Users/Zeb/Documents/GitHub/OREAS-Catalogue-Info/oreas-catalogue-2024-05-24.csv</t>
        </is>
      </c>
      <c r="I170">
        <f>Hyperlink("https://www.oreas.com/crm/OREAS-241/")</f>
        <v/>
      </c>
      <c r="J170" t="n">
        <v>1.71</v>
      </c>
      <c r="K170" t="n">
        <v>0.000171</v>
      </c>
      <c r="L170" t="inlineStr">
        <is>
          <t>Aqua Regia Digestion</t>
        </is>
      </c>
      <c r="M170" t="n">
        <v>65000</v>
      </c>
      <c r="N170" t="n">
        <v>6.5</v>
      </c>
      <c r="O170" t="inlineStr">
        <is>
          <t>4-Acid Digestion</t>
        </is>
      </c>
      <c r="P170" t="n">
        <v>71</v>
      </c>
      <c r="Q170" t="n">
        <v>0.0071</v>
      </c>
      <c r="R170" t="inlineStr">
        <is>
          <t>4-Acid Digestion</t>
        </is>
      </c>
      <c r="S170" t="n">
        <v>6.91</v>
      </c>
      <c r="T170" t="n">
        <v>0.000691</v>
      </c>
      <c r="U170" t="inlineStr">
        <is>
          <t>Pb Fire Assay</t>
        </is>
      </c>
      <c r="V170" t="n">
        <v>92</v>
      </c>
      <c r="W170" t="n">
        <v>0.0092</v>
      </c>
      <c r="X170" t="inlineStr">
        <is>
          <t>Aqua Regia Digestion</t>
        </is>
      </c>
      <c r="Y170" t="n">
        <v>241</v>
      </c>
      <c r="Z170" t="n">
        <v>0.0241</v>
      </c>
      <c r="AA170" t="inlineStr">
        <is>
          <t>4-Acid Digestion</t>
        </is>
      </c>
      <c r="AB170" t="n">
        <v>0.48</v>
      </c>
      <c r="AC170" t="n">
        <v>4.8e-05</v>
      </c>
      <c r="AD170" t="inlineStr">
        <is>
          <t>4-Acid Digestion</t>
        </is>
      </c>
      <c r="AE170" t="n">
        <v>0.067</v>
      </c>
      <c r="AF170" t="n">
        <v>6.7e-06</v>
      </c>
      <c r="AG170" t="inlineStr">
        <is>
          <t>4-Acid Digestion</t>
        </is>
      </c>
      <c r="AH170" t="n">
        <v>58300</v>
      </c>
      <c r="AI170" t="n">
        <v>5.83</v>
      </c>
      <c r="AJ170" t="inlineStr">
        <is>
          <t>4-Acid Digestion</t>
        </is>
      </c>
      <c r="AK170" t="n">
        <v>0.64</v>
      </c>
      <c r="AL170" t="n">
        <v>6.4e-05</v>
      </c>
      <c r="AM170" t="inlineStr">
        <is>
          <t>4-Acid Digestion</t>
        </is>
      </c>
      <c r="AN170" t="n">
        <v>13.9</v>
      </c>
      <c r="AO170" t="n">
        <v>0.00139</v>
      </c>
      <c r="AP170" t="inlineStr">
        <is>
          <t>4-Acid Digestion</t>
        </is>
      </c>
      <c r="AQ170" t="inlineStr"/>
      <c r="AR170" t="inlineStr"/>
      <c r="AS170" t="inlineStr"/>
      <c r="AT170" t="n">
        <v>40.9</v>
      </c>
      <c r="AU170" t="n">
        <v>0.00409</v>
      </c>
      <c r="AV170" t="inlineStr">
        <is>
          <t>4-Acid Digestion</t>
        </is>
      </c>
      <c r="AW170" t="n">
        <v>83</v>
      </c>
      <c r="AX170" t="n">
        <v>0.0083</v>
      </c>
      <c r="AY170" t="inlineStr">
        <is>
          <t>4-Acid Digestion</t>
        </is>
      </c>
      <c r="AZ170" t="n">
        <v>1.07</v>
      </c>
      <c r="BA170" t="n">
        <v>0.000107</v>
      </c>
      <c r="BB170" t="inlineStr">
        <is>
          <t>4-Acid Digestion</t>
        </is>
      </c>
      <c r="BC170" t="n">
        <v>169</v>
      </c>
      <c r="BD170" t="n">
        <v>0.0169</v>
      </c>
      <c r="BE170" t="inlineStr">
        <is>
          <t>4-Acid Digestion</t>
        </is>
      </c>
      <c r="BF170" t="n">
        <v>3.86</v>
      </c>
      <c r="BG170" t="n">
        <v>0.000386</v>
      </c>
      <c r="BH170" t="inlineStr">
        <is>
          <t>4-Acid Digestion</t>
        </is>
      </c>
      <c r="BI170" t="n">
        <v>2.35</v>
      </c>
      <c r="BJ170" t="n">
        <v>0.000235</v>
      </c>
      <c r="BK170" t="inlineStr">
        <is>
          <t>4-Acid Digestion</t>
        </is>
      </c>
      <c r="BL170" t="n">
        <v>0.96</v>
      </c>
      <c r="BM170" t="n">
        <v>9.6e-05</v>
      </c>
      <c r="BN170" t="inlineStr">
        <is>
          <t>4-Acid Digestion</t>
        </is>
      </c>
      <c r="BO170" t="n">
        <v>78300</v>
      </c>
      <c r="BP170" t="n">
        <v>7.83</v>
      </c>
      <c r="BQ170" t="inlineStr">
        <is>
          <t>4-Acid Digestion</t>
        </is>
      </c>
      <c r="BR170" t="n">
        <v>15.8</v>
      </c>
      <c r="BS170" t="n">
        <v>0.00158</v>
      </c>
      <c r="BT170" t="inlineStr">
        <is>
          <t>4-Acid Digestion</t>
        </is>
      </c>
      <c r="BU170" t="n">
        <v>3.41</v>
      </c>
      <c r="BV170" t="n">
        <v>0.000341</v>
      </c>
      <c r="BW170" t="inlineStr">
        <is>
          <t>4-Acid Digestion</t>
        </is>
      </c>
      <c r="BX170" t="n">
        <v>0.13</v>
      </c>
      <c r="BY170" t="n">
        <v>1.3e-05</v>
      </c>
      <c r="BZ170" t="inlineStr">
        <is>
          <t>Aqua Regia Digestion</t>
        </is>
      </c>
      <c r="CA170" t="n">
        <v>1.81</v>
      </c>
      <c r="CB170" t="n">
        <v>0.000181</v>
      </c>
      <c r="CC170" t="inlineStr">
        <is>
          <t>4-Acid Digestion</t>
        </is>
      </c>
      <c r="CD170" t="n">
        <v>0.057</v>
      </c>
      <c r="CE170" t="n">
        <v>5.7e-06</v>
      </c>
      <c r="CF170" t="inlineStr">
        <is>
          <t>Aqua Regia Digestion</t>
        </is>
      </c>
      <c r="CG170" t="n">
        <v>0.83</v>
      </c>
      <c r="CH170" t="n">
        <v>8.3e-05</v>
      </c>
      <c r="CI170" t="inlineStr">
        <is>
          <t>4-Acid Digestion</t>
        </is>
      </c>
      <c r="CJ170" t="n">
        <v>0.078</v>
      </c>
      <c r="CK170" t="n">
        <v>7.8e-06</v>
      </c>
      <c r="CL170" t="inlineStr">
        <is>
          <t>4-Acid Digestion</t>
        </is>
      </c>
      <c r="CM170" t="inlineStr"/>
      <c r="CN170" t="inlineStr"/>
      <c r="CO170" t="inlineStr"/>
      <c r="CP170" t="n">
        <v>5780</v>
      </c>
      <c r="CQ170" t="n">
        <v>0.578</v>
      </c>
      <c r="CR170" t="inlineStr">
        <is>
          <t>4-Acid Digestion</t>
        </is>
      </c>
      <c r="CS170" t="n">
        <v>6.18</v>
      </c>
      <c r="CT170" t="n">
        <v>0.000618</v>
      </c>
      <c r="CU170" t="inlineStr">
        <is>
          <t>4-Acid Digestion</t>
        </is>
      </c>
      <c r="CV170" t="n">
        <v>11.5</v>
      </c>
      <c r="CW170" t="n">
        <v>0.00115</v>
      </c>
      <c r="CX170" t="inlineStr">
        <is>
          <t>4-Acid Digestion</t>
        </is>
      </c>
      <c r="CY170" t="n">
        <v>0.35</v>
      </c>
      <c r="CZ170" t="n">
        <v>3.5e-05</v>
      </c>
      <c r="DA170" t="inlineStr">
        <is>
          <t>4-Acid Digestion</t>
        </is>
      </c>
      <c r="DB170" t="n">
        <v>33400</v>
      </c>
      <c r="DC170" t="n">
        <v>3.34</v>
      </c>
      <c r="DD170" t="inlineStr">
        <is>
          <t>4-Acid Digestion</t>
        </is>
      </c>
      <c r="DE170" t="n">
        <v>1300</v>
      </c>
      <c r="DF170" t="n">
        <v>0.13</v>
      </c>
      <c r="DG170" t="inlineStr">
        <is>
          <t>4-Acid Digestion</t>
        </is>
      </c>
      <c r="DH170" t="n">
        <v>1.63</v>
      </c>
      <c r="DI170" t="n">
        <v>0.000163</v>
      </c>
      <c r="DJ170" t="inlineStr">
        <is>
          <t>4-Acid Digestion</t>
        </is>
      </c>
      <c r="DK170" t="n">
        <v>21200</v>
      </c>
      <c r="DL170" t="n">
        <v>2.12</v>
      </c>
      <c r="DM170" t="inlineStr">
        <is>
          <t>4-Acid Digestion</t>
        </is>
      </c>
      <c r="DN170" t="n">
        <v>3.69</v>
      </c>
      <c r="DO170" t="n">
        <v>0.000369</v>
      </c>
      <c r="DP170" t="inlineStr">
        <is>
          <t>4-Acid Digestion</t>
        </is>
      </c>
      <c r="DQ170" t="n">
        <v>9.09</v>
      </c>
      <c r="DR170" t="n">
        <v>0.000909</v>
      </c>
      <c r="DS170" t="inlineStr">
        <is>
          <t>4-Acid Digestion</t>
        </is>
      </c>
      <c r="DT170" t="n">
        <v>46.5</v>
      </c>
      <c r="DU170" t="n">
        <v>0.00465</v>
      </c>
      <c r="DV170" t="inlineStr">
        <is>
          <t>Aqua Regia Digestion</t>
        </is>
      </c>
      <c r="DW170" t="n">
        <v>450</v>
      </c>
      <c r="DX170" t="n">
        <v>0.045</v>
      </c>
      <c r="DY170" t="inlineStr">
        <is>
          <t>4-Acid Digestion</t>
        </is>
      </c>
      <c r="DZ170" t="n">
        <v>32.2</v>
      </c>
      <c r="EA170" t="n">
        <v>0.00322</v>
      </c>
      <c r="EB170" t="inlineStr">
        <is>
          <t>4-Acid Digestion</t>
        </is>
      </c>
      <c r="EC170" t="inlineStr"/>
      <c r="ED170" t="inlineStr"/>
      <c r="EE170" t="inlineStr"/>
      <c r="EF170" t="n">
        <v>1.98</v>
      </c>
      <c r="EG170" t="n">
        <v>0.000198</v>
      </c>
      <c r="EH170" t="inlineStr">
        <is>
          <t>4-Acid Digestion</t>
        </is>
      </c>
      <c r="EI170" t="inlineStr"/>
      <c r="EJ170" t="inlineStr"/>
      <c r="EK170" t="inlineStr"/>
      <c r="EL170" t="n">
        <v>6.33</v>
      </c>
      <c r="EM170" t="n">
        <v>0.000633</v>
      </c>
      <c r="EN170" t="inlineStr">
        <is>
          <t>Aqua Regia Digestion</t>
        </is>
      </c>
      <c r="EO170" t="n">
        <v>0.003</v>
      </c>
      <c r="EP170" t="n">
        <v>3e-07</v>
      </c>
      <c r="EQ170" t="inlineStr">
        <is>
          <t>4-Acid Digestion</t>
        </is>
      </c>
      <c r="ER170" t="inlineStr"/>
      <c r="ES170" t="inlineStr"/>
      <c r="ET170" t="inlineStr"/>
      <c r="EU170" t="inlineStr"/>
      <c r="EV170" t="inlineStr"/>
      <c r="EW170" t="inlineStr"/>
      <c r="EX170" t="n">
        <v>4660</v>
      </c>
      <c r="EY170" t="n">
        <v>0.466</v>
      </c>
      <c r="EZ170" t="inlineStr">
        <is>
          <t>4-Acid Digestion</t>
        </is>
      </c>
      <c r="FA170" t="n">
        <v>1.9</v>
      </c>
      <c r="FB170" t="n">
        <v>0.00019</v>
      </c>
      <c r="FC170" t="inlineStr">
        <is>
          <t>4-Acid Digestion</t>
        </is>
      </c>
      <c r="FD170" t="n">
        <v>37.4</v>
      </c>
      <c r="FE170" t="n">
        <v>0.00374</v>
      </c>
      <c r="FF170" t="inlineStr">
        <is>
          <t>4-Acid Digestion</t>
        </is>
      </c>
      <c r="FG170" t="n">
        <v>0.93</v>
      </c>
      <c r="FH170" t="n">
        <v>9.3e-05</v>
      </c>
      <c r="FI170" t="inlineStr">
        <is>
          <t>4-Acid Digestion</t>
        </is>
      </c>
      <c r="FJ170" t="inlineStr"/>
      <c r="FK170" t="inlineStr"/>
      <c r="FL170" t="inlineStr"/>
      <c r="FM170" t="n">
        <v>1.89</v>
      </c>
      <c r="FN170" t="n">
        <v>0.000189</v>
      </c>
      <c r="FO170" t="inlineStr">
        <is>
          <t>Aqua Regia Digestion</t>
        </is>
      </c>
      <c r="FP170" t="n">
        <v>1.13</v>
      </c>
      <c r="FQ170" t="n">
        <v>0.000113</v>
      </c>
      <c r="FR170" t="inlineStr">
        <is>
          <t>4-Acid Digestion</t>
        </is>
      </c>
      <c r="FS170" t="n">
        <v>96</v>
      </c>
      <c r="FT170" t="n">
        <v>0.009599999999999999</v>
      </c>
      <c r="FU170" t="inlineStr">
        <is>
          <t>4-Acid Digestion</t>
        </is>
      </c>
      <c r="FV170" t="n">
        <v>0.26</v>
      </c>
      <c r="FW170" t="n">
        <v>2.6e-05</v>
      </c>
      <c r="FX170" t="inlineStr">
        <is>
          <t>4-Acid Digestion</t>
        </is>
      </c>
      <c r="FY170" t="n">
        <v>0.61</v>
      </c>
      <c r="FZ170" t="n">
        <v>6.1e-05</v>
      </c>
      <c r="GA170" t="inlineStr">
        <is>
          <t>4-Acid Digestion</t>
        </is>
      </c>
      <c r="GB170" t="n">
        <v>0.11</v>
      </c>
      <c r="GC170" t="n">
        <v>1.1e-05</v>
      </c>
      <c r="GD170" t="inlineStr">
        <is>
          <t>Aqua Regia Digestion</t>
        </is>
      </c>
      <c r="GE170" t="n">
        <v>1.18</v>
      </c>
      <c r="GF170" t="n">
        <v>0.000118</v>
      </c>
      <c r="GG170" t="inlineStr">
        <is>
          <t>4-Acid Digestion</t>
        </is>
      </c>
      <c r="GH170" t="n">
        <v>6260</v>
      </c>
      <c r="GI170" t="n">
        <v>0.626</v>
      </c>
      <c r="GJ170" t="inlineStr">
        <is>
          <t>4-Acid Digestion</t>
        </is>
      </c>
      <c r="GK170" t="n">
        <v>0.26</v>
      </c>
      <c r="GL170" t="n">
        <v>2.6e-05</v>
      </c>
      <c r="GM170" t="inlineStr">
        <is>
          <t>4-Acid Digestion</t>
        </is>
      </c>
      <c r="GN170" t="n">
        <v>0.35</v>
      </c>
      <c r="GO170" t="n">
        <v>3.5e-05</v>
      </c>
      <c r="GP170" t="inlineStr">
        <is>
          <t>4-Acid Digestion</t>
        </is>
      </c>
      <c r="GQ170" t="n">
        <v>0.37</v>
      </c>
      <c r="GR170" t="n">
        <v>3.7e-05</v>
      </c>
      <c r="GS170" t="inlineStr">
        <is>
          <t>4-Acid Digestion</t>
        </is>
      </c>
      <c r="GT170" t="n">
        <v>152</v>
      </c>
      <c r="GU170" t="n">
        <v>0.0152</v>
      </c>
      <c r="GV170" t="inlineStr">
        <is>
          <t>Aqua Regia Digestion</t>
        </is>
      </c>
      <c r="GW170" t="n">
        <v>32.7</v>
      </c>
      <c r="GX170" t="n">
        <v>0.00327</v>
      </c>
      <c r="GY170" t="inlineStr">
        <is>
          <t>4-Acid Digestion</t>
        </is>
      </c>
      <c r="GZ170" t="n">
        <v>21</v>
      </c>
      <c r="HA170" t="n">
        <v>0.0021</v>
      </c>
      <c r="HB170" t="inlineStr">
        <is>
          <t>4-Acid Digestion</t>
        </is>
      </c>
      <c r="HC170" t="n">
        <v>2.28</v>
      </c>
      <c r="HD170" t="n">
        <v>0.000228</v>
      </c>
      <c r="HE170" t="inlineStr">
        <is>
          <t>4-Acid Digestion</t>
        </is>
      </c>
      <c r="HF170" t="n">
        <v>147</v>
      </c>
      <c r="HG170" t="n">
        <v>0.0147</v>
      </c>
      <c r="HH170" t="inlineStr">
        <is>
          <t>4-Acid Digestion</t>
        </is>
      </c>
      <c r="HI170" t="n">
        <v>58</v>
      </c>
      <c r="HJ170" t="n">
        <v>0.0058</v>
      </c>
      <c r="HK170" t="inlineStr">
        <is>
          <t>4-Acid Digestion</t>
        </is>
      </c>
    </row>
    <row r="171">
      <c r="A171" t="inlineStr">
        <is>
          <t>OREAS0241b</t>
        </is>
      </c>
      <c r="B171" t="inlineStr">
        <is>
          <t>Au &gt;1 ppm, Au only</t>
        </is>
      </c>
      <c r="C171" t="inlineStr">
        <is>
          <t>primary</t>
        </is>
      </c>
      <c r="D171" t="inlineStr">
        <is>
          <t>greenstone</t>
        </is>
      </c>
      <c r="E171" t="inlineStr">
        <is>
          <t>orogenic lode gold</t>
        </is>
      </c>
      <c r="F171" t="inlineStr">
        <is>
          <t>yes</t>
        </is>
      </c>
      <c r="G171" t="inlineStr">
        <is>
          <t>Current</t>
        </is>
      </c>
      <c r="H171" t="inlineStr">
        <is>
          <t>C:/Users/Zeb/Documents/GitHub/OREAS-Catalogue-Info/oreas-catalogue-2024-05-24.csv</t>
        </is>
      </c>
      <c r="I171">
        <f>Hyperlink("https://www.oreas.com/crm/OREAS-241b/")</f>
        <v/>
      </c>
      <c r="J171" t="n">
        <v>1.73</v>
      </c>
      <c r="K171" t="n">
        <v>0.000173</v>
      </c>
      <c r="L171" t="inlineStr">
        <is>
          <t>Aqua Regia Digestion</t>
        </is>
      </c>
      <c r="M171" t="n">
        <v>65100</v>
      </c>
      <c r="N171" t="n">
        <v>6.51</v>
      </c>
      <c r="O171" t="inlineStr">
        <is>
          <t>4-Acid Digestion</t>
        </is>
      </c>
      <c r="P171" t="n">
        <v>87</v>
      </c>
      <c r="Q171" t="n">
        <v>0.008699999999999999</v>
      </c>
      <c r="R171" t="inlineStr">
        <is>
          <t>4-Acid Digestion</t>
        </is>
      </c>
      <c r="S171" t="n">
        <v>7.13</v>
      </c>
      <c r="T171" t="n">
        <v>0.000713</v>
      </c>
      <c r="U171" t="inlineStr">
        <is>
          <t>Pb Fire Assay</t>
        </is>
      </c>
      <c r="V171" t="n">
        <v>29.9</v>
      </c>
      <c r="W171" t="n">
        <v>0.00299</v>
      </c>
      <c r="X171" t="inlineStr">
        <is>
          <t>Aqua Regia Digestion</t>
        </is>
      </c>
      <c r="Y171" t="n">
        <v>257</v>
      </c>
      <c r="Z171" t="n">
        <v>0.0257</v>
      </c>
      <c r="AA171" t="inlineStr">
        <is>
          <t>4-Acid Digestion</t>
        </is>
      </c>
      <c r="AB171" t="n">
        <v>0.46</v>
      </c>
      <c r="AC171" t="n">
        <v>4.6e-05</v>
      </c>
      <c r="AD171" t="inlineStr">
        <is>
          <t>4-Acid Digestion</t>
        </is>
      </c>
      <c r="AE171" t="n">
        <v>0.06900000000000001</v>
      </c>
      <c r="AF171" t="n">
        <v>6.9e-06</v>
      </c>
      <c r="AG171" t="inlineStr">
        <is>
          <t>4-Acid Digestion</t>
        </is>
      </c>
      <c r="AH171" t="n">
        <v>57900</v>
      </c>
      <c r="AI171" t="n">
        <v>5.79</v>
      </c>
      <c r="AJ171" t="inlineStr">
        <is>
          <t>4-Acid Digestion</t>
        </is>
      </c>
      <c r="AK171" t="n">
        <v>0.78</v>
      </c>
      <c r="AL171" t="n">
        <v>7.8e-05</v>
      </c>
      <c r="AM171" t="inlineStr">
        <is>
          <t>4-Acid Digestion</t>
        </is>
      </c>
      <c r="AN171" t="n">
        <v>14.8</v>
      </c>
      <c r="AO171" t="n">
        <v>0.00148</v>
      </c>
      <c r="AP171" t="inlineStr">
        <is>
          <t>4-Acid Digestion</t>
        </is>
      </c>
      <c r="AQ171" t="inlineStr"/>
      <c r="AR171" t="inlineStr"/>
      <c r="AS171" t="inlineStr"/>
      <c r="AT171" t="n">
        <v>39.8</v>
      </c>
      <c r="AU171" t="n">
        <v>0.00398</v>
      </c>
      <c r="AV171" t="inlineStr">
        <is>
          <t>4-Acid Digestion</t>
        </is>
      </c>
      <c r="AW171" t="n">
        <v>119</v>
      </c>
      <c r="AX171" t="n">
        <v>0.0119</v>
      </c>
      <c r="AY171" t="inlineStr">
        <is>
          <t>4-Acid Digestion</t>
        </is>
      </c>
      <c r="AZ171" t="n">
        <v>1.22</v>
      </c>
      <c r="BA171" t="n">
        <v>0.000122</v>
      </c>
      <c r="BB171" t="inlineStr">
        <is>
          <t>4-Acid Digestion</t>
        </is>
      </c>
      <c r="BC171" t="n">
        <v>166</v>
      </c>
      <c r="BD171" t="n">
        <v>0.0166</v>
      </c>
      <c r="BE171" t="inlineStr">
        <is>
          <t>4-Acid Digestion</t>
        </is>
      </c>
      <c r="BF171" t="n">
        <v>3.63</v>
      </c>
      <c r="BG171" t="n">
        <v>0.000363</v>
      </c>
      <c r="BH171" t="inlineStr">
        <is>
          <t>4-Acid Digestion</t>
        </is>
      </c>
      <c r="BI171" t="n">
        <v>2.21</v>
      </c>
      <c r="BJ171" t="n">
        <v>0.000221</v>
      </c>
      <c r="BK171" t="inlineStr">
        <is>
          <t>4-Acid Digestion</t>
        </is>
      </c>
      <c r="BL171" t="n">
        <v>0.97</v>
      </c>
      <c r="BM171" t="n">
        <v>9.7e-05</v>
      </c>
      <c r="BN171" t="inlineStr">
        <is>
          <t>4-Acid Digestion</t>
        </is>
      </c>
      <c r="BO171" t="n">
        <v>75400</v>
      </c>
      <c r="BP171" t="n">
        <v>7.54</v>
      </c>
      <c r="BQ171" t="inlineStr">
        <is>
          <t>4-Acid Digestion</t>
        </is>
      </c>
      <c r="BR171" t="n">
        <v>15.3</v>
      </c>
      <c r="BS171" t="n">
        <v>0.00153</v>
      </c>
      <c r="BT171" t="inlineStr">
        <is>
          <t>4-Acid Digestion</t>
        </is>
      </c>
      <c r="BU171" t="n">
        <v>3.06</v>
      </c>
      <c r="BV171" t="n">
        <v>0.000306</v>
      </c>
      <c r="BW171" t="inlineStr">
        <is>
          <t>4-Acid Digestion</t>
        </is>
      </c>
      <c r="BX171" t="n">
        <v>0.1</v>
      </c>
      <c r="BY171" t="n">
        <v>1e-05</v>
      </c>
      <c r="BZ171" t="inlineStr">
        <is>
          <t>4-Acid Digestion</t>
        </is>
      </c>
      <c r="CA171" t="n">
        <v>1.75</v>
      </c>
      <c r="CB171" t="n">
        <v>0.000175</v>
      </c>
      <c r="CC171" t="inlineStr">
        <is>
          <t>4-Acid Digestion</t>
        </is>
      </c>
      <c r="CD171" t="inlineStr"/>
      <c r="CE171" t="inlineStr"/>
      <c r="CF171" t="inlineStr"/>
      <c r="CG171" t="n">
        <v>0.76</v>
      </c>
      <c r="CH171" t="n">
        <v>7.6e-05</v>
      </c>
      <c r="CI171" t="inlineStr">
        <is>
          <t>4-Acid Digestion</t>
        </is>
      </c>
      <c r="CJ171" t="n">
        <v>0.078</v>
      </c>
      <c r="CK171" t="n">
        <v>7.8e-06</v>
      </c>
      <c r="CL171" t="inlineStr">
        <is>
          <t>4-Acid Digestion</t>
        </is>
      </c>
      <c r="CM171" t="inlineStr"/>
      <c r="CN171" t="inlineStr"/>
      <c r="CO171" t="inlineStr"/>
      <c r="CP171" t="n">
        <v>6290</v>
      </c>
      <c r="CQ171" t="n">
        <v>0.629</v>
      </c>
      <c r="CR171" t="inlineStr">
        <is>
          <t>4-Acid Digestion</t>
        </is>
      </c>
      <c r="CS171" t="n">
        <v>6.34</v>
      </c>
      <c r="CT171" t="n">
        <v>0.000634</v>
      </c>
      <c r="CU171" t="inlineStr">
        <is>
          <t>4-Acid Digestion</t>
        </is>
      </c>
      <c r="CV171" t="n">
        <v>12.8</v>
      </c>
      <c r="CW171" t="n">
        <v>0.00128</v>
      </c>
      <c r="CX171" t="inlineStr">
        <is>
          <t>4-Acid Digestion</t>
        </is>
      </c>
      <c r="CY171" t="n">
        <v>0.32</v>
      </c>
      <c r="CZ171" t="n">
        <v>3.2e-05</v>
      </c>
      <c r="DA171" t="inlineStr">
        <is>
          <t>4-Acid Digestion</t>
        </is>
      </c>
      <c r="DB171" t="n">
        <v>33100</v>
      </c>
      <c r="DC171" t="n">
        <v>3.31</v>
      </c>
      <c r="DD171" t="inlineStr">
        <is>
          <t>4-Acid Digestion</t>
        </is>
      </c>
      <c r="DE171" t="n">
        <v>1330</v>
      </c>
      <c r="DF171" t="n">
        <v>0.133</v>
      </c>
      <c r="DG171" t="inlineStr">
        <is>
          <t>4-Acid Digestion</t>
        </is>
      </c>
      <c r="DH171" t="n">
        <v>2.19</v>
      </c>
      <c r="DI171" t="n">
        <v>0.000219</v>
      </c>
      <c r="DJ171" t="inlineStr">
        <is>
          <t>4-Acid Digestion</t>
        </is>
      </c>
      <c r="DK171" t="n">
        <v>19300</v>
      </c>
      <c r="DL171" t="n">
        <v>1.93</v>
      </c>
      <c r="DM171" t="inlineStr">
        <is>
          <t>4-Acid Digestion</t>
        </is>
      </c>
      <c r="DN171" t="n">
        <v>3.66</v>
      </c>
      <c r="DO171" t="n">
        <v>0.000366</v>
      </c>
      <c r="DP171" t="inlineStr">
        <is>
          <t>4-Acid Digestion</t>
        </is>
      </c>
      <c r="DQ171" t="n">
        <v>9.199999999999999</v>
      </c>
      <c r="DR171" t="n">
        <v>0.00092</v>
      </c>
      <c r="DS171" t="inlineStr">
        <is>
          <t>4-Acid Digestion</t>
        </is>
      </c>
      <c r="DT171" t="n">
        <v>55</v>
      </c>
      <c r="DU171" t="n">
        <v>0.0055</v>
      </c>
      <c r="DV171" t="inlineStr">
        <is>
          <t>Aqua Regia Digestion</t>
        </is>
      </c>
      <c r="DW171" t="n">
        <v>440</v>
      </c>
      <c r="DX171" t="n">
        <v>0.044</v>
      </c>
      <c r="DY171" t="inlineStr">
        <is>
          <t>4-Acid Digestion</t>
        </is>
      </c>
      <c r="DZ171" t="n">
        <v>37.3</v>
      </c>
      <c r="EA171" t="n">
        <v>0.00373</v>
      </c>
      <c r="EB171" t="inlineStr">
        <is>
          <t>4-Acid Digestion</t>
        </is>
      </c>
      <c r="EC171" t="inlineStr"/>
      <c r="ED171" t="inlineStr"/>
      <c r="EE171" t="inlineStr"/>
      <c r="EF171" t="n">
        <v>1.99</v>
      </c>
      <c r="EG171" t="n">
        <v>0.000199</v>
      </c>
      <c r="EH171" t="inlineStr">
        <is>
          <t>4-Acid Digestion</t>
        </is>
      </c>
      <c r="EI171" t="inlineStr"/>
      <c r="EJ171" t="inlineStr"/>
      <c r="EK171" t="inlineStr"/>
      <c r="EL171" t="n">
        <v>7.91</v>
      </c>
      <c r="EM171" t="n">
        <v>0.000791</v>
      </c>
      <c r="EN171" t="inlineStr">
        <is>
          <t>Aqua Regia Digestion</t>
        </is>
      </c>
      <c r="EO171" t="n">
        <v>0.003</v>
      </c>
      <c r="EP171" t="n">
        <v>3e-07</v>
      </c>
      <c r="EQ171" t="inlineStr">
        <is>
          <t>4-Acid Digestion</t>
        </is>
      </c>
      <c r="ER171" t="inlineStr"/>
      <c r="ES171" t="inlineStr"/>
      <c r="ET171" t="inlineStr"/>
      <c r="EU171" t="inlineStr"/>
      <c r="EV171" t="inlineStr"/>
      <c r="EW171" t="inlineStr"/>
      <c r="EX171" t="n">
        <v>4960</v>
      </c>
      <c r="EY171" t="n">
        <v>0.496</v>
      </c>
      <c r="EZ171" t="inlineStr">
        <is>
          <t>4-Acid Digestion</t>
        </is>
      </c>
      <c r="FA171" t="n">
        <v>1.98</v>
      </c>
      <c r="FB171" t="n">
        <v>0.000198</v>
      </c>
      <c r="FC171" t="inlineStr">
        <is>
          <t>4-Acid Digestion</t>
        </is>
      </c>
      <c r="FD171" t="n">
        <v>35.3</v>
      </c>
      <c r="FE171" t="n">
        <v>0.00353</v>
      </c>
      <c r="FF171" t="inlineStr">
        <is>
          <t>4-Acid Digestion</t>
        </is>
      </c>
      <c r="FG171" t="inlineStr"/>
      <c r="FH171" t="inlineStr"/>
      <c r="FI171" t="inlineStr"/>
      <c r="FJ171" t="inlineStr"/>
      <c r="FK171" t="inlineStr"/>
      <c r="FL171" t="inlineStr"/>
      <c r="FM171" t="n">
        <v>1.6</v>
      </c>
      <c r="FN171" t="n">
        <v>0.00016</v>
      </c>
      <c r="FO171" t="inlineStr">
        <is>
          <t>Aqua Regia Digestion</t>
        </is>
      </c>
      <c r="FP171" t="n">
        <v>1.32</v>
      </c>
      <c r="FQ171" t="n">
        <v>0.000132</v>
      </c>
      <c r="FR171" t="inlineStr">
        <is>
          <t>4-Acid Digestion</t>
        </is>
      </c>
      <c r="FS171" t="n">
        <v>156</v>
      </c>
      <c r="FT171" t="n">
        <v>0.0156</v>
      </c>
      <c r="FU171" t="inlineStr">
        <is>
          <t>4-Acid Digestion</t>
        </is>
      </c>
      <c r="FV171" t="n">
        <v>0.25</v>
      </c>
      <c r="FW171" t="n">
        <v>2.5e-05</v>
      </c>
      <c r="FX171" t="inlineStr">
        <is>
          <t>4-Acid Digestion</t>
        </is>
      </c>
      <c r="FY171" t="n">
        <v>0.53</v>
      </c>
      <c r="FZ171" t="n">
        <v>5.3e-05</v>
      </c>
      <c r="GA171" t="inlineStr">
        <is>
          <t>4-Acid Digestion</t>
        </is>
      </c>
      <c r="GB171" t="n">
        <v>0.13</v>
      </c>
      <c r="GC171" t="n">
        <v>1.3e-05</v>
      </c>
      <c r="GD171" t="inlineStr">
        <is>
          <t>Aqua Regia Digestion</t>
        </is>
      </c>
      <c r="GE171" t="n">
        <v>1.3</v>
      </c>
      <c r="GF171" t="n">
        <v>0.00013</v>
      </c>
      <c r="GG171" t="inlineStr">
        <is>
          <t>4-Acid Digestion</t>
        </is>
      </c>
      <c r="GH171" t="n">
        <v>5920</v>
      </c>
      <c r="GI171" t="n">
        <v>0.592</v>
      </c>
      <c r="GJ171" t="inlineStr">
        <is>
          <t>4-Acid Digestion</t>
        </is>
      </c>
      <c r="GK171" t="n">
        <v>0.31</v>
      </c>
      <c r="GL171" t="n">
        <v>3.1e-05</v>
      </c>
      <c r="GM171" t="inlineStr">
        <is>
          <t>4-Acid Digestion</t>
        </is>
      </c>
      <c r="GN171" t="n">
        <v>0.32</v>
      </c>
      <c r="GO171" t="n">
        <v>3.2e-05</v>
      </c>
      <c r="GP171" t="inlineStr">
        <is>
          <t>4-Acid Digestion</t>
        </is>
      </c>
      <c r="GQ171" t="n">
        <v>0.4</v>
      </c>
      <c r="GR171" t="n">
        <v>4e-05</v>
      </c>
      <c r="GS171" t="inlineStr">
        <is>
          <t>4-Acid Digestion</t>
        </is>
      </c>
      <c r="GT171" t="n">
        <v>131</v>
      </c>
      <c r="GU171" t="n">
        <v>0.0131</v>
      </c>
      <c r="GV171" t="inlineStr">
        <is>
          <t>Aqua Regia Digestion</t>
        </is>
      </c>
      <c r="GW171" t="n">
        <v>38.3</v>
      </c>
      <c r="GX171" t="n">
        <v>0.00383</v>
      </c>
      <c r="GY171" t="inlineStr">
        <is>
          <t>4-Acid Digestion</t>
        </is>
      </c>
      <c r="GZ171" t="n">
        <v>19.5</v>
      </c>
      <c r="HA171" t="n">
        <v>0.00195</v>
      </c>
      <c r="HB171" t="inlineStr">
        <is>
          <t>4-Acid Digestion</t>
        </is>
      </c>
      <c r="HC171" t="n">
        <v>2.1</v>
      </c>
      <c r="HD171" t="n">
        <v>0.00021</v>
      </c>
      <c r="HE171" t="inlineStr">
        <is>
          <t>4-Acid Digestion</t>
        </is>
      </c>
      <c r="HF171" t="n">
        <v>163</v>
      </c>
      <c r="HG171" t="n">
        <v>0.0163</v>
      </c>
      <c r="HH171" t="inlineStr">
        <is>
          <t>4-Acid Digestion</t>
        </is>
      </c>
      <c r="HI171" t="n">
        <v>57</v>
      </c>
      <c r="HJ171" t="n">
        <v>0.0057</v>
      </c>
      <c r="HK171" t="inlineStr">
        <is>
          <t>4-Acid Digestion</t>
        </is>
      </c>
    </row>
    <row r="172">
      <c r="A172" t="inlineStr">
        <is>
          <t>OREAS0242</t>
        </is>
      </c>
      <c r="B172" t="inlineStr">
        <is>
          <t>Au &gt;1 ppm, Au only</t>
        </is>
      </c>
      <c r="C172" t="inlineStr">
        <is>
          <t>primary</t>
        </is>
      </c>
      <c r="D172" t="inlineStr">
        <is>
          <t>greenstone</t>
        </is>
      </c>
      <c r="E172" t="inlineStr">
        <is>
          <t>orogenic lode gold</t>
        </is>
      </c>
      <c r="F172" t="inlineStr">
        <is>
          <t>yes</t>
        </is>
      </c>
      <c r="G172" t="inlineStr">
        <is>
          <t>Current</t>
        </is>
      </c>
      <c r="H172" t="inlineStr">
        <is>
          <t>C:/Users/Zeb/Documents/GitHub/OREAS-Catalogue-Info/oreas-catalogue-2024-05-24.csv</t>
        </is>
      </c>
      <c r="I172">
        <f>Hyperlink("https://www.oreas.com/crm/OREAS-242/")</f>
        <v/>
      </c>
      <c r="J172" t="n">
        <v>2.05</v>
      </c>
      <c r="K172" t="n">
        <v>0.000205</v>
      </c>
      <c r="L172" t="inlineStr">
        <is>
          <t>Aqua Regia Digestion</t>
        </is>
      </c>
      <c r="M172" t="n">
        <v>66900</v>
      </c>
      <c r="N172" t="n">
        <v>6.69</v>
      </c>
      <c r="O172" t="inlineStr">
        <is>
          <t>4-Acid Digestion</t>
        </is>
      </c>
      <c r="P172" t="n">
        <v>68</v>
      </c>
      <c r="Q172" t="n">
        <v>0.0068</v>
      </c>
      <c r="R172" t="inlineStr">
        <is>
          <t>4-Acid Digestion</t>
        </is>
      </c>
      <c r="S172" t="n">
        <v>8.67</v>
      </c>
      <c r="T172" t="n">
        <v>0.000867</v>
      </c>
      <c r="U172" t="inlineStr">
        <is>
          <t>Pb Fire Assay</t>
        </is>
      </c>
      <c r="V172" t="n">
        <v>52</v>
      </c>
      <c r="W172" t="n">
        <v>0.0052</v>
      </c>
      <c r="X172" t="inlineStr">
        <is>
          <t>Aqua Regia Digestion</t>
        </is>
      </c>
      <c r="Y172" t="n">
        <v>201</v>
      </c>
      <c r="Z172" t="n">
        <v>0.0201</v>
      </c>
      <c r="AA172" t="inlineStr">
        <is>
          <t>4-Acid Digestion</t>
        </is>
      </c>
      <c r="AB172" t="n">
        <v>0.46</v>
      </c>
      <c r="AC172" t="n">
        <v>4.6e-05</v>
      </c>
      <c r="AD172" t="inlineStr">
        <is>
          <t>4-Acid Digestion</t>
        </is>
      </c>
      <c r="AE172" t="n">
        <v>0.055</v>
      </c>
      <c r="AF172" t="n">
        <v>5.5e-06</v>
      </c>
      <c r="AG172" t="inlineStr">
        <is>
          <t>4-Acid Digestion</t>
        </is>
      </c>
      <c r="AH172" t="n">
        <v>62000</v>
      </c>
      <c r="AI172" t="n">
        <v>6.2</v>
      </c>
      <c r="AJ172" t="inlineStr">
        <is>
          <t>4-Acid Digestion</t>
        </is>
      </c>
      <c r="AK172" t="n">
        <v>0.65</v>
      </c>
      <c r="AL172" t="n">
        <v>6.499999999999999e-05</v>
      </c>
      <c r="AM172" t="inlineStr">
        <is>
          <t>4-Acid Digestion</t>
        </is>
      </c>
      <c r="AN172" t="n">
        <v>13.7</v>
      </c>
      <c r="AO172" t="n">
        <v>0.00137</v>
      </c>
      <c r="AP172" t="inlineStr">
        <is>
          <t>4-Acid Digestion</t>
        </is>
      </c>
      <c r="AQ172" t="inlineStr"/>
      <c r="AR172" t="inlineStr"/>
      <c r="AS172" t="inlineStr"/>
      <c r="AT172" t="n">
        <v>39.5</v>
      </c>
      <c r="AU172" t="n">
        <v>0.00395</v>
      </c>
      <c r="AV172" t="inlineStr">
        <is>
          <t>4-Acid Digestion</t>
        </is>
      </c>
      <c r="AW172" t="n">
        <v>92</v>
      </c>
      <c r="AX172" t="n">
        <v>0.0092</v>
      </c>
      <c r="AY172" t="inlineStr">
        <is>
          <t>4-Acid Digestion</t>
        </is>
      </c>
      <c r="AZ172" t="n">
        <v>1.03</v>
      </c>
      <c r="BA172" t="n">
        <v>0.000103</v>
      </c>
      <c r="BB172" t="inlineStr">
        <is>
          <t>4-Acid Digestion</t>
        </is>
      </c>
      <c r="BC172" t="n">
        <v>174</v>
      </c>
      <c r="BD172" t="n">
        <v>0.0174</v>
      </c>
      <c r="BE172" t="inlineStr">
        <is>
          <t>4-Acid Digestion</t>
        </is>
      </c>
      <c r="BF172" t="n">
        <v>3.64</v>
      </c>
      <c r="BG172" t="n">
        <v>0.000364</v>
      </c>
      <c r="BH172" t="inlineStr">
        <is>
          <t>4-Acid Digestion</t>
        </is>
      </c>
      <c r="BI172" t="n">
        <v>2.22</v>
      </c>
      <c r="BJ172" t="n">
        <v>0.000222</v>
      </c>
      <c r="BK172" t="inlineStr">
        <is>
          <t>4-Acid Digestion</t>
        </is>
      </c>
      <c r="BL172" t="n">
        <v>0.88</v>
      </c>
      <c r="BM172" t="n">
        <v>8.8e-05</v>
      </c>
      <c r="BN172" t="inlineStr">
        <is>
          <t>4-Acid Digestion</t>
        </is>
      </c>
      <c r="BO172" t="n">
        <v>75800</v>
      </c>
      <c r="BP172" t="n">
        <v>7.58</v>
      </c>
      <c r="BQ172" t="inlineStr">
        <is>
          <t>4-Acid Digestion</t>
        </is>
      </c>
      <c r="BR172" t="n">
        <v>15.1</v>
      </c>
      <c r="BS172" t="n">
        <v>0.00151</v>
      </c>
      <c r="BT172" t="inlineStr">
        <is>
          <t>4-Acid Digestion</t>
        </is>
      </c>
      <c r="BU172" t="n">
        <v>3.25</v>
      </c>
      <c r="BV172" t="n">
        <v>0.000325</v>
      </c>
      <c r="BW172" t="inlineStr">
        <is>
          <t>4-Acid Digestion</t>
        </is>
      </c>
      <c r="BX172" t="n">
        <v>0.11</v>
      </c>
      <c r="BY172" t="n">
        <v>1.1e-05</v>
      </c>
      <c r="BZ172" t="inlineStr">
        <is>
          <t>Aqua Regia Digestion</t>
        </is>
      </c>
      <c r="CA172" t="n">
        <v>1.78</v>
      </c>
      <c r="CB172" t="n">
        <v>0.000178</v>
      </c>
      <c r="CC172" t="inlineStr">
        <is>
          <t>4-Acid Digestion</t>
        </is>
      </c>
      <c r="CD172" t="inlineStr"/>
      <c r="CE172" t="inlineStr"/>
      <c r="CF172" t="inlineStr"/>
      <c r="CG172" t="n">
        <v>0.76</v>
      </c>
      <c r="CH172" t="n">
        <v>7.6e-05</v>
      </c>
      <c r="CI172" t="inlineStr">
        <is>
          <t>4-Acid Digestion</t>
        </is>
      </c>
      <c r="CJ172" t="n">
        <v>0.079</v>
      </c>
      <c r="CK172" t="n">
        <v>7.900000000000001e-06</v>
      </c>
      <c r="CL172" t="inlineStr">
        <is>
          <t>4-Acid Digestion</t>
        </is>
      </c>
      <c r="CM172" t="inlineStr"/>
      <c r="CN172" t="inlineStr"/>
      <c r="CO172" t="inlineStr"/>
      <c r="CP172" t="n">
        <v>5470</v>
      </c>
      <c r="CQ172" t="n">
        <v>0.547</v>
      </c>
      <c r="CR172" t="inlineStr">
        <is>
          <t>4-Acid Digestion</t>
        </is>
      </c>
      <c r="CS172" t="n">
        <v>5.92</v>
      </c>
      <c r="CT172" t="n">
        <v>0.000592</v>
      </c>
      <c r="CU172" t="inlineStr">
        <is>
          <t>4-Acid Digestion</t>
        </is>
      </c>
      <c r="CV172" t="n">
        <v>11.5</v>
      </c>
      <c r="CW172" t="n">
        <v>0.00115</v>
      </c>
      <c r="CX172" t="inlineStr">
        <is>
          <t>4-Acid Digestion</t>
        </is>
      </c>
      <c r="CY172" t="n">
        <v>0.31</v>
      </c>
      <c r="CZ172" t="n">
        <v>3.1e-05</v>
      </c>
      <c r="DA172" t="inlineStr">
        <is>
          <t>4-Acid Digestion</t>
        </is>
      </c>
      <c r="DB172" t="n">
        <v>33200</v>
      </c>
      <c r="DC172" t="n">
        <v>3.32</v>
      </c>
      <c r="DD172" t="inlineStr">
        <is>
          <t>4-Acid Digestion</t>
        </is>
      </c>
      <c r="DE172" t="n">
        <v>1270</v>
      </c>
      <c r="DF172" t="n">
        <v>0.127</v>
      </c>
      <c r="DG172" t="inlineStr">
        <is>
          <t>4-Acid Digestion</t>
        </is>
      </c>
      <c r="DH172" t="n">
        <v>1.61</v>
      </c>
      <c r="DI172" t="n">
        <v>0.000161</v>
      </c>
      <c r="DJ172" t="inlineStr">
        <is>
          <t>4-Acid Digestion</t>
        </is>
      </c>
      <c r="DK172" t="n">
        <v>18900</v>
      </c>
      <c r="DL172" t="n">
        <v>1.89</v>
      </c>
      <c r="DM172" t="inlineStr">
        <is>
          <t>4-Acid Digestion</t>
        </is>
      </c>
      <c r="DN172" t="n">
        <v>3.58</v>
      </c>
      <c r="DO172" t="n">
        <v>0.000358</v>
      </c>
      <c r="DP172" t="inlineStr">
        <is>
          <t>4-Acid Digestion</t>
        </is>
      </c>
      <c r="DQ172" t="n">
        <v>8.68</v>
      </c>
      <c r="DR172" t="n">
        <v>0.000868</v>
      </c>
      <c r="DS172" t="inlineStr">
        <is>
          <t>4-Acid Digestion</t>
        </is>
      </c>
      <c r="DT172" t="n">
        <v>48.9</v>
      </c>
      <c r="DU172" t="n">
        <v>0.00489</v>
      </c>
      <c r="DV172" t="inlineStr">
        <is>
          <t>Aqua Regia Digestion</t>
        </is>
      </c>
      <c r="DW172" t="n">
        <v>430</v>
      </c>
      <c r="DX172" t="n">
        <v>0.043</v>
      </c>
      <c r="DY172" t="inlineStr">
        <is>
          <t>4-Acid Digestion</t>
        </is>
      </c>
      <c r="DZ172" t="n">
        <v>30.8</v>
      </c>
      <c r="EA172" t="n">
        <v>0.00308</v>
      </c>
      <c r="EB172" t="inlineStr">
        <is>
          <t>4-Acid Digestion</t>
        </is>
      </c>
      <c r="EC172" t="inlineStr"/>
      <c r="ED172" t="inlineStr"/>
      <c r="EE172" t="inlineStr"/>
      <c r="EF172" t="n">
        <v>1.86</v>
      </c>
      <c r="EG172" t="n">
        <v>0.000186</v>
      </c>
      <c r="EH172" t="inlineStr">
        <is>
          <t>4-Acid Digestion</t>
        </is>
      </c>
      <c r="EI172" t="n">
        <v>0.01</v>
      </c>
      <c r="EJ172" t="n">
        <v>1e-06</v>
      </c>
      <c r="EK172" t="inlineStr">
        <is>
          <t>Aqua Regia Digestion</t>
        </is>
      </c>
      <c r="EL172" t="n">
        <v>6.79</v>
      </c>
      <c r="EM172" t="n">
        <v>0.000679</v>
      </c>
      <c r="EN172" t="inlineStr">
        <is>
          <t>Aqua Regia Digestion</t>
        </is>
      </c>
      <c r="EO172" t="n">
        <v>0.002</v>
      </c>
      <c r="EP172" t="n">
        <v>2e-07</v>
      </c>
      <c r="EQ172" t="inlineStr">
        <is>
          <t>Aqua Regia Digestion</t>
        </is>
      </c>
      <c r="ER172" t="inlineStr"/>
      <c r="ES172" t="inlineStr"/>
      <c r="ET172" t="inlineStr"/>
      <c r="EU172" t="inlineStr"/>
      <c r="EV172" t="inlineStr"/>
      <c r="EW172" t="inlineStr"/>
      <c r="EX172" t="n">
        <v>4440</v>
      </c>
      <c r="EY172" t="n">
        <v>0.444</v>
      </c>
      <c r="EZ172" t="inlineStr">
        <is>
          <t>4-Acid Digestion</t>
        </is>
      </c>
      <c r="FA172" t="n">
        <v>1.78</v>
      </c>
      <c r="FB172" t="n">
        <v>0.000178</v>
      </c>
      <c r="FC172" t="inlineStr">
        <is>
          <t>4-Acid Digestion</t>
        </is>
      </c>
      <c r="FD172" t="n">
        <v>37.3</v>
      </c>
      <c r="FE172" t="n">
        <v>0.00373</v>
      </c>
      <c r="FF172" t="inlineStr">
        <is>
          <t>4-Acid Digestion</t>
        </is>
      </c>
      <c r="FG172" t="inlineStr"/>
      <c r="FH172" t="inlineStr"/>
      <c r="FI172" t="inlineStr"/>
      <c r="FJ172" t="inlineStr"/>
      <c r="FK172" t="inlineStr"/>
      <c r="FL172" t="inlineStr"/>
      <c r="FM172" t="n">
        <v>1.64</v>
      </c>
      <c r="FN172" t="n">
        <v>0.000164</v>
      </c>
      <c r="FO172" t="inlineStr">
        <is>
          <t>Aqua Regia Digestion</t>
        </is>
      </c>
      <c r="FP172" t="n">
        <v>1.15</v>
      </c>
      <c r="FQ172" t="n">
        <v>0.000115</v>
      </c>
      <c r="FR172" t="inlineStr">
        <is>
          <t>4-Acid Digestion</t>
        </is>
      </c>
      <c r="FS172" t="n">
        <v>147</v>
      </c>
      <c r="FT172" t="n">
        <v>0.0147</v>
      </c>
      <c r="FU172" t="inlineStr">
        <is>
          <t>4-Acid Digestion</t>
        </is>
      </c>
      <c r="FV172" t="n">
        <v>0.25</v>
      </c>
      <c r="FW172" t="n">
        <v>2.5e-05</v>
      </c>
      <c r="FX172" t="inlineStr">
        <is>
          <t>4-Acid Digestion</t>
        </is>
      </c>
      <c r="FY172" t="n">
        <v>0.55</v>
      </c>
      <c r="FZ172" t="n">
        <v>5.5e-05</v>
      </c>
      <c r="GA172" t="inlineStr">
        <is>
          <t>4-Acid Digestion</t>
        </is>
      </c>
      <c r="GB172" t="n">
        <v>0.11</v>
      </c>
      <c r="GC172" t="n">
        <v>1.1e-05</v>
      </c>
      <c r="GD172" t="inlineStr">
        <is>
          <t>Aqua Regia Digestion</t>
        </is>
      </c>
      <c r="GE172" t="n">
        <v>1.19</v>
      </c>
      <c r="GF172" t="n">
        <v>0.000119</v>
      </c>
      <c r="GG172" t="inlineStr">
        <is>
          <t>4-Acid Digestion</t>
        </is>
      </c>
      <c r="GH172" t="n">
        <v>6020</v>
      </c>
      <c r="GI172" t="n">
        <v>0.602</v>
      </c>
      <c r="GJ172" t="inlineStr">
        <is>
          <t>4-Acid Digestion</t>
        </is>
      </c>
      <c r="GK172" t="n">
        <v>0.26</v>
      </c>
      <c r="GL172" t="n">
        <v>2.6e-05</v>
      </c>
      <c r="GM172" t="inlineStr">
        <is>
          <t>4-Acid Digestion</t>
        </is>
      </c>
      <c r="GN172" t="n">
        <v>0.32</v>
      </c>
      <c r="GO172" t="n">
        <v>3.2e-05</v>
      </c>
      <c r="GP172" t="inlineStr">
        <is>
          <t>4-Acid Digestion</t>
        </is>
      </c>
      <c r="GQ172" t="n">
        <v>0.36</v>
      </c>
      <c r="GR172" t="n">
        <v>3.6e-05</v>
      </c>
      <c r="GS172" t="inlineStr">
        <is>
          <t>4-Acid Digestion</t>
        </is>
      </c>
      <c r="GT172" t="n">
        <v>142</v>
      </c>
      <c r="GU172" t="n">
        <v>0.0142</v>
      </c>
      <c r="GV172" t="inlineStr">
        <is>
          <t>Aqua Regia Digestion</t>
        </is>
      </c>
      <c r="GW172" t="n">
        <v>35</v>
      </c>
      <c r="GX172" t="n">
        <v>0.0035</v>
      </c>
      <c r="GY172" t="inlineStr">
        <is>
          <t>4-Acid Digestion</t>
        </is>
      </c>
      <c r="GZ172" t="n">
        <v>20.1</v>
      </c>
      <c r="HA172" t="n">
        <v>0.00201</v>
      </c>
      <c r="HB172" t="inlineStr">
        <is>
          <t>4-Acid Digestion</t>
        </is>
      </c>
      <c r="HC172" t="n">
        <v>2.18</v>
      </c>
      <c r="HD172" t="n">
        <v>0.000218</v>
      </c>
      <c r="HE172" t="inlineStr">
        <is>
          <t>4-Acid Digestion</t>
        </is>
      </c>
      <c r="HF172" t="n">
        <v>147</v>
      </c>
      <c r="HG172" t="n">
        <v>0.0147</v>
      </c>
      <c r="HH172" t="inlineStr">
        <is>
          <t>4-Acid Digestion</t>
        </is>
      </c>
      <c r="HI172" t="n">
        <v>58</v>
      </c>
      <c r="HJ172" t="n">
        <v>0.0058</v>
      </c>
      <c r="HK172" t="inlineStr">
        <is>
          <t>4-Acid Digestion</t>
        </is>
      </c>
    </row>
    <row r="173">
      <c r="A173" t="inlineStr">
        <is>
          <t>OREAS0243</t>
        </is>
      </c>
      <c r="B173" t="inlineStr">
        <is>
          <t>Au &gt;1 ppm, Au only</t>
        </is>
      </c>
      <c r="C173" t="inlineStr">
        <is>
          <t>primary</t>
        </is>
      </c>
      <c r="D173" t="inlineStr">
        <is>
          <t>greenstone</t>
        </is>
      </c>
      <c r="E173" t="inlineStr">
        <is>
          <t>orogenic lode gold</t>
        </is>
      </c>
      <c r="F173" t="inlineStr">
        <is>
          <t>yes</t>
        </is>
      </c>
      <c r="G173" t="inlineStr">
        <is>
          <t>Current</t>
        </is>
      </c>
      <c r="H173" t="inlineStr">
        <is>
          <t>C:/Users/Zeb/Documents/GitHub/OREAS-Catalogue-Info/oreas-catalogue-2024-05-24.csv</t>
        </is>
      </c>
      <c r="I173">
        <f>Hyperlink("https://www.oreas.com/crm/OREAS-243/")</f>
        <v/>
      </c>
      <c r="J173" t="n">
        <v>3.06</v>
      </c>
      <c r="K173" t="n">
        <v>0.000306</v>
      </c>
      <c r="L173" t="inlineStr">
        <is>
          <t>Aqua Regia Digestion</t>
        </is>
      </c>
      <c r="M173" t="n">
        <v>63800</v>
      </c>
      <c r="N173" t="n">
        <v>6.38</v>
      </c>
      <c r="O173" t="inlineStr">
        <is>
          <t>4-Acid Digestion</t>
        </is>
      </c>
      <c r="P173" t="n">
        <v>85</v>
      </c>
      <c r="Q173" t="n">
        <v>0.008500000000000001</v>
      </c>
      <c r="R173" t="inlineStr">
        <is>
          <t>4-Acid Digestion</t>
        </is>
      </c>
      <c r="S173" t="n">
        <v>12.39</v>
      </c>
      <c r="T173" t="n">
        <v>0.001239</v>
      </c>
      <c r="U173" t="inlineStr">
        <is>
          <t>Pb Fire Assay</t>
        </is>
      </c>
      <c r="V173" t="n">
        <v>85</v>
      </c>
      <c r="W173" t="n">
        <v>0.008500000000000001</v>
      </c>
      <c r="X173" t="inlineStr">
        <is>
          <t>Aqua Regia Digestion</t>
        </is>
      </c>
      <c r="Y173" t="n">
        <v>252</v>
      </c>
      <c r="Z173" t="n">
        <v>0.0252</v>
      </c>
      <c r="AA173" t="inlineStr">
        <is>
          <t>4-Acid Digestion</t>
        </is>
      </c>
      <c r="AB173" t="n">
        <v>0.52</v>
      </c>
      <c r="AC173" t="n">
        <v>5.2e-05</v>
      </c>
      <c r="AD173" t="inlineStr">
        <is>
          <t>4-Acid Digestion</t>
        </is>
      </c>
      <c r="AE173" t="n">
        <v>0.077</v>
      </c>
      <c r="AF173" t="n">
        <v>7.700000000000001e-06</v>
      </c>
      <c r="AG173" t="inlineStr">
        <is>
          <t>4-Acid Digestion</t>
        </is>
      </c>
      <c r="AH173" t="n">
        <v>55900</v>
      </c>
      <c r="AI173" t="n">
        <v>5.59</v>
      </c>
      <c r="AJ173" t="inlineStr">
        <is>
          <t>4-Acid Digestion</t>
        </is>
      </c>
      <c r="AK173" t="n">
        <v>0.79</v>
      </c>
      <c r="AL173" t="n">
        <v>7.9e-05</v>
      </c>
      <c r="AM173" t="inlineStr">
        <is>
          <t>4-Acid Digestion</t>
        </is>
      </c>
      <c r="AN173" t="n">
        <v>14.9</v>
      </c>
      <c r="AO173" t="n">
        <v>0.00149</v>
      </c>
      <c r="AP173" t="inlineStr">
        <is>
          <t>4-Acid Digestion</t>
        </is>
      </c>
      <c r="AQ173" t="inlineStr"/>
      <c r="AR173" t="inlineStr"/>
      <c r="AS173" t="inlineStr"/>
      <c r="AT173" t="n">
        <v>39.3</v>
      </c>
      <c r="AU173" t="n">
        <v>0.00393</v>
      </c>
      <c r="AV173" t="inlineStr">
        <is>
          <t>4-Acid Digestion</t>
        </is>
      </c>
      <c r="AW173" t="n">
        <v>85</v>
      </c>
      <c r="AX173" t="n">
        <v>0.008500000000000001</v>
      </c>
      <c r="AY173" t="inlineStr">
        <is>
          <t>4-Acid Digestion</t>
        </is>
      </c>
      <c r="AZ173" t="n">
        <v>1.27</v>
      </c>
      <c r="BA173" t="n">
        <v>0.000127</v>
      </c>
      <c r="BB173" t="inlineStr">
        <is>
          <t>4-Acid Digestion</t>
        </is>
      </c>
      <c r="BC173" t="n">
        <v>173</v>
      </c>
      <c r="BD173" t="n">
        <v>0.0173</v>
      </c>
      <c r="BE173" t="inlineStr">
        <is>
          <t>4-Acid Digestion</t>
        </is>
      </c>
      <c r="BF173" t="n">
        <v>3.79</v>
      </c>
      <c r="BG173" t="n">
        <v>0.000379</v>
      </c>
      <c r="BH173" t="inlineStr">
        <is>
          <t>4-Acid Digestion</t>
        </is>
      </c>
      <c r="BI173" t="n">
        <v>2.3</v>
      </c>
      <c r="BJ173" t="n">
        <v>0.00023</v>
      </c>
      <c r="BK173" t="inlineStr">
        <is>
          <t>4-Acid Digestion</t>
        </is>
      </c>
      <c r="BL173" t="n">
        <v>0.93</v>
      </c>
      <c r="BM173" t="n">
        <v>9.3e-05</v>
      </c>
      <c r="BN173" t="inlineStr">
        <is>
          <t>4-Acid Digestion</t>
        </is>
      </c>
      <c r="BO173" t="n">
        <v>75500</v>
      </c>
      <c r="BP173" t="n">
        <v>7.55</v>
      </c>
      <c r="BQ173" t="inlineStr">
        <is>
          <t>4-Acid Digestion</t>
        </is>
      </c>
      <c r="BR173" t="n">
        <v>15.4</v>
      </c>
      <c r="BS173" t="n">
        <v>0.00154</v>
      </c>
      <c r="BT173" t="inlineStr">
        <is>
          <t>4-Acid Digestion</t>
        </is>
      </c>
      <c r="BU173" t="n">
        <v>3.33</v>
      </c>
      <c r="BV173" t="n">
        <v>0.000333</v>
      </c>
      <c r="BW173" t="inlineStr">
        <is>
          <t>4-Acid Digestion</t>
        </is>
      </c>
      <c r="BX173" t="n">
        <v>0.12</v>
      </c>
      <c r="BY173" t="n">
        <v>1.2e-05</v>
      </c>
      <c r="BZ173" t="inlineStr">
        <is>
          <t>Aqua Regia Digestion</t>
        </is>
      </c>
      <c r="CA173" t="n">
        <v>1.85</v>
      </c>
      <c r="CB173" t="n">
        <v>0.000185</v>
      </c>
      <c r="CC173" t="inlineStr">
        <is>
          <t>4-Acid Digestion</t>
        </is>
      </c>
      <c r="CD173" t="n">
        <v>0.048</v>
      </c>
      <c r="CE173" t="n">
        <v>4.8e-06</v>
      </c>
      <c r="CF173" t="inlineStr">
        <is>
          <t>Aqua Regia Digestion</t>
        </is>
      </c>
      <c r="CG173" t="n">
        <v>0.8</v>
      </c>
      <c r="CH173" t="n">
        <v>8.000000000000001e-05</v>
      </c>
      <c r="CI173" t="inlineStr">
        <is>
          <t>4-Acid Digestion</t>
        </is>
      </c>
      <c r="CJ173" t="n">
        <v>0.08</v>
      </c>
      <c r="CK173" t="n">
        <v>8e-06</v>
      </c>
      <c r="CL173" t="inlineStr">
        <is>
          <t>4-Acid Digestion</t>
        </is>
      </c>
      <c r="CM173" t="inlineStr"/>
      <c r="CN173" t="inlineStr"/>
      <c r="CO173" t="inlineStr"/>
      <c r="CP173" t="n">
        <v>6430</v>
      </c>
      <c r="CQ173" t="n">
        <v>0.643</v>
      </c>
      <c r="CR173" t="inlineStr">
        <is>
          <t>4-Acid Digestion</t>
        </is>
      </c>
      <c r="CS173" t="n">
        <v>6.71</v>
      </c>
      <c r="CT173" t="n">
        <v>0.000671</v>
      </c>
      <c r="CU173" t="inlineStr">
        <is>
          <t>4-Acid Digestion</t>
        </is>
      </c>
      <c r="CV173" t="n">
        <v>12.3</v>
      </c>
      <c r="CW173" t="n">
        <v>0.00123</v>
      </c>
      <c r="CX173" t="inlineStr">
        <is>
          <t>4-Acid Digestion</t>
        </is>
      </c>
      <c r="CY173" t="n">
        <v>0.35</v>
      </c>
      <c r="CZ173" t="n">
        <v>3.5e-05</v>
      </c>
      <c r="DA173" t="inlineStr">
        <is>
          <t>4-Acid Digestion</t>
        </is>
      </c>
      <c r="DB173" t="n">
        <v>31900</v>
      </c>
      <c r="DC173" t="n">
        <v>3.19</v>
      </c>
      <c r="DD173" t="inlineStr">
        <is>
          <t>4-Acid Digestion</t>
        </is>
      </c>
      <c r="DE173" t="n">
        <v>1260</v>
      </c>
      <c r="DF173" t="n">
        <v>0.126</v>
      </c>
      <c r="DG173" t="inlineStr">
        <is>
          <t>4-Acid Digestion</t>
        </is>
      </c>
      <c r="DH173" t="n">
        <v>1.93</v>
      </c>
      <c r="DI173" t="n">
        <v>0.000193</v>
      </c>
      <c r="DJ173" t="inlineStr">
        <is>
          <t>4-Acid Digestion</t>
        </is>
      </c>
      <c r="DK173" t="n">
        <v>20400</v>
      </c>
      <c r="DL173" t="n">
        <v>2.04</v>
      </c>
      <c r="DM173" t="inlineStr">
        <is>
          <t>4-Acid Digestion</t>
        </is>
      </c>
      <c r="DN173" t="n">
        <v>3.7</v>
      </c>
      <c r="DO173" t="n">
        <v>0.00037</v>
      </c>
      <c r="DP173" t="inlineStr">
        <is>
          <t>4-Acid Digestion</t>
        </is>
      </c>
      <c r="DQ173" t="n">
        <v>9.19</v>
      </c>
      <c r="DR173" t="n">
        <v>0.000919</v>
      </c>
      <c r="DS173" t="inlineStr">
        <is>
          <t>4-Acid Digestion</t>
        </is>
      </c>
      <c r="DT173" t="n">
        <v>46.8</v>
      </c>
      <c r="DU173" t="n">
        <v>0.00468</v>
      </c>
      <c r="DV173" t="inlineStr">
        <is>
          <t>Aqua Regia Digestion</t>
        </is>
      </c>
      <c r="DW173" t="n">
        <v>440</v>
      </c>
      <c r="DX173" t="n">
        <v>0.044</v>
      </c>
      <c r="DY173" t="inlineStr">
        <is>
          <t>4-Acid Digestion</t>
        </is>
      </c>
      <c r="DZ173" t="n">
        <v>38.3</v>
      </c>
      <c r="EA173" t="n">
        <v>0.00383</v>
      </c>
      <c r="EB173" t="inlineStr">
        <is>
          <t>4-Acid Digestion</t>
        </is>
      </c>
      <c r="EC173" t="inlineStr"/>
      <c r="ED173" t="inlineStr"/>
      <c r="EE173" t="inlineStr"/>
      <c r="EF173" t="n">
        <v>2.06</v>
      </c>
      <c r="EG173" t="n">
        <v>0.000206</v>
      </c>
      <c r="EH173" t="inlineStr">
        <is>
          <t>4-Acid Digestion</t>
        </is>
      </c>
      <c r="EI173" t="inlineStr"/>
      <c r="EJ173" t="inlineStr"/>
      <c r="EK173" t="inlineStr"/>
      <c r="EL173" t="n">
        <v>7.59</v>
      </c>
      <c r="EM173" t="n">
        <v>0.000759</v>
      </c>
      <c r="EN173" t="inlineStr">
        <is>
          <t>Aqua Regia Digestion</t>
        </is>
      </c>
      <c r="EO173" t="n">
        <v>0.003</v>
      </c>
      <c r="EP173" t="n">
        <v>3e-07</v>
      </c>
      <c r="EQ173" t="inlineStr">
        <is>
          <t>4-Acid Digestion</t>
        </is>
      </c>
      <c r="ER173" t="inlineStr"/>
      <c r="ES173" t="inlineStr"/>
      <c r="ET173" t="inlineStr"/>
      <c r="EU173" t="inlineStr"/>
      <c r="EV173" t="inlineStr"/>
      <c r="EW173" t="inlineStr"/>
      <c r="EX173" t="n">
        <v>5270</v>
      </c>
      <c r="EY173" t="n">
        <v>0.527</v>
      </c>
      <c r="EZ173" t="inlineStr">
        <is>
          <t>4-Acid Digestion</t>
        </is>
      </c>
      <c r="FA173" t="n">
        <v>2.24</v>
      </c>
      <c r="FB173" t="n">
        <v>0.000224</v>
      </c>
      <c r="FC173" t="inlineStr">
        <is>
          <t>4-Acid Digestion</t>
        </is>
      </c>
      <c r="FD173" t="n">
        <v>35.9</v>
      </c>
      <c r="FE173" t="n">
        <v>0.00359</v>
      </c>
      <c r="FF173" t="inlineStr">
        <is>
          <t>4-Acid Digestion</t>
        </is>
      </c>
      <c r="FG173" s="2" t="n">
        <v>1</v>
      </c>
      <c r="FH173" s="2" t="n">
        <v>0.0001</v>
      </c>
      <c r="FI173" t="inlineStr">
        <is>
          <t>4-Acid Digestion</t>
        </is>
      </c>
      <c r="FJ173" t="inlineStr"/>
      <c r="FK173" t="inlineStr"/>
      <c r="FL173" t="inlineStr"/>
      <c r="FM173" t="n">
        <v>1.86</v>
      </c>
      <c r="FN173" t="n">
        <v>0.000186</v>
      </c>
      <c r="FO173" t="inlineStr">
        <is>
          <t>Aqua Regia Digestion</t>
        </is>
      </c>
      <c r="FP173" t="n">
        <v>1.25</v>
      </c>
      <c r="FQ173" t="n">
        <v>0.000125</v>
      </c>
      <c r="FR173" t="inlineStr">
        <is>
          <t>4-Acid Digestion</t>
        </is>
      </c>
      <c r="FS173" t="n">
        <v>98</v>
      </c>
      <c r="FT173" t="n">
        <v>0.0098</v>
      </c>
      <c r="FU173" t="inlineStr">
        <is>
          <t>4-Acid Digestion</t>
        </is>
      </c>
      <c r="FV173" t="n">
        <v>0.26</v>
      </c>
      <c r="FW173" t="n">
        <v>2.6e-05</v>
      </c>
      <c r="FX173" t="inlineStr">
        <is>
          <t>4-Acid Digestion</t>
        </is>
      </c>
      <c r="FY173" t="n">
        <v>0.59</v>
      </c>
      <c r="FZ173" t="n">
        <v>5.9e-05</v>
      </c>
      <c r="GA173" t="inlineStr">
        <is>
          <t>4-Acid Digestion</t>
        </is>
      </c>
      <c r="GB173" t="n">
        <v>0.13</v>
      </c>
      <c r="GC173" t="n">
        <v>1.3e-05</v>
      </c>
      <c r="GD173" t="inlineStr">
        <is>
          <t>Aqua Regia Digestion</t>
        </is>
      </c>
      <c r="GE173" t="n">
        <v>1.39</v>
      </c>
      <c r="GF173" t="n">
        <v>0.000139</v>
      </c>
      <c r="GG173" t="inlineStr">
        <is>
          <t>4-Acid Digestion</t>
        </is>
      </c>
      <c r="GH173" t="n">
        <v>6000</v>
      </c>
      <c r="GI173" t="n">
        <v>0.6</v>
      </c>
      <c r="GJ173" t="inlineStr">
        <is>
          <t>4-Acid Digestion</t>
        </is>
      </c>
      <c r="GK173" t="n">
        <v>0.33</v>
      </c>
      <c r="GL173" t="n">
        <v>3.3e-05</v>
      </c>
      <c r="GM173" t="inlineStr">
        <is>
          <t>4-Acid Digestion</t>
        </is>
      </c>
      <c r="GN173" t="n">
        <v>0.34</v>
      </c>
      <c r="GO173" t="n">
        <v>3.4e-05</v>
      </c>
      <c r="GP173" t="inlineStr">
        <is>
          <t>4-Acid Digestion</t>
        </is>
      </c>
      <c r="GQ173" t="n">
        <v>0.42</v>
      </c>
      <c r="GR173" t="n">
        <v>4.2e-05</v>
      </c>
      <c r="GS173" t="inlineStr">
        <is>
          <t>4-Acid Digestion</t>
        </is>
      </c>
      <c r="GT173" t="n">
        <v>145</v>
      </c>
      <c r="GU173" t="n">
        <v>0.0145</v>
      </c>
      <c r="GV173" t="inlineStr">
        <is>
          <t>Aqua Regia Digestion</t>
        </is>
      </c>
      <c r="GW173" t="n">
        <v>37.7</v>
      </c>
      <c r="GX173" t="n">
        <v>0.00377</v>
      </c>
      <c r="GY173" t="inlineStr">
        <is>
          <t>4-Acid Digestion</t>
        </is>
      </c>
      <c r="GZ173" t="n">
        <v>20.3</v>
      </c>
      <c r="HA173" t="n">
        <v>0.00203</v>
      </c>
      <c r="HB173" t="inlineStr">
        <is>
          <t>4-Acid Digestion</t>
        </is>
      </c>
      <c r="HC173" t="n">
        <v>2.2</v>
      </c>
      <c r="HD173" t="n">
        <v>0.00022</v>
      </c>
      <c r="HE173" t="inlineStr">
        <is>
          <t>4-Acid Digestion</t>
        </is>
      </c>
      <c r="HF173" t="n">
        <v>160</v>
      </c>
      <c r="HG173" t="n">
        <v>0.016</v>
      </c>
      <c r="HH173" t="inlineStr">
        <is>
          <t>4-Acid Digestion</t>
        </is>
      </c>
      <c r="HI173" t="n">
        <v>61</v>
      </c>
      <c r="HJ173" t="n">
        <v>0.0061</v>
      </c>
      <c r="HK173" t="inlineStr">
        <is>
          <t>4-Acid Digestion</t>
        </is>
      </c>
    </row>
    <row r="174">
      <c r="A174" t="inlineStr">
        <is>
          <t>OREAS0245</t>
        </is>
      </c>
      <c r="B174" t="inlineStr">
        <is>
          <t>Au &gt;1 ppm, Au only</t>
        </is>
      </c>
      <c r="C174" t="inlineStr">
        <is>
          <t>primary</t>
        </is>
      </c>
      <c r="D174" t="inlineStr">
        <is>
          <t>metasediments</t>
        </is>
      </c>
      <c r="E174" t="inlineStr">
        <is>
          <t>orogenic lode gold</t>
        </is>
      </c>
      <c r="F174" t="inlineStr">
        <is>
          <t>no</t>
        </is>
      </c>
      <c r="G174" t="inlineStr">
        <is>
          <t>Current</t>
        </is>
      </c>
      <c r="H174" t="inlineStr">
        <is>
          <t>C:/Users/Zeb/Documents/GitHub/OREAS-Catalogue-Info/oreas-catalogue-2024-05-24.csv</t>
        </is>
      </c>
      <c r="I174">
        <f>Hyperlink("https://www.oreas.com/crm/OREAS-245/")</f>
        <v/>
      </c>
      <c r="J174" t="n">
        <v>1.44</v>
      </c>
      <c r="K174" t="n">
        <v>0.000144</v>
      </c>
      <c r="L174" t="inlineStr">
        <is>
          <t>4-Acid Digestion</t>
        </is>
      </c>
      <c r="M174" t="n">
        <v>62400</v>
      </c>
      <c r="N174" t="n">
        <v>6.24</v>
      </c>
      <c r="O174" t="inlineStr">
        <is>
          <t>4-Acid Digestion</t>
        </is>
      </c>
      <c r="P174" t="n">
        <v>3778</v>
      </c>
      <c r="Q174" t="n">
        <v>0.3778</v>
      </c>
      <c r="R174" t="inlineStr">
        <is>
          <t>4-Acid Digestion</t>
        </is>
      </c>
      <c r="S174" t="n">
        <v>25.73</v>
      </c>
      <c r="T174" t="n">
        <v>0.002573</v>
      </c>
      <c r="U174" t="inlineStr">
        <is>
          <t>Pb Fire Assay</t>
        </is>
      </c>
      <c r="V174" t="inlineStr"/>
      <c r="W174" t="inlineStr"/>
      <c r="X174" t="inlineStr"/>
      <c r="Y174" t="n">
        <v>549</v>
      </c>
      <c r="Z174" t="n">
        <v>0.0549</v>
      </c>
      <c r="AA174" t="inlineStr">
        <is>
          <t>4-Acid Digestion</t>
        </is>
      </c>
      <c r="AB174" t="n">
        <v>2.34</v>
      </c>
      <c r="AC174" t="n">
        <v>0.000234</v>
      </c>
      <c r="AD174" t="inlineStr">
        <is>
          <t>4-Acid Digestion</t>
        </is>
      </c>
      <c r="AE174" t="n">
        <v>0.7</v>
      </c>
      <c r="AF174" t="n">
        <v>6.999999999999999e-05</v>
      </c>
      <c r="AG174" t="inlineStr">
        <is>
          <t>4-Acid Digestion</t>
        </is>
      </c>
      <c r="AH174" t="n">
        <v>8140</v>
      </c>
      <c r="AI174" t="n">
        <v>0.8139999999999999</v>
      </c>
      <c r="AJ174" t="inlineStr">
        <is>
          <t>4-Acid Digestion</t>
        </is>
      </c>
      <c r="AK174" t="n">
        <v>0.075</v>
      </c>
      <c r="AL174" t="n">
        <v>7.5e-06</v>
      </c>
      <c r="AM174" t="inlineStr">
        <is>
          <t>4-Acid Digestion</t>
        </is>
      </c>
      <c r="AN174" t="n">
        <v>66</v>
      </c>
      <c r="AO174" t="n">
        <v>0.0066</v>
      </c>
      <c r="AP174" t="inlineStr">
        <is>
          <t>4-Acid Digestion</t>
        </is>
      </c>
      <c r="AQ174" t="inlineStr"/>
      <c r="AR174" t="inlineStr"/>
      <c r="AS174" t="inlineStr"/>
      <c r="AT174" t="n">
        <v>13</v>
      </c>
      <c r="AU174" t="n">
        <v>0.0013</v>
      </c>
      <c r="AV174" t="inlineStr">
        <is>
          <t>4-Acid Digestion</t>
        </is>
      </c>
      <c r="AW174" t="n">
        <v>103</v>
      </c>
      <c r="AX174" t="n">
        <v>0.0103</v>
      </c>
      <c r="AY174" t="inlineStr">
        <is>
          <t>4-Acid Digestion</t>
        </is>
      </c>
      <c r="AZ174" t="n">
        <v>8.710000000000001</v>
      </c>
      <c r="BA174" t="n">
        <v>0.000871</v>
      </c>
      <c r="BB174" t="inlineStr">
        <is>
          <t>4-Acid Digestion</t>
        </is>
      </c>
      <c r="BC174" t="n">
        <v>56</v>
      </c>
      <c r="BD174" t="n">
        <v>0.0056</v>
      </c>
      <c r="BE174" t="inlineStr">
        <is>
          <t>4-Acid Digestion</t>
        </is>
      </c>
      <c r="BF174" t="n">
        <v>2.74</v>
      </c>
      <c r="BG174" t="n">
        <v>0.000274</v>
      </c>
      <c r="BH174" t="inlineStr">
        <is>
          <t>4-Acid Digestion</t>
        </is>
      </c>
      <c r="BI174" t="n">
        <v>1.43</v>
      </c>
      <c r="BJ174" t="n">
        <v>0.000143</v>
      </c>
      <c r="BK174" t="inlineStr">
        <is>
          <t>4-Acid Digestion</t>
        </is>
      </c>
      <c r="BL174" t="n">
        <v>1</v>
      </c>
      <c r="BM174" t="n">
        <v>0.0001</v>
      </c>
      <c r="BN174" t="inlineStr">
        <is>
          <t>4-Acid Digestion</t>
        </is>
      </c>
      <c r="BO174" t="n">
        <v>34500</v>
      </c>
      <c r="BP174" t="n">
        <v>3.45</v>
      </c>
      <c r="BQ174" t="inlineStr">
        <is>
          <t>4-Acid Digestion</t>
        </is>
      </c>
      <c r="BR174" t="n">
        <v>17</v>
      </c>
      <c r="BS174" t="n">
        <v>0.0017</v>
      </c>
      <c r="BT174" t="inlineStr">
        <is>
          <t>4-Acid Digestion</t>
        </is>
      </c>
      <c r="BU174" t="n">
        <v>4.2</v>
      </c>
      <c r="BV174" t="n">
        <v>0.00042</v>
      </c>
      <c r="BW174" t="inlineStr">
        <is>
          <t>4-Acid Digestion</t>
        </is>
      </c>
      <c r="BX174" t="inlineStr"/>
      <c r="BY174" t="inlineStr"/>
      <c r="BZ174" t="inlineStr"/>
      <c r="CA174" t="n">
        <v>3.15</v>
      </c>
      <c r="CB174" t="n">
        <v>0.000315</v>
      </c>
      <c r="CC174" t="inlineStr">
        <is>
          <t>4-Acid Digestion</t>
        </is>
      </c>
      <c r="CD174" t="inlineStr"/>
      <c r="CE174" t="inlineStr"/>
      <c r="CF174" t="inlineStr"/>
      <c r="CG174" t="n">
        <v>0.52</v>
      </c>
      <c r="CH174" t="n">
        <v>5.2e-05</v>
      </c>
      <c r="CI174" t="inlineStr">
        <is>
          <t>4-Acid Digestion</t>
        </is>
      </c>
      <c r="CJ174" t="n">
        <v>0.059</v>
      </c>
      <c r="CK174" t="n">
        <v>5.9e-06</v>
      </c>
      <c r="CL174" t="inlineStr">
        <is>
          <t>4-Acid Digestion</t>
        </is>
      </c>
      <c r="CM174" t="inlineStr"/>
      <c r="CN174" t="inlineStr"/>
      <c r="CO174" t="inlineStr"/>
      <c r="CP174" t="n">
        <v>25500</v>
      </c>
      <c r="CQ174" t="n">
        <v>2.55</v>
      </c>
      <c r="CR174" t="inlineStr">
        <is>
          <t>4-Acid Digestion</t>
        </is>
      </c>
      <c r="CS174" t="n">
        <v>32.6</v>
      </c>
      <c r="CT174" t="n">
        <v>0.00326</v>
      </c>
      <c r="CU174" t="inlineStr">
        <is>
          <t>4-Acid Digestion</t>
        </is>
      </c>
      <c r="CV174" t="n">
        <v>38</v>
      </c>
      <c r="CW174" t="n">
        <v>0.0038</v>
      </c>
      <c r="CX174" t="inlineStr">
        <is>
          <t>4-Acid Digestion</t>
        </is>
      </c>
      <c r="CY174" t="n">
        <v>0.23</v>
      </c>
      <c r="CZ174" t="n">
        <v>2.3e-05</v>
      </c>
      <c r="DA174" t="inlineStr">
        <is>
          <t>4-Acid Digestion</t>
        </is>
      </c>
      <c r="DB174" t="n">
        <v>12700</v>
      </c>
      <c r="DC174" t="n">
        <v>1.27</v>
      </c>
      <c r="DD174" t="inlineStr">
        <is>
          <t>4-Acid Digestion</t>
        </is>
      </c>
      <c r="DE174" t="n">
        <v>350</v>
      </c>
      <c r="DF174" t="n">
        <v>0.035</v>
      </c>
      <c r="DG174" t="inlineStr">
        <is>
          <t>4-Acid Digestion</t>
        </is>
      </c>
      <c r="DH174" t="n">
        <v>1.43</v>
      </c>
      <c r="DI174" t="n">
        <v>0.000143</v>
      </c>
      <c r="DJ174" t="inlineStr">
        <is>
          <t>4-Acid Digestion</t>
        </is>
      </c>
      <c r="DK174" t="n">
        <v>4830</v>
      </c>
      <c r="DL174" t="n">
        <v>0.483</v>
      </c>
      <c r="DM174" t="inlineStr">
        <is>
          <t>4-Acid Digestion</t>
        </is>
      </c>
      <c r="DN174" t="n">
        <v>10.7</v>
      </c>
      <c r="DO174" t="n">
        <v>0.00107</v>
      </c>
      <c r="DP174" t="inlineStr">
        <is>
          <t>4-Acid Digestion</t>
        </is>
      </c>
      <c r="DQ174" t="n">
        <v>29</v>
      </c>
      <c r="DR174" t="n">
        <v>0.0029</v>
      </c>
      <c r="DS174" t="inlineStr">
        <is>
          <t>4-Acid Digestion</t>
        </is>
      </c>
      <c r="DT174" t="n">
        <v>47.3</v>
      </c>
      <c r="DU174" t="n">
        <v>0.00473</v>
      </c>
      <c r="DV174" t="inlineStr">
        <is>
          <t>4-Acid Digestion</t>
        </is>
      </c>
      <c r="DW174" t="n">
        <v>490</v>
      </c>
      <c r="DX174" t="n">
        <v>0.049</v>
      </c>
      <c r="DY174" t="inlineStr">
        <is>
          <t>4-Acid Digestion</t>
        </is>
      </c>
      <c r="DZ174" t="n">
        <v>32.6</v>
      </c>
      <c r="EA174" t="n">
        <v>0.00326</v>
      </c>
      <c r="EB174" t="inlineStr">
        <is>
          <t>4-Acid Digestion</t>
        </is>
      </c>
      <c r="EC174" t="inlineStr"/>
      <c r="ED174" t="inlineStr"/>
      <c r="EE174" t="inlineStr"/>
      <c r="EF174" t="n">
        <v>7.82</v>
      </c>
      <c r="EG174" t="n">
        <v>0.000782</v>
      </c>
      <c r="EH174" t="inlineStr">
        <is>
          <t>4-Acid Digestion</t>
        </is>
      </c>
      <c r="EI174" t="inlineStr"/>
      <c r="EJ174" t="inlineStr"/>
      <c r="EK174" t="inlineStr"/>
      <c r="EL174" t="n">
        <v>149</v>
      </c>
      <c r="EM174" t="n">
        <v>0.0149</v>
      </c>
      <c r="EN174" t="inlineStr">
        <is>
          <t>4-Acid Digestion</t>
        </is>
      </c>
      <c r="EO174" s="2" t="n">
        <v>0.002</v>
      </c>
      <c r="EP174" s="2" t="n">
        <v>2e-07</v>
      </c>
      <c r="EQ174" t="inlineStr">
        <is>
          <t>4-Acid Digestion</t>
        </is>
      </c>
      <c r="ER174" t="inlineStr"/>
      <c r="ES174" t="inlineStr"/>
      <c r="ET174" t="inlineStr"/>
      <c r="EU174" t="inlineStr"/>
      <c r="EV174" t="inlineStr"/>
      <c r="EW174" t="inlineStr"/>
      <c r="EX174" t="n">
        <v>7650</v>
      </c>
      <c r="EY174" t="n">
        <v>0.765</v>
      </c>
      <c r="EZ174" t="inlineStr">
        <is>
          <t>4-Acid Digestion</t>
        </is>
      </c>
      <c r="FA174" t="n">
        <v>3471</v>
      </c>
      <c r="FB174" t="n">
        <v>0.3471</v>
      </c>
      <c r="FC174" t="inlineStr">
        <is>
          <t>4-Acid Digestion</t>
        </is>
      </c>
      <c r="FD174" t="n">
        <v>11.5</v>
      </c>
      <c r="FE174" t="n">
        <v>0.00115</v>
      </c>
      <c r="FF174" t="inlineStr">
        <is>
          <t>4-Acid Digestion</t>
        </is>
      </c>
      <c r="FG174" t="inlineStr"/>
      <c r="FH174" t="inlineStr"/>
      <c r="FI174" t="inlineStr"/>
      <c r="FJ174" t="inlineStr"/>
      <c r="FK174" t="inlineStr"/>
      <c r="FL174" t="inlineStr"/>
      <c r="FM174" t="n">
        <v>5.47</v>
      </c>
      <c r="FN174" t="n">
        <v>0.000547</v>
      </c>
      <c r="FO174" t="inlineStr">
        <is>
          <t>4-Acid Digestion</t>
        </is>
      </c>
      <c r="FP174" t="n">
        <v>3.38</v>
      </c>
      <c r="FQ174" t="n">
        <v>0.000338</v>
      </c>
      <c r="FR174" t="inlineStr">
        <is>
          <t>4-Acid Digestion</t>
        </is>
      </c>
      <c r="FS174" t="n">
        <v>96</v>
      </c>
      <c r="FT174" t="n">
        <v>0.009599999999999999</v>
      </c>
      <c r="FU174" t="inlineStr">
        <is>
          <t>4-Acid Digestion</t>
        </is>
      </c>
      <c r="FV174" t="n">
        <v>0.86</v>
      </c>
      <c r="FW174" t="n">
        <v>8.6e-05</v>
      </c>
      <c r="FX174" t="inlineStr">
        <is>
          <t>4-Acid Digestion</t>
        </is>
      </c>
      <c r="FY174" t="n">
        <v>0.51</v>
      </c>
      <c r="FZ174" t="n">
        <v>5.1e-05</v>
      </c>
      <c r="GA174" t="inlineStr">
        <is>
          <t>4-Acid Digestion</t>
        </is>
      </c>
      <c r="GB174" t="inlineStr"/>
      <c r="GC174" t="inlineStr"/>
      <c r="GD174" t="inlineStr"/>
      <c r="GE174" t="n">
        <v>12.3</v>
      </c>
      <c r="GF174" t="n">
        <v>0.00123</v>
      </c>
      <c r="GG174" t="inlineStr">
        <is>
          <t>4-Acid Digestion</t>
        </is>
      </c>
      <c r="GH174" t="n">
        <v>3500</v>
      </c>
      <c r="GI174" t="n">
        <v>0.35</v>
      </c>
      <c r="GJ174" t="inlineStr">
        <is>
          <t>4-Acid Digestion</t>
        </is>
      </c>
      <c r="GK174" t="n">
        <v>0.82</v>
      </c>
      <c r="GL174" t="n">
        <v>8.2e-05</v>
      </c>
      <c r="GM174" t="inlineStr">
        <is>
          <t>4-Acid Digestion</t>
        </is>
      </c>
      <c r="GN174" t="n">
        <v>0.22</v>
      </c>
      <c r="GO174" t="n">
        <v>2.2e-05</v>
      </c>
      <c r="GP174" t="inlineStr">
        <is>
          <t>4-Acid Digestion</t>
        </is>
      </c>
      <c r="GQ174" t="n">
        <v>2.48</v>
      </c>
      <c r="GR174" t="n">
        <v>0.000248</v>
      </c>
      <c r="GS174" t="inlineStr">
        <is>
          <t>4-Acid Digestion</t>
        </is>
      </c>
      <c r="GT174" t="n">
        <v>83</v>
      </c>
      <c r="GU174" t="n">
        <v>0.0083</v>
      </c>
      <c r="GV174" t="inlineStr">
        <is>
          <t>4-Acid Digestion</t>
        </is>
      </c>
      <c r="GW174" t="n">
        <v>6.76</v>
      </c>
      <c r="GX174" t="n">
        <v>0.000676</v>
      </c>
      <c r="GY174" t="inlineStr">
        <is>
          <t>4-Acid Digestion</t>
        </is>
      </c>
      <c r="GZ174" t="n">
        <v>12.5</v>
      </c>
      <c r="HA174" t="n">
        <v>0.00125</v>
      </c>
      <c r="HB174" t="inlineStr">
        <is>
          <t>4-Acid Digestion</t>
        </is>
      </c>
      <c r="HC174" t="n">
        <v>1.48</v>
      </c>
      <c r="HD174" t="n">
        <v>0.000148</v>
      </c>
      <c r="HE174" t="inlineStr">
        <is>
          <t>4-Acid Digestion</t>
        </is>
      </c>
      <c r="HF174" t="n">
        <v>92</v>
      </c>
      <c r="HG174" t="n">
        <v>0.0092</v>
      </c>
      <c r="HH174" t="inlineStr">
        <is>
          <t>4-Acid Digestion</t>
        </is>
      </c>
      <c r="HI174" t="n">
        <v>107</v>
      </c>
      <c r="HJ174" t="n">
        <v>0.0107</v>
      </c>
      <c r="HK174" t="inlineStr">
        <is>
          <t>4-Acid Digestion</t>
        </is>
      </c>
    </row>
    <row r="175">
      <c r="A175" t="inlineStr">
        <is>
          <t>OREAS0247</t>
        </is>
      </c>
      <c r="B175" t="inlineStr">
        <is>
          <t>Au &gt;1 ppm, Au only</t>
        </is>
      </c>
      <c r="C175" t="inlineStr">
        <is>
          <t>primary</t>
        </is>
      </c>
      <c r="D175" t="inlineStr">
        <is>
          <t>metasediments</t>
        </is>
      </c>
      <c r="E175" t="inlineStr">
        <is>
          <t>orogenic lode gold</t>
        </is>
      </c>
      <c r="F175" t="inlineStr">
        <is>
          <t>no</t>
        </is>
      </c>
      <c r="G175" t="inlineStr">
        <is>
          <t>Current</t>
        </is>
      </c>
      <c r="H175" t="inlineStr">
        <is>
          <t>C:/Users/Zeb/Documents/GitHub/OREAS-Catalogue-Info/oreas-catalogue-2024-05-24.csv</t>
        </is>
      </c>
      <c r="I175">
        <f>Hyperlink("https://www.oreas.com/crm/OREAS-247/")</f>
        <v/>
      </c>
      <c r="J175" t="n">
        <v>2.16</v>
      </c>
      <c r="K175" t="n">
        <v>0.000216</v>
      </c>
      <c r="L175" t="inlineStr">
        <is>
          <t>4-Acid Digestion</t>
        </is>
      </c>
      <c r="M175" t="n">
        <v>60800</v>
      </c>
      <c r="N175" t="n">
        <v>6.08</v>
      </c>
      <c r="O175" t="inlineStr">
        <is>
          <t>4-Acid Digestion</t>
        </is>
      </c>
      <c r="P175" t="n">
        <v>3514</v>
      </c>
      <c r="Q175" t="n">
        <v>0.3514</v>
      </c>
      <c r="R175" t="inlineStr">
        <is>
          <t>4-Acid Digestion</t>
        </is>
      </c>
      <c r="S175" t="n">
        <v>42.96</v>
      </c>
      <c r="T175" t="n">
        <v>0.004296</v>
      </c>
      <c r="U175" t="inlineStr">
        <is>
          <t>Pb Fire Assay</t>
        </is>
      </c>
      <c r="V175" t="inlineStr"/>
      <c r="W175" t="inlineStr"/>
      <c r="X175" t="inlineStr"/>
      <c r="Y175" t="n">
        <v>550</v>
      </c>
      <c r="Z175" t="n">
        <v>0.055</v>
      </c>
      <c r="AA175" t="inlineStr">
        <is>
          <t>4-Acid Digestion</t>
        </is>
      </c>
      <c r="AB175" t="n">
        <v>2.23</v>
      </c>
      <c r="AC175" t="n">
        <v>0.000223</v>
      </c>
      <c r="AD175" t="inlineStr">
        <is>
          <t>4-Acid Digestion</t>
        </is>
      </c>
      <c r="AE175" t="n">
        <v>0.58</v>
      </c>
      <c r="AF175" t="n">
        <v>5.8e-05</v>
      </c>
      <c r="AG175" t="inlineStr">
        <is>
          <t>4-Acid Digestion</t>
        </is>
      </c>
      <c r="AH175" t="n">
        <v>8260</v>
      </c>
      <c r="AI175" t="n">
        <v>0.826</v>
      </c>
      <c r="AJ175" t="inlineStr">
        <is>
          <t>4-Acid Digestion</t>
        </is>
      </c>
      <c r="AK175" t="n">
        <v>0.065</v>
      </c>
      <c r="AL175" t="n">
        <v>6.5e-06</v>
      </c>
      <c r="AM175" t="inlineStr">
        <is>
          <t>4-Acid Digestion</t>
        </is>
      </c>
      <c r="AN175" t="n">
        <v>67</v>
      </c>
      <c r="AO175" t="n">
        <v>0.0067</v>
      </c>
      <c r="AP175" t="inlineStr">
        <is>
          <t>4-Acid Digestion</t>
        </is>
      </c>
      <c r="AQ175" t="inlineStr"/>
      <c r="AR175" t="inlineStr"/>
      <c r="AS175" t="inlineStr"/>
      <c r="AT175" t="n">
        <v>12</v>
      </c>
      <c r="AU175" t="n">
        <v>0.0012</v>
      </c>
      <c r="AV175" t="inlineStr">
        <is>
          <t>4-Acid Digestion</t>
        </is>
      </c>
      <c r="AW175" t="n">
        <v>97</v>
      </c>
      <c r="AX175" t="n">
        <v>0.0097</v>
      </c>
      <c r="AY175" t="inlineStr">
        <is>
          <t>4-Acid Digestion</t>
        </is>
      </c>
      <c r="AZ175" t="n">
        <v>8.49</v>
      </c>
      <c r="BA175" t="n">
        <v>0.000849</v>
      </c>
      <c r="BB175" t="inlineStr">
        <is>
          <t>4-Acid Digestion</t>
        </is>
      </c>
      <c r="BC175" t="n">
        <v>42.2</v>
      </c>
      <c r="BD175" t="n">
        <v>0.00422</v>
      </c>
      <c r="BE175" t="inlineStr">
        <is>
          <t>4-Acid Digestion</t>
        </is>
      </c>
      <c r="BF175" t="n">
        <v>2.73</v>
      </c>
      <c r="BG175" t="n">
        <v>0.000273</v>
      </c>
      <c r="BH175" t="inlineStr">
        <is>
          <t>4-Acid Digestion</t>
        </is>
      </c>
      <c r="BI175" t="n">
        <v>1.49</v>
      </c>
      <c r="BJ175" t="n">
        <v>0.000149</v>
      </c>
      <c r="BK175" t="inlineStr">
        <is>
          <t>4-Acid Digestion</t>
        </is>
      </c>
      <c r="BL175" t="n">
        <v>0.96</v>
      </c>
      <c r="BM175" t="n">
        <v>9.6e-05</v>
      </c>
      <c r="BN175" t="inlineStr">
        <is>
          <t>4-Acid Digestion</t>
        </is>
      </c>
      <c r="BO175" t="n">
        <v>33200</v>
      </c>
      <c r="BP175" t="n">
        <v>3.32</v>
      </c>
      <c r="BQ175" t="inlineStr">
        <is>
          <t>4-Acid Digestion</t>
        </is>
      </c>
      <c r="BR175" t="n">
        <v>16.3</v>
      </c>
      <c r="BS175" t="n">
        <v>0.00163</v>
      </c>
      <c r="BT175" t="inlineStr">
        <is>
          <t>4-Acid Digestion</t>
        </is>
      </c>
      <c r="BU175" t="n">
        <v>4.23</v>
      </c>
      <c r="BV175" t="n">
        <v>0.000423</v>
      </c>
      <c r="BW175" t="inlineStr">
        <is>
          <t>4-Acid Digestion</t>
        </is>
      </c>
      <c r="BX175" t="inlineStr"/>
      <c r="BY175" t="inlineStr"/>
      <c r="BZ175" t="inlineStr"/>
      <c r="CA175" t="n">
        <v>3.57</v>
      </c>
      <c r="CB175" t="n">
        <v>0.000357</v>
      </c>
      <c r="CC175" t="inlineStr">
        <is>
          <t>4-Acid Digestion</t>
        </is>
      </c>
      <c r="CD175" t="inlineStr"/>
      <c r="CE175" t="inlineStr"/>
      <c r="CF175" t="inlineStr"/>
      <c r="CG175" t="n">
        <v>0.54</v>
      </c>
      <c r="CH175" t="n">
        <v>5.4e-05</v>
      </c>
      <c r="CI175" t="inlineStr">
        <is>
          <t>4-Acid Digestion</t>
        </is>
      </c>
      <c r="CJ175" t="n">
        <v>0.058</v>
      </c>
      <c r="CK175" t="n">
        <v>5.8e-06</v>
      </c>
      <c r="CL175" t="inlineStr">
        <is>
          <t>4-Acid Digestion</t>
        </is>
      </c>
      <c r="CM175" t="inlineStr"/>
      <c r="CN175" t="inlineStr"/>
      <c r="CO175" t="inlineStr"/>
      <c r="CP175" t="n">
        <v>24500</v>
      </c>
      <c r="CQ175" t="n">
        <v>2.45</v>
      </c>
      <c r="CR175" t="inlineStr">
        <is>
          <t>4-Acid Digestion</t>
        </is>
      </c>
      <c r="CS175" t="n">
        <v>33.1</v>
      </c>
      <c r="CT175" t="n">
        <v>0.00331</v>
      </c>
      <c r="CU175" t="inlineStr">
        <is>
          <t>4-Acid Digestion</t>
        </is>
      </c>
      <c r="CV175" t="n">
        <v>31.8</v>
      </c>
      <c r="CW175" t="n">
        <v>0.00318</v>
      </c>
      <c r="CX175" t="inlineStr">
        <is>
          <t>4-Acid Digestion</t>
        </is>
      </c>
      <c r="CY175" t="n">
        <v>0.24</v>
      </c>
      <c r="CZ175" t="n">
        <v>2.4e-05</v>
      </c>
      <c r="DA175" t="inlineStr">
        <is>
          <t>4-Acid Digestion</t>
        </is>
      </c>
      <c r="DB175" t="n">
        <v>12200</v>
      </c>
      <c r="DC175" t="n">
        <v>1.22</v>
      </c>
      <c r="DD175" t="inlineStr">
        <is>
          <t>4-Acid Digestion</t>
        </is>
      </c>
      <c r="DE175" t="n">
        <v>360</v>
      </c>
      <c r="DF175" t="n">
        <v>0.036</v>
      </c>
      <c r="DG175" t="inlineStr">
        <is>
          <t>4-Acid Digestion</t>
        </is>
      </c>
      <c r="DH175" t="n">
        <v>1.76</v>
      </c>
      <c r="DI175" t="n">
        <v>0.000176</v>
      </c>
      <c r="DJ175" t="inlineStr">
        <is>
          <t>4-Acid Digestion</t>
        </is>
      </c>
      <c r="DK175" t="n">
        <v>4990</v>
      </c>
      <c r="DL175" t="n">
        <v>0.499</v>
      </c>
      <c r="DM175" t="inlineStr">
        <is>
          <t>4-Acid Digestion</t>
        </is>
      </c>
      <c r="DN175" t="n">
        <v>11.7</v>
      </c>
      <c r="DO175" t="n">
        <v>0.00117</v>
      </c>
      <c r="DP175" t="inlineStr">
        <is>
          <t>4-Acid Digestion</t>
        </is>
      </c>
      <c r="DQ175" t="n">
        <v>29.3</v>
      </c>
      <c r="DR175" t="n">
        <v>0.00293</v>
      </c>
      <c r="DS175" t="inlineStr">
        <is>
          <t>4-Acid Digestion</t>
        </is>
      </c>
      <c r="DT175" t="n">
        <v>45.9</v>
      </c>
      <c r="DU175" t="n">
        <v>0.00459</v>
      </c>
      <c r="DV175" t="inlineStr">
        <is>
          <t>4-Acid Digestion</t>
        </is>
      </c>
      <c r="DW175" t="n">
        <v>480</v>
      </c>
      <c r="DX175" t="n">
        <v>0.048</v>
      </c>
      <c r="DY175" t="inlineStr">
        <is>
          <t>4-Acid Digestion</t>
        </is>
      </c>
      <c r="DZ175" t="n">
        <v>31.9</v>
      </c>
      <c r="EA175" t="n">
        <v>0.00319</v>
      </c>
      <c r="EB175" t="inlineStr">
        <is>
          <t>4-Acid Digestion</t>
        </is>
      </c>
      <c r="EC175" t="inlineStr"/>
      <c r="ED175" t="inlineStr"/>
      <c r="EE175" t="inlineStr"/>
      <c r="EF175" t="n">
        <v>7.9</v>
      </c>
      <c r="EG175" t="n">
        <v>0.00079</v>
      </c>
      <c r="EH175" t="inlineStr">
        <is>
          <t>4-Acid Digestion</t>
        </is>
      </c>
      <c r="EI175" t="inlineStr"/>
      <c r="EJ175" t="inlineStr"/>
      <c r="EK175" t="inlineStr"/>
      <c r="EL175" t="n">
        <v>144</v>
      </c>
      <c r="EM175" t="n">
        <v>0.0144</v>
      </c>
      <c r="EN175" t="inlineStr">
        <is>
          <t>4-Acid Digestion</t>
        </is>
      </c>
      <c r="EO175" s="2" t="n">
        <v>0.002</v>
      </c>
      <c r="EP175" s="2" t="n">
        <v>2e-07</v>
      </c>
      <c r="EQ175" t="inlineStr">
        <is>
          <t>4-Acid Digestion</t>
        </is>
      </c>
      <c r="ER175" t="inlineStr"/>
      <c r="ES175" t="inlineStr"/>
      <c r="ET175" t="inlineStr"/>
      <c r="EU175" t="inlineStr"/>
      <c r="EV175" t="inlineStr"/>
      <c r="EW175" t="inlineStr"/>
      <c r="EX175" t="n">
        <v>7140</v>
      </c>
      <c r="EY175" t="n">
        <v>0.714</v>
      </c>
      <c r="EZ175" t="inlineStr">
        <is>
          <t>4-Acid Digestion</t>
        </is>
      </c>
      <c r="FA175" t="n">
        <v>3295</v>
      </c>
      <c r="FB175" t="n">
        <v>0.3295</v>
      </c>
      <c r="FC175" t="inlineStr">
        <is>
          <t>4-Acid Digestion</t>
        </is>
      </c>
      <c r="FD175" t="n">
        <v>11.4</v>
      </c>
      <c r="FE175" t="n">
        <v>0.00114</v>
      </c>
      <c r="FF175" t="inlineStr">
        <is>
          <t>4-Acid Digestion</t>
        </is>
      </c>
      <c r="FG175" t="inlineStr"/>
      <c r="FH175" t="inlineStr"/>
      <c r="FI175" t="inlineStr"/>
      <c r="FJ175" t="inlineStr"/>
      <c r="FK175" t="inlineStr"/>
      <c r="FL175" t="inlineStr"/>
      <c r="FM175" t="n">
        <v>5.5</v>
      </c>
      <c r="FN175" t="n">
        <v>0.00055</v>
      </c>
      <c r="FO175" t="inlineStr">
        <is>
          <t>4-Acid Digestion</t>
        </is>
      </c>
      <c r="FP175" t="n">
        <v>3.31</v>
      </c>
      <c r="FQ175" t="n">
        <v>0.000331</v>
      </c>
      <c r="FR175" t="inlineStr">
        <is>
          <t>4-Acid Digestion</t>
        </is>
      </c>
      <c r="FS175" t="n">
        <v>96</v>
      </c>
      <c r="FT175" t="n">
        <v>0.009599999999999999</v>
      </c>
      <c r="FU175" t="inlineStr">
        <is>
          <t>4-Acid Digestion</t>
        </is>
      </c>
      <c r="FV175" t="n">
        <v>0.92</v>
      </c>
      <c r="FW175" t="n">
        <v>9.2e-05</v>
      </c>
      <c r="FX175" t="inlineStr">
        <is>
          <t>4-Acid Digestion</t>
        </is>
      </c>
      <c r="FY175" t="n">
        <v>0.53</v>
      </c>
      <c r="FZ175" t="n">
        <v>5.3e-05</v>
      </c>
      <c r="GA175" t="inlineStr">
        <is>
          <t>4-Acid Digestion</t>
        </is>
      </c>
      <c r="GB175" t="inlineStr"/>
      <c r="GC175" t="inlineStr"/>
      <c r="GD175" t="inlineStr"/>
      <c r="GE175" t="n">
        <v>12.6</v>
      </c>
      <c r="GF175" t="n">
        <v>0.00126</v>
      </c>
      <c r="GG175" t="inlineStr">
        <is>
          <t>4-Acid Digestion</t>
        </is>
      </c>
      <c r="GH175" t="n">
        <v>3900</v>
      </c>
      <c r="GI175" t="n">
        <v>0.39</v>
      </c>
      <c r="GJ175" t="inlineStr">
        <is>
          <t>4-Acid Digestion</t>
        </is>
      </c>
      <c r="GK175" t="n">
        <v>0.8</v>
      </c>
      <c r="GL175" t="n">
        <v>8.000000000000001e-05</v>
      </c>
      <c r="GM175" t="inlineStr">
        <is>
          <t>4-Acid Digestion</t>
        </is>
      </c>
      <c r="GN175" t="n">
        <v>0.23</v>
      </c>
      <c r="GO175" t="n">
        <v>2.3e-05</v>
      </c>
      <c r="GP175" t="inlineStr">
        <is>
          <t>4-Acid Digestion</t>
        </is>
      </c>
      <c r="GQ175" t="n">
        <v>2.53</v>
      </c>
      <c r="GR175" t="n">
        <v>0.000253</v>
      </c>
      <c r="GS175" t="inlineStr">
        <is>
          <t>4-Acid Digestion</t>
        </is>
      </c>
      <c r="GT175" t="n">
        <v>82</v>
      </c>
      <c r="GU175" t="n">
        <v>0.008200000000000001</v>
      </c>
      <c r="GV175" t="inlineStr">
        <is>
          <t>4-Acid Digestion</t>
        </is>
      </c>
      <c r="GW175" t="n">
        <v>7.88</v>
      </c>
      <c r="GX175" t="n">
        <v>0.000788</v>
      </c>
      <c r="GY175" t="inlineStr">
        <is>
          <t>4-Acid Digestion</t>
        </is>
      </c>
      <c r="GZ175" t="n">
        <v>13.1</v>
      </c>
      <c r="HA175" t="n">
        <v>0.00131</v>
      </c>
      <c r="HB175" t="inlineStr">
        <is>
          <t>4-Acid Digestion</t>
        </is>
      </c>
      <c r="HC175" t="n">
        <v>1.54</v>
      </c>
      <c r="HD175" t="n">
        <v>0.000154</v>
      </c>
      <c r="HE175" t="inlineStr">
        <is>
          <t>4-Acid Digestion</t>
        </is>
      </c>
      <c r="HF175" t="n">
        <v>86</v>
      </c>
      <c r="HG175" t="n">
        <v>0.0086</v>
      </c>
      <c r="HH175" t="inlineStr">
        <is>
          <t>4-Acid Digestion</t>
        </is>
      </c>
      <c r="HI175" t="n">
        <v>125</v>
      </c>
      <c r="HJ175" t="n">
        <v>0.0125</v>
      </c>
      <c r="HK175" t="inlineStr">
        <is>
          <t>4-Acid Digestion</t>
        </is>
      </c>
    </row>
    <row r="176">
      <c r="A176" t="inlineStr">
        <is>
          <t>OREAS0024b</t>
        </is>
      </c>
      <c r="B176" t="inlineStr">
        <is>
          <t>Blank/lithogeochem/low-level</t>
        </is>
      </c>
      <c r="C176" t="inlineStr">
        <is>
          <t>primary</t>
        </is>
      </c>
      <c r="D176" t="inlineStr">
        <is>
          <t>granodiorite</t>
        </is>
      </c>
      <c r="E176" t="inlineStr">
        <is>
          <t>barren</t>
        </is>
      </c>
      <c r="F176" t="inlineStr">
        <is>
          <t>yes</t>
        </is>
      </c>
      <c r="G176" t="inlineStr">
        <is>
          <t>Archived</t>
        </is>
      </c>
      <c r="H176" t="inlineStr">
        <is>
          <t>C:/Users/Zeb/Documents/GitHub/OREAS-Catalogue-Info/oreas-catalogue-2024-05-24.csv</t>
        </is>
      </c>
      <c r="I176">
        <f>Hyperlink("https://www.oreas.com/crm/OREAS-24b/")</f>
        <v/>
      </c>
      <c r="J176" t="inlineStr"/>
      <c r="K176" t="inlineStr"/>
      <c r="L176" t="inlineStr"/>
      <c r="M176" t="n">
        <v>80200</v>
      </c>
      <c r="N176" t="n">
        <v>8.02</v>
      </c>
      <c r="O176" t="inlineStr">
        <is>
          <t>4-Acid Digestion</t>
        </is>
      </c>
      <c r="P176" t="n">
        <v>7.96</v>
      </c>
      <c r="Q176" t="n">
        <v>0.000796</v>
      </c>
      <c r="R176" t="inlineStr">
        <is>
          <t>Aqua Regia Digestion (sample weights 0.15-50g)</t>
        </is>
      </c>
      <c r="S176" s="2" t="n">
        <v>0.003</v>
      </c>
      <c r="T176" s="2" t="n">
        <v>3e-07</v>
      </c>
      <c r="U176" t="inlineStr">
        <is>
          <t>Pb Fire Assay</t>
        </is>
      </c>
      <c r="V176" t="inlineStr"/>
      <c r="W176" t="inlineStr"/>
      <c r="X176" t="inlineStr"/>
      <c r="Y176" t="n">
        <v>716</v>
      </c>
      <c r="Z176" t="n">
        <v>0.0716</v>
      </c>
      <c r="AA176" t="inlineStr">
        <is>
          <t>4-Acid Digestion</t>
        </is>
      </c>
      <c r="AB176" t="n">
        <v>2.92</v>
      </c>
      <c r="AC176" t="n">
        <v>0.000292</v>
      </c>
      <c r="AD176" t="inlineStr">
        <is>
          <t>4-Acid Digestion</t>
        </is>
      </c>
      <c r="AE176" t="n">
        <v>0.68</v>
      </c>
      <c r="AF176" t="n">
        <v>6.8e-05</v>
      </c>
      <c r="AG176" t="inlineStr">
        <is>
          <t>4-Acid Digestion</t>
        </is>
      </c>
      <c r="AH176" t="n">
        <v>10800</v>
      </c>
      <c r="AI176" t="n">
        <v>1.08</v>
      </c>
      <c r="AJ176" t="inlineStr">
        <is>
          <t>4-Acid Digestion</t>
        </is>
      </c>
      <c r="AK176" t="inlineStr"/>
      <c r="AL176" t="inlineStr"/>
      <c r="AM176" t="inlineStr"/>
      <c r="AN176" t="n">
        <v>84</v>
      </c>
      <c r="AO176" t="n">
        <v>0.008399999999999999</v>
      </c>
      <c r="AP176" t="inlineStr">
        <is>
          <t>4-Acid Digestion</t>
        </is>
      </c>
      <c r="AQ176" t="inlineStr"/>
      <c r="AR176" t="inlineStr"/>
      <c r="AS176" t="inlineStr"/>
      <c r="AT176" t="n">
        <v>16.9</v>
      </c>
      <c r="AU176" t="n">
        <v>0.00169</v>
      </c>
      <c r="AV176" t="inlineStr">
        <is>
          <t>4-Acid Digestion</t>
        </is>
      </c>
      <c r="AW176" t="n">
        <v>118</v>
      </c>
      <c r="AX176" t="n">
        <v>0.0118</v>
      </c>
      <c r="AY176" t="inlineStr">
        <is>
          <t>4-Acid Digestion</t>
        </is>
      </c>
      <c r="AZ176" t="n">
        <v>10.7</v>
      </c>
      <c r="BA176" t="n">
        <v>0.00107</v>
      </c>
      <c r="BB176" t="inlineStr">
        <is>
          <t>4-Acid Digestion</t>
        </is>
      </c>
      <c r="BC176" t="n">
        <v>38</v>
      </c>
      <c r="BD176" t="n">
        <v>0.0038</v>
      </c>
      <c r="BE176" t="inlineStr">
        <is>
          <t>4-Acid Digestion</t>
        </is>
      </c>
      <c r="BF176" t="n">
        <v>5.83</v>
      </c>
      <c r="BG176" t="n">
        <v>0.000583</v>
      </c>
      <c r="BH176" t="inlineStr">
        <is>
          <t>Borate / Peroxide Fusion ICP</t>
        </is>
      </c>
      <c r="BI176" t="n">
        <v>3.41</v>
      </c>
      <c r="BJ176" t="n">
        <v>0.000341</v>
      </c>
      <c r="BK176" t="inlineStr">
        <is>
          <t>Borate / Peroxide Fusion ICP</t>
        </is>
      </c>
      <c r="BL176" t="n">
        <v>1.39</v>
      </c>
      <c r="BM176" t="n">
        <v>0.000139</v>
      </c>
      <c r="BN176" t="inlineStr">
        <is>
          <t>Borate / Peroxide Fusion ICP</t>
        </is>
      </c>
      <c r="BO176" t="n">
        <v>43900</v>
      </c>
      <c r="BP176" t="n">
        <v>4.39</v>
      </c>
      <c r="BQ176" t="inlineStr">
        <is>
          <t>4-Acid Digestion</t>
        </is>
      </c>
      <c r="BR176" t="n">
        <v>20.1</v>
      </c>
      <c r="BS176" t="n">
        <v>0.00201</v>
      </c>
      <c r="BT176" t="inlineStr">
        <is>
          <t>4-Acid Digestion</t>
        </is>
      </c>
      <c r="BU176" t="n">
        <v>6.27</v>
      </c>
      <c r="BV176" t="n">
        <v>0.000627</v>
      </c>
      <c r="BW176" t="inlineStr">
        <is>
          <t>Borate / Peroxide Fusion ICP</t>
        </is>
      </c>
      <c r="BX176" t="inlineStr"/>
      <c r="BY176" t="inlineStr"/>
      <c r="BZ176" t="inlineStr"/>
      <c r="CA176" t="n">
        <v>3.9</v>
      </c>
      <c r="CB176" t="n">
        <v>0.00039</v>
      </c>
      <c r="CC176" t="inlineStr">
        <is>
          <t>4-Acid Digestion</t>
        </is>
      </c>
      <c r="CD176" t="inlineStr"/>
      <c r="CE176" t="inlineStr"/>
      <c r="CF176" t="inlineStr"/>
      <c r="CG176" t="n">
        <v>1.17</v>
      </c>
      <c r="CH176" t="n">
        <v>0.000117</v>
      </c>
      <c r="CI176" t="inlineStr">
        <is>
          <t>Borate / Peroxide Fusion ICP</t>
        </is>
      </c>
      <c r="CJ176" t="inlineStr"/>
      <c r="CK176" t="inlineStr"/>
      <c r="CL176" t="inlineStr"/>
      <c r="CM176" t="inlineStr"/>
      <c r="CN176" t="inlineStr"/>
      <c r="CO176" t="inlineStr"/>
      <c r="CP176" t="n">
        <v>28100</v>
      </c>
      <c r="CQ176" t="n">
        <v>2.81</v>
      </c>
      <c r="CR176" t="inlineStr">
        <is>
          <t>4-Acid Digestion</t>
        </is>
      </c>
      <c r="CS176" t="n">
        <v>42.4</v>
      </c>
      <c r="CT176" t="n">
        <v>0.00424</v>
      </c>
      <c r="CU176" t="inlineStr">
        <is>
          <t>4-Acid Digestion</t>
        </is>
      </c>
      <c r="CV176" t="n">
        <v>52</v>
      </c>
      <c r="CW176" t="n">
        <v>0.0052</v>
      </c>
      <c r="CX176" t="inlineStr">
        <is>
          <t>4-Acid Digestion</t>
        </is>
      </c>
      <c r="CY176" t="n">
        <v>0.49</v>
      </c>
      <c r="CZ176" t="n">
        <v>4.9e-05</v>
      </c>
      <c r="DA176" t="inlineStr">
        <is>
          <t>Borate / Peroxide Fusion ICP</t>
        </is>
      </c>
      <c r="DB176" t="n">
        <v>16500</v>
      </c>
      <c r="DC176" t="n">
        <v>1.65</v>
      </c>
      <c r="DD176" t="inlineStr">
        <is>
          <t>4-Acid Digestion</t>
        </is>
      </c>
      <c r="DE176" t="n">
        <v>440</v>
      </c>
      <c r="DF176" t="n">
        <v>0.044</v>
      </c>
      <c r="DG176" t="inlineStr">
        <is>
          <t>4-Acid Digestion</t>
        </is>
      </c>
      <c r="DH176" t="n">
        <v>4.03</v>
      </c>
      <c r="DI176" t="n">
        <v>0.000403</v>
      </c>
      <c r="DJ176" t="inlineStr">
        <is>
          <t>4-Acid Digestion</t>
        </is>
      </c>
      <c r="DK176" t="n">
        <v>8460</v>
      </c>
      <c r="DL176" t="n">
        <v>0.846</v>
      </c>
      <c r="DM176" t="inlineStr">
        <is>
          <t>4-Acid Digestion</t>
        </is>
      </c>
      <c r="DN176" t="n">
        <v>14.6</v>
      </c>
      <c r="DO176" t="n">
        <v>0.00146</v>
      </c>
      <c r="DP176" t="inlineStr">
        <is>
          <t>4-Acid Digestion</t>
        </is>
      </c>
      <c r="DQ176" t="n">
        <v>38.7</v>
      </c>
      <c r="DR176" t="n">
        <v>0.00387</v>
      </c>
      <c r="DS176" t="inlineStr">
        <is>
          <t>Borate / Peroxide Fusion ICP</t>
        </is>
      </c>
      <c r="DT176" t="n">
        <v>61</v>
      </c>
      <c r="DU176" t="n">
        <v>0.0061</v>
      </c>
      <c r="DV176" t="inlineStr">
        <is>
          <t>Borate / Peroxide Fusion ICP</t>
        </is>
      </c>
      <c r="DW176" t="n">
        <v>690</v>
      </c>
      <c r="DX176" t="n">
        <v>0.06900000000000001</v>
      </c>
      <c r="DY176" t="inlineStr">
        <is>
          <t>4-Acid Digestion</t>
        </is>
      </c>
      <c r="DZ176" t="n">
        <v>23.1</v>
      </c>
      <c r="EA176" t="n">
        <v>0.00231</v>
      </c>
      <c r="EB176" t="inlineStr">
        <is>
          <t>4-Acid Digestion</t>
        </is>
      </c>
      <c r="EC176" t="inlineStr"/>
      <c r="ED176" t="inlineStr"/>
      <c r="EE176" t="inlineStr"/>
      <c r="EF176" t="n">
        <v>10.2</v>
      </c>
      <c r="EG176" t="n">
        <v>0.00102</v>
      </c>
      <c r="EH176" t="inlineStr">
        <is>
          <t>Borate / Peroxide Fusion ICP</t>
        </is>
      </c>
      <c r="EI176" t="inlineStr"/>
      <c r="EJ176" t="inlineStr"/>
      <c r="EK176" t="inlineStr"/>
      <c r="EL176" t="n">
        <v>161</v>
      </c>
      <c r="EM176" t="n">
        <v>0.0161</v>
      </c>
      <c r="EN176" t="inlineStr">
        <is>
          <t>Borate / Peroxide Fusion ICP</t>
        </is>
      </c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1980</v>
      </c>
      <c r="EY176" t="n">
        <v>0.198</v>
      </c>
      <c r="EZ176" t="inlineStr">
        <is>
          <t>4-Acid Digestion</t>
        </is>
      </c>
      <c r="FA176" t="n">
        <v>1</v>
      </c>
      <c r="FB176" t="n">
        <v>0.0001</v>
      </c>
      <c r="FC176" t="inlineStr">
        <is>
          <t>4-Acid Digestion</t>
        </is>
      </c>
      <c r="FD176" t="n">
        <v>15.3</v>
      </c>
      <c r="FE176" t="n">
        <v>0.00153</v>
      </c>
      <c r="FF176" t="inlineStr">
        <is>
          <t>4-Acid Digestion</t>
        </is>
      </c>
      <c r="FG176" t="inlineStr"/>
      <c r="FH176" t="inlineStr"/>
      <c r="FI176" t="inlineStr"/>
      <c r="FJ176" t="n">
        <v>308507.048</v>
      </c>
      <c r="FK176" t="n">
        <v>30.8507048</v>
      </c>
      <c r="FL176" t="inlineStr">
        <is>
          <t>Borate Fusion XRF</t>
        </is>
      </c>
      <c r="FM176" t="n">
        <v>7.17</v>
      </c>
      <c r="FN176" t="n">
        <v>0.000717</v>
      </c>
      <c r="FO176" t="inlineStr">
        <is>
          <t>Borate / Peroxide Fusion ICP</t>
        </is>
      </c>
      <c r="FP176" t="n">
        <v>4.25</v>
      </c>
      <c r="FQ176" t="n">
        <v>0.000425</v>
      </c>
      <c r="FR176" t="inlineStr">
        <is>
          <t>4-Acid Digestion</t>
        </is>
      </c>
      <c r="FS176" t="n">
        <v>124</v>
      </c>
      <c r="FT176" t="n">
        <v>0.0124</v>
      </c>
      <c r="FU176" t="inlineStr">
        <is>
          <t>4-Acid Digestion</t>
        </is>
      </c>
      <c r="FV176" t="n">
        <v>1.23</v>
      </c>
      <c r="FW176" t="n">
        <v>0.000123</v>
      </c>
      <c r="FX176" t="inlineStr">
        <is>
          <t>4-Acid Digestion</t>
        </is>
      </c>
      <c r="FY176" t="n">
        <v>0.98</v>
      </c>
      <c r="FZ176" t="n">
        <v>9.8e-05</v>
      </c>
      <c r="GA176" t="inlineStr">
        <is>
          <t>Borate / Peroxide Fusion ICP</t>
        </is>
      </c>
      <c r="GB176" t="inlineStr"/>
      <c r="GC176" t="inlineStr"/>
      <c r="GD176" t="inlineStr"/>
      <c r="GE176" t="n">
        <v>16.4</v>
      </c>
      <c r="GF176" t="n">
        <v>0.00164</v>
      </c>
      <c r="GG176" t="inlineStr">
        <is>
          <t>4-Acid Digestion</t>
        </is>
      </c>
      <c r="GH176" t="n">
        <v>4680</v>
      </c>
      <c r="GI176" t="n">
        <v>0.468</v>
      </c>
      <c r="GJ176" t="inlineStr">
        <is>
          <t>4-Acid Digestion</t>
        </is>
      </c>
      <c r="GK176" t="n">
        <v>0.86</v>
      </c>
      <c r="GL176" t="n">
        <v>8.6e-05</v>
      </c>
      <c r="GM176" t="inlineStr">
        <is>
          <t>4-Acid Digestion</t>
        </is>
      </c>
      <c r="GN176" t="n">
        <v>0.5</v>
      </c>
      <c r="GO176" t="n">
        <v>5e-05</v>
      </c>
      <c r="GP176" t="inlineStr">
        <is>
          <t>Borate / Peroxide Fusion ICP</t>
        </is>
      </c>
      <c r="GQ176" t="n">
        <v>3.06</v>
      </c>
      <c r="GR176" t="n">
        <v>0.000306</v>
      </c>
      <c r="GS176" t="inlineStr">
        <is>
          <t>4-Acid Digestion</t>
        </is>
      </c>
      <c r="GT176" t="n">
        <v>112</v>
      </c>
      <c r="GU176" t="n">
        <v>0.0112</v>
      </c>
      <c r="GV176" t="inlineStr">
        <is>
          <t>Borate / Peroxide Fusion ICP</t>
        </is>
      </c>
      <c r="GW176" t="n">
        <v>3.64</v>
      </c>
      <c r="GX176" t="n">
        <v>0.000364</v>
      </c>
      <c r="GY176" t="inlineStr">
        <is>
          <t>4-Acid Digestion</t>
        </is>
      </c>
      <c r="GZ176" t="n">
        <v>19.9</v>
      </c>
      <c r="HA176" t="n">
        <v>0.00199</v>
      </c>
      <c r="HB176" t="inlineStr">
        <is>
          <t>4-Acid Digestion</t>
        </is>
      </c>
      <c r="HC176" t="n">
        <v>3.24</v>
      </c>
      <c r="HD176" t="n">
        <v>0.000324</v>
      </c>
      <c r="HE176" t="inlineStr">
        <is>
          <t>Borate / Peroxide Fusion ICP</t>
        </is>
      </c>
      <c r="HF176" t="n">
        <v>105</v>
      </c>
      <c r="HG176" t="n">
        <v>0.0105</v>
      </c>
      <c r="HH176" t="inlineStr">
        <is>
          <t>4-Acid Digestion</t>
        </is>
      </c>
      <c r="HI176" t="n">
        <v>134</v>
      </c>
      <c r="HJ176" t="n">
        <v>0.0134</v>
      </c>
      <c r="HK176" t="inlineStr">
        <is>
          <t>4-Acid Digestion</t>
        </is>
      </c>
    </row>
    <row r="177">
      <c r="A177" t="inlineStr">
        <is>
          <t>OREAS0024c</t>
        </is>
      </c>
      <c r="B177" t="inlineStr">
        <is>
          <t>Blank/lithogeochem/low-level</t>
        </is>
      </c>
      <c r="C177" t="inlineStr">
        <is>
          <t>primary</t>
        </is>
      </c>
      <c r="D177" t="inlineStr">
        <is>
          <t>basalt</t>
        </is>
      </c>
      <c r="E177" t="inlineStr">
        <is>
          <t>barren</t>
        </is>
      </c>
      <c r="F177" t="inlineStr">
        <is>
          <t>no</t>
        </is>
      </c>
      <c r="G177" t="inlineStr">
        <is>
          <t>Archived</t>
        </is>
      </c>
      <c r="H177" t="inlineStr">
        <is>
          <t>C:/Users/Zeb/Documents/GitHub/OREAS-Catalogue-Info/oreas-catalogue-2024-05-24.csv</t>
        </is>
      </c>
      <c r="I177">
        <f>Hyperlink("https://www.oreas.com/crm/OREAS-24c/")</f>
        <v/>
      </c>
      <c r="J177" s="2" t="n">
        <v>0.2</v>
      </c>
      <c r="K177" s="2" t="n">
        <v>2e-05</v>
      </c>
      <c r="L177" t="inlineStr">
        <is>
          <t>4-Acid Digestion</t>
        </is>
      </c>
      <c r="M177" t="n">
        <v>74500</v>
      </c>
      <c r="N177" t="n">
        <v>7.45</v>
      </c>
      <c r="O177" t="inlineStr">
        <is>
          <t>4-Acid Digestion</t>
        </is>
      </c>
      <c r="P177" s="2" t="n">
        <v>0.2</v>
      </c>
      <c r="Q177" s="2" t="n">
        <v>2e-05</v>
      </c>
      <c r="R177" t="inlineStr">
        <is>
          <t>4-Acid Digestion</t>
        </is>
      </c>
      <c r="S177" s="2" t="n">
        <v>0.001</v>
      </c>
      <c r="T177" s="2" t="n">
        <v>1e-07</v>
      </c>
      <c r="U177" t="inlineStr">
        <is>
          <t>Pb Fire Assay</t>
        </is>
      </c>
      <c r="V177" t="inlineStr"/>
      <c r="W177" t="inlineStr"/>
      <c r="X177" t="inlineStr"/>
      <c r="Y177" t="n">
        <v>269</v>
      </c>
      <c r="Z177" t="n">
        <v>0.0269</v>
      </c>
      <c r="AA177" t="inlineStr">
        <is>
          <t>4-Acid Digestion</t>
        </is>
      </c>
      <c r="AB177" t="n">
        <v>1.05</v>
      </c>
      <c r="AC177" t="n">
        <v>0.000105</v>
      </c>
      <c r="AD177" t="inlineStr">
        <is>
          <t>4-Acid Digestion</t>
        </is>
      </c>
      <c r="AE177" s="2" t="n">
        <v>0.1</v>
      </c>
      <c r="AF177" s="2" t="n">
        <v>1e-05</v>
      </c>
      <c r="AG177" t="inlineStr">
        <is>
          <t>4-Acid Digestion</t>
        </is>
      </c>
      <c r="AH177" t="n">
        <v>58600</v>
      </c>
      <c r="AI177" t="n">
        <v>5.86</v>
      </c>
      <c r="AJ177" t="inlineStr">
        <is>
          <t>4-Acid Digestion</t>
        </is>
      </c>
      <c r="AK177" s="2" t="n">
        <v>0.1</v>
      </c>
      <c r="AL177" s="2" t="n">
        <v>1e-05</v>
      </c>
      <c r="AM177" t="inlineStr">
        <is>
          <t>4-Acid Digestion</t>
        </is>
      </c>
      <c r="AN177" t="inlineStr"/>
      <c r="AO177" t="inlineStr"/>
      <c r="AP177" t="inlineStr"/>
      <c r="AQ177" t="inlineStr"/>
      <c r="AR177" t="inlineStr"/>
      <c r="AS177" t="inlineStr"/>
      <c r="AT177" t="n">
        <v>42.7</v>
      </c>
      <c r="AU177" t="n">
        <v>0.00427</v>
      </c>
      <c r="AV177" t="inlineStr">
        <is>
          <t>4-Acid Digestion</t>
        </is>
      </c>
      <c r="AW177" t="n">
        <v>193</v>
      </c>
      <c r="AX177" t="n">
        <v>0.0193</v>
      </c>
      <c r="AY177" t="inlineStr">
        <is>
          <t>4-Acid Digestion</t>
        </is>
      </c>
      <c r="AZ177" t="inlineStr"/>
      <c r="BA177" t="inlineStr"/>
      <c r="BB177" t="inlineStr"/>
      <c r="BC177" t="n">
        <v>48.6</v>
      </c>
      <c r="BD177" t="n">
        <v>0.00486</v>
      </c>
      <c r="BE177" t="inlineStr">
        <is>
          <t>4-Acid Digestion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76200</v>
      </c>
      <c r="BP177" t="n">
        <v>7.62</v>
      </c>
      <c r="BQ177" t="inlineStr">
        <is>
          <t>4-Acid Digestion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3.75</v>
      </c>
      <c r="CB177" t="n">
        <v>0.000375</v>
      </c>
      <c r="CC177" t="inlineStr">
        <is>
          <t>4-Acid Digestion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7350</v>
      </c>
      <c r="CQ177" t="n">
        <v>0.735</v>
      </c>
      <c r="CR177" t="inlineStr">
        <is>
          <t>4-Acid Digestion</t>
        </is>
      </c>
      <c r="CS177" t="inlineStr"/>
      <c r="CT177" t="inlineStr"/>
      <c r="CU177" t="inlineStr"/>
      <c r="CV177" t="n">
        <v>8.32</v>
      </c>
      <c r="CW177" t="n">
        <v>0.0008319999999999999</v>
      </c>
      <c r="CX177" t="inlineStr">
        <is>
          <t>4-Acid Digestion</t>
        </is>
      </c>
      <c r="CY177" t="inlineStr"/>
      <c r="CZ177" t="inlineStr"/>
      <c r="DA177" t="inlineStr"/>
      <c r="DB177" t="n">
        <v>39300</v>
      </c>
      <c r="DC177" t="n">
        <v>3.93</v>
      </c>
      <c r="DD177" t="inlineStr">
        <is>
          <t>4-Acid Digestion</t>
        </is>
      </c>
      <c r="DE177" t="n">
        <v>1080</v>
      </c>
      <c r="DF177" t="n">
        <v>0.108</v>
      </c>
      <c r="DG177" t="inlineStr">
        <is>
          <t>4-Acid Digestion</t>
        </is>
      </c>
      <c r="DH177" t="n">
        <v>2.49</v>
      </c>
      <c r="DI177" t="n">
        <v>0.000249</v>
      </c>
      <c r="DJ177" t="inlineStr">
        <is>
          <t>4-Acid Digestion</t>
        </is>
      </c>
      <c r="DK177" t="n">
        <v>24200</v>
      </c>
      <c r="DL177" t="n">
        <v>2.42</v>
      </c>
      <c r="DM177" t="inlineStr">
        <is>
          <t>4-Acid Digestion</t>
        </is>
      </c>
      <c r="DN177" t="n">
        <v>23.8</v>
      </c>
      <c r="DO177" t="n">
        <v>0.00238</v>
      </c>
      <c r="DP177" t="inlineStr">
        <is>
          <t>4-Acid Digestion</t>
        </is>
      </c>
      <c r="DQ177" t="inlineStr"/>
      <c r="DR177" t="inlineStr"/>
      <c r="DS177" t="inlineStr"/>
      <c r="DT177" t="n">
        <v>138</v>
      </c>
      <c r="DU177" t="n">
        <v>0.0138</v>
      </c>
      <c r="DV177" t="inlineStr">
        <is>
          <t>4-Acid Digestion</t>
        </is>
      </c>
      <c r="DW177" t="n">
        <v>1560</v>
      </c>
      <c r="DX177" t="n">
        <v>0.156</v>
      </c>
      <c r="DY177" t="inlineStr">
        <is>
          <t>4-Acid Digestion</t>
        </is>
      </c>
      <c r="DZ177" t="n">
        <v>2.9</v>
      </c>
      <c r="EA177" t="n">
        <v>0.00029</v>
      </c>
      <c r="EB177" t="inlineStr">
        <is>
          <t>4-Acid Digestion</t>
        </is>
      </c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n">
        <v>21.9</v>
      </c>
      <c r="EM177" t="n">
        <v>0.00219</v>
      </c>
      <c r="EN177" t="inlineStr">
        <is>
          <t>4-Acid Digestion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s="2" t="n">
        <v>0.1</v>
      </c>
      <c r="FB177" s="2" t="n">
        <v>1e-05</v>
      </c>
      <c r="FC177" t="inlineStr">
        <is>
          <t>4-Acid Digestion</t>
        </is>
      </c>
      <c r="FD177" t="n">
        <v>21.6</v>
      </c>
      <c r="FE177" t="n">
        <v>0.00216</v>
      </c>
      <c r="FF177" t="inlineStr">
        <is>
          <t>4-Acid Digestion</t>
        </is>
      </c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n">
        <v>1.51</v>
      </c>
      <c r="FQ177" t="n">
        <v>0.000151</v>
      </c>
      <c r="FR177" t="inlineStr">
        <is>
          <t>4-Acid Digestion</t>
        </is>
      </c>
      <c r="FS177" t="n">
        <v>442</v>
      </c>
      <c r="FT177" t="n">
        <v>0.0442</v>
      </c>
      <c r="FU177" t="inlineStr">
        <is>
          <t>4-Acid Digestion</t>
        </is>
      </c>
      <c r="FV177" t="n">
        <v>1.48</v>
      </c>
      <c r="FW177" t="n">
        <v>0.000148</v>
      </c>
      <c r="FX177" t="inlineStr">
        <is>
          <t>4-Acid Digestion</t>
        </is>
      </c>
      <c r="FY177" t="inlineStr"/>
      <c r="FZ177" t="inlineStr"/>
      <c r="GA177" t="inlineStr"/>
      <c r="GB177" t="inlineStr"/>
      <c r="GC177" t="inlineStr"/>
      <c r="GD177" t="inlineStr"/>
      <c r="GE177" t="n">
        <v>3.08</v>
      </c>
      <c r="GF177" t="n">
        <v>0.000308</v>
      </c>
      <c r="GG177" t="inlineStr">
        <is>
          <t>4-Acid Digestion</t>
        </is>
      </c>
      <c r="GH177" t="n">
        <v>10600</v>
      </c>
      <c r="GI177" t="n">
        <v>1.06</v>
      </c>
      <c r="GJ177" t="inlineStr">
        <is>
          <t>4-Acid Digestion</t>
        </is>
      </c>
      <c r="GK177" t="inlineStr"/>
      <c r="GL177" t="inlineStr"/>
      <c r="GM177" t="inlineStr"/>
      <c r="GN177" t="inlineStr"/>
      <c r="GO177" t="inlineStr"/>
      <c r="GP177" t="inlineStr"/>
      <c r="GQ177" t="n">
        <v>0.76</v>
      </c>
      <c r="GR177" t="n">
        <v>7.6e-05</v>
      </c>
      <c r="GS177" t="inlineStr">
        <is>
          <t>4-Acid Digestion</t>
        </is>
      </c>
      <c r="GT177" t="n">
        <v>161</v>
      </c>
      <c r="GU177" t="n">
        <v>0.0161</v>
      </c>
      <c r="GV177" t="inlineStr">
        <is>
          <t>4-Acid Digestion</t>
        </is>
      </c>
      <c r="GW177" t="n">
        <v>0.53</v>
      </c>
      <c r="GX177" t="n">
        <v>5.3e-05</v>
      </c>
      <c r="GY177" t="inlineStr">
        <is>
          <t>4-Acid Digestion</t>
        </is>
      </c>
      <c r="GZ177" t="n">
        <v>22.3</v>
      </c>
      <c r="HA177" t="n">
        <v>0.00223</v>
      </c>
      <c r="HB177" t="inlineStr">
        <is>
          <t>4-Acid Digestion</t>
        </is>
      </c>
      <c r="HC177" t="inlineStr"/>
      <c r="HD177" t="inlineStr"/>
      <c r="HE177" t="inlineStr"/>
      <c r="HF177" t="n">
        <v>108</v>
      </c>
      <c r="HG177" t="n">
        <v>0.0108</v>
      </c>
      <c r="HH177" t="inlineStr">
        <is>
          <t>4-Acid Digestion</t>
        </is>
      </c>
      <c r="HI177" t="n">
        <v>143</v>
      </c>
      <c r="HJ177" t="n">
        <v>0.0143</v>
      </c>
      <c r="HK177" t="inlineStr">
        <is>
          <t>4-Acid Digestion</t>
        </is>
      </c>
    </row>
    <row r="178">
      <c r="A178" t="inlineStr">
        <is>
          <t>OREAS0024d</t>
        </is>
      </c>
      <c r="B178" t="inlineStr">
        <is>
          <t>Blank/lithogeochem/low-level</t>
        </is>
      </c>
      <c r="C178" t="inlineStr">
        <is>
          <t>primary</t>
        </is>
      </c>
      <c r="D178" t="inlineStr">
        <is>
          <t>basalt</t>
        </is>
      </c>
      <c r="E178" t="inlineStr">
        <is>
          <t>barren</t>
        </is>
      </c>
      <c r="F178" t="inlineStr">
        <is>
          <t>no</t>
        </is>
      </c>
      <c r="G178" t="inlineStr">
        <is>
          <t>Current</t>
        </is>
      </c>
      <c r="H178" t="inlineStr">
        <is>
          <t>C:/Users/Zeb/Documents/GitHub/OREAS-Catalogue-Info/oreas-catalogue-2024-05-24.csv</t>
        </is>
      </c>
      <c r="I178">
        <f>Hyperlink("https://www.oreas.com/crm/OREAS-24d/")</f>
        <v/>
      </c>
      <c r="J178" s="2" t="n">
        <v>0.2</v>
      </c>
      <c r="K178" s="2" t="n">
        <v>2e-05</v>
      </c>
      <c r="L178" t="inlineStr">
        <is>
          <t>4-Acid Digestion</t>
        </is>
      </c>
      <c r="M178" t="n">
        <v>77700</v>
      </c>
      <c r="N178" t="n">
        <v>7.77</v>
      </c>
      <c r="O178" t="inlineStr">
        <is>
          <t>4-Acid Digestion</t>
        </is>
      </c>
      <c r="P178" t="n">
        <v>1.35</v>
      </c>
      <c r="Q178" t="n">
        <v>0.000135</v>
      </c>
      <c r="R178" t="inlineStr">
        <is>
          <t>4-Acid Digestion</t>
        </is>
      </c>
      <c r="S178" s="2" t="n">
        <v>0.001</v>
      </c>
      <c r="T178" s="2" t="n">
        <v>1e-07</v>
      </c>
      <c r="U178" t="inlineStr">
        <is>
          <t>Pb Fire Assay</t>
        </is>
      </c>
      <c r="V178" t="inlineStr"/>
      <c r="W178" t="inlineStr"/>
      <c r="X178" t="inlineStr"/>
      <c r="Y178" t="n">
        <v>536</v>
      </c>
      <c r="Z178" t="n">
        <v>0.0536</v>
      </c>
      <c r="AA178" t="inlineStr">
        <is>
          <t>4-Acid Digestion</t>
        </is>
      </c>
      <c r="AB178" t="n">
        <v>2.14</v>
      </c>
      <c r="AC178" t="n">
        <v>0.000214</v>
      </c>
      <c r="AD178" t="inlineStr">
        <is>
          <t>4-Acid Digestion</t>
        </is>
      </c>
      <c r="AE178" t="n">
        <v>0.03</v>
      </c>
      <c r="AF178" t="n">
        <v>3e-06</v>
      </c>
      <c r="AG178" t="inlineStr">
        <is>
          <t>4-Acid Digestion</t>
        </is>
      </c>
      <c r="AH178" t="n">
        <v>56200</v>
      </c>
      <c r="AI178" t="n">
        <v>5.62</v>
      </c>
      <c r="AJ178" t="inlineStr">
        <is>
          <t>4-Acid Digestion</t>
        </is>
      </c>
      <c r="AK178" t="n">
        <v>0.12</v>
      </c>
      <c r="AL178" t="n">
        <v>1.2e-05</v>
      </c>
      <c r="AM178" t="inlineStr">
        <is>
          <t>4-Acid Digestion</t>
        </is>
      </c>
      <c r="AN178" t="n">
        <v>59</v>
      </c>
      <c r="AO178" t="n">
        <v>0.0059</v>
      </c>
      <c r="AP178" t="inlineStr">
        <is>
          <t>4-Acid Digestion</t>
        </is>
      </c>
      <c r="AQ178" t="inlineStr"/>
      <c r="AR178" t="inlineStr"/>
      <c r="AS178" t="inlineStr"/>
      <c r="AT178" t="n">
        <v>44.2</v>
      </c>
      <c r="AU178" t="n">
        <v>0.00442</v>
      </c>
      <c r="AV178" t="inlineStr">
        <is>
          <t>4-Acid Digestion</t>
        </is>
      </c>
      <c r="AW178" t="n">
        <v>147</v>
      </c>
      <c r="AX178" t="n">
        <v>0.0147</v>
      </c>
      <c r="AY178" t="inlineStr">
        <is>
          <t>4-Acid Digestion</t>
        </is>
      </c>
      <c r="AZ178" t="n">
        <v>1.18</v>
      </c>
      <c r="BA178" t="n">
        <v>0.000118</v>
      </c>
      <c r="BB178" t="inlineStr">
        <is>
          <t>4-Acid Digestion</t>
        </is>
      </c>
      <c r="BC178" t="n">
        <v>43.2</v>
      </c>
      <c r="BD178" t="n">
        <v>0.00432</v>
      </c>
      <c r="BE178" t="inlineStr">
        <is>
          <t>4-Acid Digestion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79700</v>
      </c>
      <c r="BP178" t="n">
        <v>7.97</v>
      </c>
      <c r="BQ178" t="inlineStr">
        <is>
          <t>4-Acid Digestion</t>
        </is>
      </c>
      <c r="BR178" t="n">
        <v>22.1</v>
      </c>
      <c r="BS178" t="n">
        <v>0.00221</v>
      </c>
      <c r="BT178" t="inlineStr">
        <is>
          <t>4-Acid Digestion</t>
        </is>
      </c>
      <c r="BU178" t="inlineStr"/>
      <c r="BV178" t="inlineStr"/>
      <c r="BW178" t="inlineStr"/>
      <c r="BX178" t="inlineStr"/>
      <c r="BY178" t="inlineStr"/>
      <c r="BZ178" t="inlineStr"/>
      <c r="CA178" t="n">
        <v>4.7</v>
      </c>
      <c r="CB178" t="n">
        <v>0.00047</v>
      </c>
      <c r="CC178" t="inlineStr">
        <is>
          <t>4-Acid Digestion</t>
        </is>
      </c>
      <c r="CD178" t="inlineStr"/>
      <c r="CE178" t="inlineStr"/>
      <c r="CF178" t="inlineStr"/>
      <c r="CG178" t="inlineStr"/>
      <c r="CH178" t="inlineStr"/>
      <c r="CI178" t="inlineStr"/>
      <c r="CJ178" t="n">
        <v>0.074</v>
      </c>
      <c r="CK178" t="n">
        <v>7.4e-06</v>
      </c>
      <c r="CL178" t="inlineStr">
        <is>
          <t>4-Acid Digestion</t>
        </is>
      </c>
      <c r="CM178" t="inlineStr"/>
      <c r="CN178" t="inlineStr"/>
      <c r="CO178" t="inlineStr"/>
      <c r="CP178" t="n">
        <v>16900</v>
      </c>
      <c r="CQ178" t="n">
        <v>1.69</v>
      </c>
      <c r="CR178" t="inlineStr">
        <is>
          <t>4-Acid Digestion</t>
        </is>
      </c>
      <c r="CS178" t="n">
        <v>29.1</v>
      </c>
      <c r="CT178" t="n">
        <v>0.00291</v>
      </c>
      <c r="CU178" t="inlineStr">
        <is>
          <t>4-Acid Digestion</t>
        </is>
      </c>
      <c r="CV178" t="n">
        <v>10.8</v>
      </c>
      <c r="CW178" t="n">
        <v>0.00108</v>
      </c>
      <c r="CX178" t="inlineStr">
        <is>
          <t>4-Acid Digestion</t>
        </is>
      </c>
      <c r="CY178" t="n">
        <v>0.23</v>
      </c>
      <c r="CZ178" t="n">
        <v>2.3e-05</v>
      </c>
      <c r="DA178" t="inlineStr">
        <is>
          <t>4-Acid Digestion</t>
        </is>
      </c>
      <c r="DB178" t="n">
        <v>45600</v>
      </c>
      <c r="DC178" t="n">
        <v>4.56</v>
      </c>
      <c r="DD178" t="inlineStr">
        <is>
          <t>4-Acid Digestion</t>
        </is>
      </c>
      <c r="DE178" t="n">
        <v>1150</v>
      </c>
      <c r="DF178" t="n">
        <v>0.115</v>
      </c>
      <c r="DG178" t="inlineStr">
        <is>
          <t>4-Acid Digestion</t>
        </is>
      </c>
      <c r="DH178" t="n">
        <v>4.46</v>
      </c>
      <c r="DI178" t="n">
        <v>0.000446</v>
      </c>
      <c r="DJ178" t="inlineStr">
        <is>
          <t>4-Acid Digestion</t>
        </is>
      </c>
      <c r="DK178" t="n">
        <v>23300</v>
      </c>
      <c r="DL178" t="n">
        <v>2.33</v>
      </c>
      <c r="DM178" t="inlineStr">
        <is>
          <t>4-Acid Digestion</t>
        </is>
      </c>
      <c r="DN178" t="n">
        <v>44.6</v>
      </c>
      <c r="DO178" t="n">
        <v>0.00446</v>
      </c>
      <c r="DP178" t="inlineStr">
        <is>
          <t>4-Acid Digestion</t>
        </is>
      </c>
      <c r="DQ178" t="inlineStr"/>
      <c r="DR178" t="inlineStr"/>
      <c r="DS178" t="inlineStr"/>
      <c r="DT178" t="n">
        <v>137</v>
      </c>
      <c r="DU178" t="n">
        <v>0.0137</v>
      </c>
      <c r="DV178" t="inlineStr">
        <is>
          <t>4-Acid Digestion</t>
        </is>
      </c>
      <c r="DW178" t="n">
        <v>2520</v>
      </c>
      <c r="DX178" t="n">
        <v>0.252</v>
      </c>
      <c r="DY178" t="inlineStr">
        <is>
          <t>4-Acid Digestion</t>
        </is>
      </c>
      <c r="DZ178" t="n">
        <v>3.56</v>
      </c>
      <c r="EA178" t="n">
        <v>0.000356</v>
      </c>
      <c r="EB178" t="inlineStr">
        <is>
          <t>4-Acid Digestion</t>
        </is>
      </c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n">
        <v>37.2</v>
      </c>
      <c r="EM178" t="n">
        <v>0.00372</v>
      </c>
      <c r="EN178" t="inlineStr">
        <is>
          <t>4-Acid Digestion</t>
        </is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420</v>
      </c>
      <c r="EY178" t="n">
        <v>0.042</v>
      </c>
      <c r="EZ178" t="inlineStr">
        <is>
          <t>4-Acid Digestion</t>
        </is>
      </c>
      <c r="FA178" t="inlineStr"/>
      <c r="FB178" t="inlineStr"/>
      <c r="FC178" t="inlineStr"/>
      <c r="FD178" t="n">
        <v>20</v>
      </c>
      <c r="FE178" t="n">
        <v>0.002</v>
      </c>
      <c r="FF178" t="inlineStr">
        <is>
          <t>4-Acid Digestion</t>
        </is>
      </c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n">
        <v>1.89</v>
      </c>
      <c r="FQ178" t="n">
        <v>0.000189</v>
      </c>
      <c r="FR178" t="inlineStr">
        <is>
          <t>4-Acid Digestion</t>
        </is>
      </c>
      <c r="FS178" t="n">
        <v>748</v>
      </c>
      <c r="FT178" t="n">
        <v>0.07480000000000001</v>
      </c>
      <c r="FU178" t="inlineStr">
        <is>
          <t>4-Acid Digestion</t>
        </is>
      </c>
      <c r="FV178" t="n">
        <v>3.01</v>
      </c>
      <c r="FW178" t="n">
        <v>0.000301</v>
      </c>
      <c r="FX178" t="inlineStr">
        <is>
          <t>4-Acid Digestion</t>
        </is>
      </c>
      <c r="FY178" t="n">
        <v>0.79</v>
      </c>
      <c r="FZ178" t="n">
        <v>7.9e-05</v>
      </c>
      <c r="GA178" t="inlineStr">
        <is>
          <t>4-Acid Digestion</t>
        </is>
      </c>
      <c r="GB178" t="inlineStr"/>
      <c r="GC178" t="inlineStr"/>
      <c r="GD178" t="inlineStr"/>
      <c r="GE178" t="n">
        <v>3.78</v>
      </c>
      <c r="GF178" t="n">
        <v>0.000378</v>
      </c>
      <c r="GG178" t="inlineStr">
        <is>
          <t>4-Acid Digestion</t>
        </is>
      </c>
      <c r="GH178" t="n">
        <v>12200</v>
      </c>
      <c r="GI178" t="n">
        <v>1.22</v>
      </c>
      <c r="GJ178" t="inlineStr">
        <is>
          <t>4-Acid Digestion</t>
        </is>
      </c>
      <c r="GK178" t="n">
        <v>0.12</v>
      </c>
      <c r="GL178" t="n">
        <v>1.2e-05</v>
      </c>
      <c r="GM178" t="inlineStr">
        <is>
          <t>4-Acid Digestion</t>
        </is>
      </c>
      <c r="GN178" t="inlineStr"/>
      <c r="GO178" t="inlineStr"/>
      <c r="GP178" t="inlineStr"/>
      <c r="GQ178" t="n">
        <v>1.4</v>
      </c>
      <c r="GR178" t="n">
        <v>0.00014</v>
      </c>
      <c r="GS178" t="inlineStr">
        <is>
          <t>4-Acid Digestion</t>
        </is>
      </c>
      <c r="GT178" t="n">
        <v>201</v>
      </c>
      <c r="GU178" t="n">
        <v>0.0201</v>
      </c>
      <c r="GV178" t="inlineStr">
        <is>
          <t>4-Acid Digestion</t>
        </is>
      </c>
      <c r="GW178" t="inlineStr"/>
      <c r="GX178" t="inlineStr"/>
      <c r="GY178" t="inlineStr"/>
      <c r="GZ178" t="n">
        <v>20.4</v>
      </c>
      <c r="HA178" t="n">
        <v>0.00204</v>
      </c>
      <c r="HB178" t="inlineStr">
        <is>
          <t>4-Acid Digestion</t>
        </is>
      </c>
      <c r="HC178" t="inlineStr"/>
      <c r="HD178" t="inlineStr"/>
      <c r="HE178" t="inlineStr"/>
      <c r="HF178" t="n">
        <v>104</v>
      </c>
      <c r="HG178" t="n">
        <v>0.0104</v>
      </c>
      <c r="HH178" t="inlineStr">
        <is>
          <t>4-Acid Digestion</t>
        </is>
      </c>
      <c r="HI178" t="n">
        <v>205</v>
      </c>
      <c r="HJ178" t="n">
        <v>0.0205</v>
      </c>
      <c r="HK178" t="inlineStr">
        <is>
          <t>4-Acid Digestion</t>
        </is>
      </c>
    </row>
    <row r="179">
      <c r="A179" t="inlineStr">
        <is>
          <t>OREAS0024P</t>
        </is>
      </c>
      <c r="B179" t="inlineStr">
        <is>
          <t>Blank/lithogeochem/low-level</t>
        </is>
      </c>
      <c r="C179" t="inlineStr">
        <is>
          <t>primary</t>
        </is>
      </c>
      <c r="D179" t="inlineStr">
        <is>
          <t>basalt</t>
        </is>
      </c>
      <c r="E179" t="inlineStr">
        <is>
          <t>barren</t>
        </is>
      </c>
      <c r="F179" t="inlineStr">
        <is>
          <t>no</t>
        </is>
      </c>
      <c r="G179" t="inlineStr">
        <is>
          <t>Archived</t>
        </is>
      </c>
      <c r="H179" t="inlineStr">
        <is>
          <t>C:/Users/Zeb/Documents/GitHub/OREAS-Catalogue-Info/oreas-catalogue-2024-05-24.csv</t>
        </is>
      </c>
      <c r="I179">
        <f>Hyperlink("https://www.oreas.com/crm/OREAS-24P/")</f>
        <v/>
      </c>
      <c r="J179" t="n">
        <v>0.1</v>
      </c>
      <c r="K179" t="n">
        <v>1e-05</v>
      </c>
      <c r="L179" t="inlineStr">
        <is>
          <t>4-Acid Digestion</t>
        </is>
      </c>
      <c r="M179" t="n">
        <v>76600</v>
      </c>
      <c r="N179" t="n">
        <v>7.66</v>
      </c>
      <c r="O179" t="inlineStr">
        <is>
          <t>Borate Fusion XRF</t>
        </is>
      </c>
      <c r="P179" t="n">
        <v>2</v>
      </c>
      <c r="Q179" t="n">
        <v>0.0002</v>
      </c>
      <c r="R179" t="inlineStr">
        <is>
          <t>4-Acid Digestion</t>
        </is>
      </c>
      <c r="S179" s="2" t="n">
        <v>0.002</v>
      </c>
      <c r="T179" s="2" t="n">
        <v>2e-07</v>
      </c>
      <c r="U179" t="inlineStr">
        <is>
          <t>Pb Fire Assay</t>
        </is>
      </c>
      <c r="V179" t="inlineStr"/>
      <c r="W179" t="inlineStr"/>
      <c r="X179" t="inlineStr"/>
      <c r="Y179" t="n">
        <v>285</v>
      </c>
      <c r="Z179" t="n">
        <v>0.0285</v>
      </c>
      <c r="AA179" t="inlineStr">
        <is>
          <t>Borate / Peroxide Fusion ICP</t>
        </is>
      </c>
      <c r="AB179" t="inlineStr"/>
      <c r="AC179" t="inlineStr"/>
      <c r="AD179" t="inlineStr"/>
      <c r="AE179" s="2" t="n">
        <v>0.05</v>
      </c>
      <c r="AF179" s="2" t="n">
        <v>5e-06</v>
      </c>
      <c r="AG179" t="inlineStr">
        <is>
          <t>4-Acid Digestion</t>
        </is>
      </c>
      <c r="AH179" t="n">
        <v>60700</v>
      </c>
      <c r="AI179" t="n">
        <v>6.07</v>
      </c>
      <c r="AJ179" t="inlineStr">
        <is>
          <t>Borate Fusion XRF</t>
        </is>
      </c>
      <c r="AK179" s="2" t="n">
        <v>0.3</v>
      </c>
      <c r="AL179" s="2" t="n">
        <v>3e-05</v>
      </c>
      <c r="AM179" t="inlineStr">
        <is>
          <t>4-Acid Digestion</t>
        </is>
      </c>
      <c r="AN179" t="n">
        <v>37.6</v>
      </c>
      <c r="AO179" t="n">
        <v>0.00376</v>
      </c>
      <c r="AP179" t="inlineStr">
        <is>
          <t>Borate / Peroxide Fusion ICP</t>
        </is>
      </c>
      <c r="AQ179" t="inlineStr"/>
      <c r="AR179" t="inlineStr"/>
      <c r="AS179" t="inlineStr"/>
      <c r="AT179" t="n">
        <v>44</v>
      </c>
      <c r="AU179" t="n">
        <v>0.0044</v>
      </c>
      <c r="AV179" t="inlineStr">
        <is>
          <t>4-Acid Digestion</t>
        </is>
      </c>
      <c r="AW179" t="n">
        <v>221</v>
      </c>
      <c r="AX179" t="n">
        <v>0.0221</v>
      </c>
      <c r="AY179" t="inlineStr">
        <is>
          <t>4-Acid Digestion</t>
        </is>
      </c>
      <c r="AZ179" t="inlineStr"/>
      <c r="BA179" t="inlineStr"/>
      <c r="BB179" t="inlineStr"/>
      <c r="BC179" t="n">
        <v>52</v>
      </c>
      <c r="BD179" t="n">
        <v>0.0052</v>
      </c>
      <c r="BE179" t="inlineStr">
        <is>
          <t>4-Acid Digestion</t>
        </is>
      </c>
      <c r="BF179" t="n">
        <v>4.6</v>
      </c>
      <c r="BG179" t="n">
        <v>0.00046</v>
      </c>
      <c r="BH179" t="inlineStr">
        <is>
          <t>Borate / Peroxide Fusion ICP</t>
        </is>
      </c>
      <c r="BI179" t="n">
        <v>2.2</v>
      </c>
      <c r="BJ179" t="n">
        <v>0.00022</v>
      </c>
      <c r="BK179" t="inlineStr">
        <is>
          <t>Borate / Peroxide Fusion ICP</t>
        </is>
      </c>
      <c r="BL179" t="n">
        <v>1.6</v>
      </c>
      <c r="BM179" t="n">
        <v>0.00016</v>
      </c>
      <c r="BN179" t="inlineStr">
        <is>
          <t>Borate / Peroxide Fusion ICP</t>
        </is>
      </c>
      <c r="BO179" t="n">
        <v>79700</v>
      </c>
      <c r="BP179" t="n">
        <v>7.97</v>
      </c>
      <c r="BQ179" t="inlineStr">
        <is>
          <t>Borate Fusion XRF</t>
        </is>
      </c>
      <c r="BR179" t="inlineStr"/>
      <c r="BS179" t="inlineStr"/>
      <c r="BT179" t="inlineStr"/>
      <c r="BU179" t="n">
        <v>5.3</v>
      </c>
      <c r="BV179" t="n">
        <v>0.00053</v>
      </c>
      <c r="BW179" t="inlineStr">
        <is>
          <t>Borate / Peroxide Fusion ICP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0.8</v>
      </c>
      <c r="CH179" t="n">
        <v>8.000000000000001e-05</v>
      </c>
      <c r="CI179" t="inlineStr">
        <is>
          <t>Borate / Peroxide Fusion ICP</t>
        </is>
      </c>
      <c r="CJ179" t="inlineStr"/>
      <c r="CK179" t="inlineStr"/>
      <c r="CL179" t="inlineStr"/>
      <c r="CM179" t="inlineStr"/>
      <c r="CN179" t="inlineStr"/>
      <c r="CO179" t="inlineStr"/>
      <c r="CP179" t="n">
        <v>7000</v>
      </c>
      <c r="CQ179" t="n">
        <v>0.7</v>
      </c>
      <c r="CR179" t="inlineStr">
        <is>
          <t>Borate Fusion XRF</t>
        </is>
      </c>
      <c r="CS179" t="n">
        <v>17.4</v>
      </c>
      <c r="CT179" t="n">
        <v>0.00174</v>
      </c>
      <c r="CU179" t="inlineStr">
        <is>
          <t>Borate / Peroxide Fusion ICP</t>
        </is>
      </c>
      <c r="CV179" t="inlineStr"/>
      <c r="CW179" t="inlineStr"/>
      <c r="CX179" t="inlineStr"/>
      <c r="CY179" t="n">
        <v>0.2</v>
      </c>
      <c r="CZ179" t="n">
        <v>2e-05</v>
      </c>
      <c r="DA179" t="inlineStr">
        <is>
          <t>Borate / Peroxide Fusion ICP</t>
        </is>
      </c>
      <c r="DB179" t="n">
        <v>41300</v>
      </c>
      <c r="DC179" t="n">
        <v>4.13</v>
      </c>
      <c r="DD179" t="inlineStr">
        <is>
          <t>Borate Fusion XRF</t>
        </is>
      </c>
      <c r="DE179" t="n">
        <v>1100</v>
      </c>
      <c r="DF179" t="n">
        <v>0.11</v>
      </c>
      <c r="DG179" t="inlineStr">
        <is>
          <t>Borate Fusion XRF</t>
        </is>
      </c>
      <c r="DH179" t="inlineStr"/>
      <c r="DI179" t="inlineStr"/>
      <c r="DJ179" t="inlineStr"/>
      <c r="DK179" t="n">
        <v>23100</v>
      </c>
      <c r="DL179" t="n">
        <v>2.31</v>
      </c>
      <c r="DM179" t="inlineStr">
        <is>
          <t>Borate Fusion XRF</t>
        </is>
      </c>
      <c r="DN179" t="n">
        <v>21</v>
      </c>
      <c r="DO179" t="n">
        <v>0.0021</v>
      </c>
      <c r="DP179" t="inlineStr">
        <is>
          <t>Borate / Peroxide Fusion ICP</t>
        </is>
      </c>
      <c r="DQ179" t="n">
        <v>19.9</v>
      </c>
      <c r="DR179" t="n">
        <v>0.00199</v>
      </c>
      <c r="DS179" t="inlineStr">
        <is>
          <t>Borate / Peroxide Fusion ICP</t>
        </is>
      </c>
      <c r="DT179" t="n">
        <v>141</v>
      </c>
      <c r="DU179" t="n">
        <v>0.0141</v>
      </c>
      <c r="DV179" t="inlineStr">
        <is>
          <t>4-Acid Digestion</t>
        </is>
      </c>
      <c r="DW179" t="n">
        <v>1360</v>
      </c>
      <c r="DX179" t="n">
        <v>0.136</v>
      </c>
      <c r="DY179" t="inlineStr">
        <is>
          <t>Borate Fusion XRF</t>
        </is>
      </c>
      <c r="DZ179" t="n">
        <v>2.9</v>
      </c>
      <c r="EA179" t="n">
        <v>0.00029</v>
      </c>
      <c r="EB179" t="inlineStr">
        <is>
          <t>4-Acid Digestion</t>
        </is>
      </c>
      <c r="EC179" s="2" t="n">
        <v>2</v>
      </c>
      <c r="ED179" s="2" t="n">
        <v>0.0002</v>
      </c>
      <c r="EE179" t="inlineStr">
        <is>
          <t>Pb Fire Assay</t>
        </is>
      </c>
      <c r="EF179" t="n">
        <v>4.7</v>
      </c>
      <c r="EG179" t="n">
        <v>0.00047</v>
      </c>
      <c r="EH179" t="inlineStr">
        <is>
          <t>Borate / Peroxide Fusion ICP</t>
        </is>
      </c>
      <c r="EI179" s="2" t="n">
        <v>1</v>
      </c>
      <c r="EJ179" s="2" t="n">
        <v>0.0001</v>
      </c>
      <c r="EK179" t="inlineStr">
        <is>
          <t>Pb Fire Assay</t>
        </is>
      </c>
      <c r="EL179" t="n">
        <v>22.4</v>
      </c>
      <c r="EM179" t="n">
        <v>0.00224</v>
      </c>
      <c r="EN179" t="inlineStr">
        <is>
          <t>Borate / Peroxide Fusion ICP</t>
        </is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130</v>
      </c>
      <c r="EY179" t="n">
        <v>0.013</v>
      </c>
      <c r="EZ179" t="inlineStr">
        <is>
          <t>Infrared Combustion</t>
        </is>
      </c>
      <c r="FA179" t="n">
        <v>0.14</v>
      </c>
      <c r="FB179" t="n">
        <v>1.4e-05</v>
      </c>
      <c r="FC179" t="inlineStr">
        <is>
          <t>4-Acid Digestion</t>
        </is>
      </c>
      <c r="FD179" t="inlineStr"/>
      <c r="FE179" t="inlineStr"/>
      <c r="FF179" t="inlineStr"/>
      <c r="FG179" t="inlineStr"/>
      <c r="FH179" t="inlineStr"/>
      <c r="FI179" t="inlineStr"/>
      <c r="FJ179" t="n">
        <v>242000</v>
      </c>
      <c r="FK179" t="n">
        <v>24.2</v>
      </c>
      <c r="FL179" t="inlineStr">
        <is>
          <t>Borate Fusion XRF</t>
        </is>
      </c>
      <c r="FM179" t="n">
        <v>4.7</v>
      </c>
      <c r="FN179" t="n">
        <v>0.00047</v>
      </c>
      <c r="FO179" t="inlineStr">
        <is>
          <t>Borate / Peroxide Fusion ICP</t>
        </is>
      </c>
      <c r="FP179" t="n">
        <v>2</v>
      </c>
      <c r="FQ179" t="n">
        <v>0.0002</v>
      </c>
      <c r="FR179" t="inlineStr">
        <is>
          <t>Borate / Peroxide Fusion ICP</t>
        </is>
      </c>
      <c r="FS179" t="n">
        <v>403</v>
      </c>
      <c r="FT179" t="n">
        <v>0.0403</v>
      </c>
      <c r="FU179" t="inlineStr">
        <is>
          <t>Borate / Peroxide Fusion ICP</t>
        </is>
      </c>
      <c r="FV179" t="inlineStr"/>
      <c r="FW179" t="inlineStr"/>
      <c r="FX179" t="inlineStr"/>
      <c r="FY179" t="n">
        <v>0.8100000000000001</v>
      </c>
      <c r="FZ179" t="n">
        <v>8.1e-05</v>
      </c>
      <c r="GA179" t="inlineStr">
        <is>
          <t>Borate / Peroxide Fusion ICP</t>
        </is>
      </c>
      <c r="GB179" t="inlineStr"/>
      <c r="GC179" t="inlineStr"/>
      <c r="GD179" t="inlineStr"/>
      <c r="GE179" t="n">
        <v>2.85</v>
      </c>
      <c r="GF179" t="n">
        <v>0.000285</v>
      </c>
      <c r="GG179" t="inlineStr">
        <is>
          <t>Borate / Peroxide Fusion ICP</t>
        </is>
      </c>
      <c r="GH179" t="n">
        <v>11000</v>
      </c>
      <c r="GI179" t="n">
        <v>1.1</v>
      </c>
      <c r="GJ179" t="inlineStr">
        <is>
          <t>Borate Fusion XRF</t>
        </is>
      </c>
      <c r="GK179" t="inlineStr"/>
      <c r="GL179" t="inlineStr"/>
      <c r="GM179" t="inlineStr"/>
      <c r="GN179" t="n">
        <v>0.3</v>
      </c>
      <c r="GO179" t="n">
        <v>3e-05</v>
      </c>
      <c r="GP179" t="inlineStr">
        <is>
          <t>Borate / Peroxide Fusion ICP</t>
        </is>
      </c>
      <c r="GQ179" t="n">
        <v>0.75</v>
      </c>
      <c r="GR179" t="n">
        <v>7.499999999999999e-05</v>
      </c>
      <c r="GS179" t="inlineStr">
        <is>
          <t>Borate / Peroxide Fusion ICP</t>
        </is>
      </c>
      <c r="GT179" t="inlineStr"/>
      <c r="GU179" t="inlineStr"/>
      <c r="GV179" t="inlineStr"/>
      <c r="GW179" t="inlineStr"/>
      <c r="GX179" t="inlineStr"/>
      <c r="GY179" t="inlineStr"/>
      <c r="GZ179" t="n">
        <v>22.9</v>
      </c>
      <c r="HA179" t="n">
        <v>0.00229</v>
      </c>
      <c r="HB179" t="inlineStr">
        <is>
          <t>Borate / Peroxide Fusion ICP</t>
        </is>
      </c>
      <c r="HC179" t="n">
        <v>1.83</v>
      </c>
      <c r="HD179" t="n">
        <v>0.000183</v>
      </c>
      <c r="HE179" t="inlineStr">
        <is>
          <t>Borate / Peroxide Fusion ICP</t>
        </is>
      </c>
      <c r="HF179" t="n">
        <v>114</v>
      </c>
      <c r="HG179" t="n">
        <v>0.0114</v>
      </c>
      <c r="HH179" t="inlineStr">
        <is>
          <t>4-Acid Digestion</t>
        </is>
      </c>
      <c r="HI179" t="n">
        <v>141</v>
      </c>
      <c r="HJ179" t="n">
        <v>0.0141</v>
      </c>
      <c r="HK179" t="inlineStr">
        <is>
          <t>Borate / Peroxide Fusion ICP</t>
        </is>
      </c>
    </row>
    <row r="180">
      <c r="A180" t="inlineStr">
        <is>
          <t>OREAS0250</t>
        </is>
      </c>
      <c r="B180" t="inlineStr">
        <is>
          <t>Au &lt;1 ppm, Au only</t>
        </is>
      </c>
      <c r="C180" t="inlineStr">
        <is>
          <t>oxide</t>
        </is>
      </c>
      <c r="D180" t="inlineStr">
        <is>
          <t>weathered greenstone</t>
        </is>
      </c>
      <c r="E180" t="inlineStr">
        <is>
          <t>orogenic lode gold</t>
        </is>
      </c>
      <c r="F180" t="inlineStr">
        <is>
          <t>no</t>
        </is>
      </c>
      <c r="G180" t="inlineStr">
        <is>
          <t>Archived</t>
        </is>
      </c>
      <c r="H180" t="inlineStr">
        <is>
          <t>C:/Users/Zeb/Documents/GitHub/OREAS-Catalogue-Info/oreas-catalogue-2024-05-24.csv</t>
        </is>
      </c>
      <c r="I180">
        <f>Hyperlink("https://www.oreas.com/crm/OREAS-250/")</f>
        <v/>
      </c>
      <c r="J180" t="n">
        <v>0.258</v>
      </c>
      <c r="K180" t="n">
        <v>2.58e-05</v>
      </c>
      <c r="L180" t="inlineStr">
        <is>
          <t>Aqua Regia Digestion</t>
        </is>
      </c>
      <c r="M180" t="n">
        <v>13400</v>
      </c>
      <c r="N180" t="n">
        <v>1.34</v>
      </c>
      <c r="O180" t="inlineStr">
        <is>
          <t>Aqua Regia Digestion</t>
        </is>
      </c>
      <c r="P180" t="n">
        <v>11.8</v>
      </c>
      <c r="Q180" t="n">
        <v>0.00118</v>
      </c>
      <c r="R180" t="inlineStr">
        <is>
          <t>Aqua Regia Digestion</t>
        </is>
      </c>
      <c r="S180" t="n">
        <v>0.309</v>
      </c>
      <c r="T180" t="n">
        <v>3.09e-05</v>
      </c>
      <c r="U180" t="inlineStr">
        <is>
          <t>Pb Fire Assay</t>
        </is>
      </c>
      <c r="V180" s="2" t="n">
        <v>10</v>
      </c>
      <c r="W180" s="2" t="n">
        <v>0.001</v>
      </c>
      <c r="X180" t="inlineStr">
        <is>
          <t>Aqua Regia Digestion</t>
        </is>
      </c>
      <c r="Y180" t="n">
        <v>69</v>
      </c>
      <c r="Z180" t="n">
        <v>0.0069</v>
      </c>
      <c r="AA180" t="inlineStr">
        <is>
          <t>Aqua Regia Digestion</t>
        </is>
      </c>
      <c r="AB180" t="n">
        <v>0.6</v>
      </c>
      <c r="AC180" t="n">
        <v>6e-05</v>
      </c>
      <c r="AD180" t="inlineStr">
        <is>
          <t>Aqua Regia Digestion</t>
        </is>
      </c>
      <c r="AE180" t="n">
        <v>0.081</v>
      </c>
      <c r="AF180" t="n">
        <v>8.1e-06</v>
      </c>
      <c r="AG180" t="inlineStr">
        <is>
          <t>Aqua Regia Digestion</t>
        </is>
      </c>
      <c r="AH180" t="n">
        <v>8840</v>
      </c>
      <c r="AI180" t="n">
        <v>0.884</v>
      </c>
      <c r="AJ180" t="inlineStr">
        <is>
          <t>Aqua Regia Digestion</t>
        </is>
      </c>
      <c r="AK180" t="n">
        <v>0.12</v>
      </c>
      <c r="AL180" t="n">
        <v>1.2e-05</v>
      </c>
      <c r="AM180" t="inlineStr">
        <is>
          <t>Aqua Regia Digestion</t>
        </is>
      </c>
      <c r="AN180" t="n">
        <v>39.7</v>
      </c>
      <c r="AO180" t="n">
        <v>0.00397</v>
      </c>
      <c r="AP180" t="inlineStr">
        <is>
          <t>Aqua Regia Digestion</t>
        </is>
      </c>
      <c r="AQ180" t="inlineStr"/>
      <c r="AR180" t="inlineStr"/>
      <c r="AS180" t="inlineStr"/>
      <c r="AT180" t="n">
        <v>33</v>
      </c>
      <c r="AU180" t="n">
        <v>0.0033</v>
      </c>
      <c r="AV180" t="inlineStr">
        <is>
          <t>Aqua Regia Digestion</t>
        </is>
      </c>
      <c r="AW180" t="n">
        <v>49.5</v>
      </c>
      <c r="AX180" t="n">
        <v>0.00495</v>
      </c>
      <c r="AY180" t="inlineStr">
        <is>
          <t>Aqua Regia Digestion</t>
        </is>
      </c>
      <c r="AZ180" t="n">
        <v>0.85</v>
      </c>
      <c r="BA180" t="n">
        <v>8.500000000000001e-05</v>
      </c>
      <c r="BB180" t="inlineStr">
        <is>
          <t>Aqua Regia Digestion</t>
        </is>
      </c>
      <c r="BC180" t="n">
        <v>44.7</v>
      </c>
      <c r="BD180" t="n">
        <v>0.00447</v>
      </c>
      <c r="BE180" t="inlineStr">
        <is>
          <t>Aqua Regia Digestion</t>
        </is>
      </c>
      <c r="BF180" t="n">
        <v>2.9</v>
      </c>
      <c r="BG180" t="n">
        <v>0.00029</v>
      </c>
      <c r="BH180" t="inlineStr">
        <is>
          <t>Aqua Regia Digestion</t>
        </is>
      </c>
      <c r="BI180" t="n">
        <v>1.33</v>
      </c>
      <c r="BJ180" t="n">
        <v>0.000133</v>
      </c>
      <c r="BK180" t="inlineStr">
        <is>
          <t>Aqua Regia Digestion</t>
        </is>
      </c>
      <c r="BL180" t="n">
        <v>0.75</v>
      </c>
      <c r="BM180" t="n">
        <v>7.499999999999999e-05</v>
      </c>
      <c r="BN180" t="inlineStr">
        <is>
          <t>Aqua Regia Digestion</t>
        </is>
      </c>
      <c r="BO180" t="n">
        <v>50800</v>
      </c>
      <c r="BP180" t="n">
        <v>5.08</v>
      </c>
      <c r="BQ180" t="inlineStr">
        <is>
          <t>Aqua Regia Digestion</t>
        </is>
      </c>
      <c r="BR180" t="n">
        <v>4.18</v>
      </c>
      <c r="BS180" t="n">
        <v>0.000418</v>
      </c>
      <c r="BT180" t="inlineStr">
        <is>
          <t>Aqua Regia Digestion</t>
        </is>
      </c>
      <c r="BU180" t="n">
        <v>3.63</v>
      </c>
      <c r="BV180" t="n">
        <v>0.000363</v>
      </c>
      <c r="BW180" t="inlineStr">
        <is>
          <t>Aqua Regia Digestion</t>
        </is>
      </c>
      <c r="BX180" t="inlineStr"/>
      <c r="BY180" t="inlineStr"/>
      <c r="BZ180" t="inlineStr"/>
      <c r="CA180" t="n">
        <v>0.87</v>
      </c>
      <c r="CB180" t="n">
        <v>8.7e-05</v>
      </c>
      <c r="CC180" t="inlineStr">
        <is>
          <t>Aqua Regia Digestion</t>
        </is>
      </c>
      <c r="CD180" t="inlineStr"/>
      <c r="CE180" t="inlineStr"/>
      <c r="CF180" t="inlineStr"/>
      <c r="CG180" t="n">
        <v>0.49</v>
      </c>
      <c r="CH180" t="n">
        <v>4.9e-05</v>
      </c>
      <c r="CI180" t="inlineStr">
        <is>
          <t>Aqua Regia Digestion</t>
        </is>
      </c>
      <c r="CJ180" s="2" t="n">
        <v>0.04</v>
      </c>
      <c r="CK180" s="2" t="n">
        <v>4e-06</v>
      </c>
      <c r="CL180" t="inlineStr">
        <is>
          <t>Aqua Regia Digestion</t>
        </is>
      </c>
      <c r="CM180" t="inlineStr"/>
      <c r="CN180" t="inlineStr"/>
      <c r="CO180" t="inlineStr"/>
      <c r="CP180" t="n">
        <v>1110</v>
      </c>
      <c r="CQ180" t="n">
        <v>0.111</v>
      </c>
      <c r="CR180" t="inlineStr">
        <is>
          <t>Aqua Regia Digestion</t>
        </is>
      </c>
      <c r="CS180" t="n">
        <v>17.5</v>
      </c>
      <c r="CT180" t="n">
        <v>0.00175</v>
      </c>
      <c r="CU180" t="inlineStr">
        <is>
          <t>Aqua Regia Digestion</t>
        </is>
      </c>
      <c r="CV180" t="n">
        <v>7.23</v>
      </c>
      <c r="CW180" t="n">
        <v>0.000723</v>
      </c>
      <c r="CX180" t="inlineStr">
        <is>
          <t>Aqua Regia Digestion</t>
        </is>
      </c>
      <c r="CY180" t="n">
        <v>0.14</v>
      </c>
      <c r="CZ180" t="n">
        <v>1.4e-05</v>
      </c>
      <c r="DA180" t="inlineStr">
        <is>
          <t>Aqua Regia Digestion</t>
        </is>
      </c>
      <c r="DB180" t="n">
        <v>17300</v>
      </c>
      <c r="DC180" t="n">
        <v>1.73</v>
      </c>
      <c r="DD180" t="inlineStr">
        <is>
          <t>Aqua Regia Digestion</t>
        </is>
      </c>
      <c r="DE180" t="n">
        <v>580</v>
      </c>
      <c r="DF180" t="n">
        <v>0.058</v>
      </c>
      <c r="DG180" t="inlineStr">
        <is>
          <t>Aqua Regia Digestion</t>
        </is>
      </c>
      <c r="DH180" t="n">
        <v>0.9399999999999999</v>
      </c>
      <c r="DI180" t="n">
        <v>9.399999999999999e-05</v>
      </c>
      <c r="DJ180" t="inlineStr">
        <is>
          <t>Aqua Regia Digestion</t>
        </is>
      </c>
      <c r="DK180" t="n">
        <v>1860</v>
      </c>
      <c r="DL180" t="n">
        <v>0.186</v>
      </c>
      <c r="DM180" t="inlineStr">
        <is>
          <t>Aqua Regia Digestion</t>
        </is>
      </c>
      <c r="DN180" s="2" t="n">
        <v>1</v>
      </c>
      <c r="DO180" s="2" t="n">
        <v>0.0001</v>
      </c>
      <c r="DP180" t="inlineStr">
        <is>
          <t>Aqua Regia Digestion</t>
        </is>
      </c>
      <c r="DQ180" t="n">
        <v>17.5</v>
      </c>
      <c r="DR180" t="n">
        <v>0.00175</v>
      </c>
      <c r="DS180" t="inlineStr">
        <is>
          <t>Aqua Regia Digestion</t>
        </is>
      </c>
      <c r="DT180" t="n">
        <v>119</v>
      </c>
      <c r="DU180" t="n">
        <v>0.0119</v>
      </c>
      <c r="DV180" t="inlineStr">
        <is>
          <t>Aqua Regia Digestion</t>
        </is>
      </c>
      <c r="DW180" t="n">
        <v>990</v>
      </c>
      <c r="DX180" t="n">
        <v>0.099</v>
      </c>
      <c r="DY180" t="inlineStr">
        <is>
          <t>Aqua Regia Digestion</t>
        </is>
      </c>
      <c r="DZ180" t="n">
        <v>8.06</v>
      </c>
      <c r="EA180" t="n">
        <v>0.000806</v>
      </c>
      <c r="EB180" t="inlineStr">
        <is>
          <t>Aqua Regia Digestion</t>
        </is>
      </c>
      <c r="EC180" t="inlineStr"/>
      <c r="ED180" t="inlineStr"/>
      <c r="EE180" t="inlineStr"/>
      <c r="EF180" t="n">
        <v>4.39</v>
      </c>
      <c r="EG180" t="n">
        <v>0.000439</v>
      </c>
      <c r="EH180" t="inlineStr">
        <is>
          <t>Aqua Regia Digestion</t>
        </is>
      </c>
      <c r="EI180" t="inlineStr"/>
      <c r="EJ180" t="inlineStr"/>
      <c r="EK180" t="inlineStr"/>
      <c r="EL180" t="n">
        <v>11.2</v>
      </c>
      <c r="EM180" t="n">
        <v>0.00112</v>
      </c>
      <c r="EN180" t="inlineStr">
        <is>
          <t>Aqua Regia Digestion</t>
        </is>
      </c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120</v>
      </c>
      <c r="EY180" t="n">
        <v>0.012</v>
      </c>
      <c r="EZ180" t="inlineStr">
        <is>
          <t>Aqua Regia Digestion</t>
        </is>
      </c>
      <c r="FA180" t="n">
        <v>0.44</v>
      </c>
      <c r="FB180" t="n">
        <v>4.4e-05</v>
      </c>
      <c r="FC180" t="inlineStr">
        <is>
          <t>Aqua Regia Digestion</t>
        </is>
      </c>
      <c r="FD180" t="n">
        <v>5.08</v>
      </c>
      <c r="FE180" t="n">
        <v>0.000508</v>
      </c>
      <c r="FF180" t="inlineStr">
        <is>
          <t>Aqua Regia Digestion</t>
        </is>
      </c>
      <c r="FG180" s="2" t="n">
        <v>1</v>
      </c>
      <c r="FH180" s="2" t="n">
        <v>0.0001</v>
      </c>
      <c r="FI180" t="inlineStr">
        <is>
          <t>Aqua Regia Digestion</t>
        </is>
      </c>
      <c r="FJ180" t="inlineStr"/>
      <c r="FK180" t="inlineStr"/>
      <c r="FL180" t="inlineStr"/>
      <c r="FM180" t="n">
        <v>3.86</v>
      </c>
      <c r="FN180" t="n">
        <v>0.000386</v>
      </c>
      <c r="FO180" t="inlineStr">
        <is>
          <t>Aqua Regia Digestion</t>
        </is>
      </c>
      <c r="FP180" t="n">
        <v>0.71</v>
      </c>
      <c r="FQ180" t="n">
        <v>7.1e-05</v>
      </c>
      <c r="FR180" t="inlineStr">
        <is>
          <t>Aqua Regia Digestion</t>
        </is>
      </c>
      <c r="FS180" t="n">
        <v>66</v>
      </c>
      <c r="FT180" t="n">
        <v>0.0066</v>
      </c>
      <c r="FU180" t="inlineStr">
        <is>
          <t>Aqua Regia Digestion</t>
        </is>
      </c>
      <c r="FV180" s="2" t="n">
        <v>0.05</v>
      </c>
      <c r="FW180" s="2" t="n">
        <v>5e-06</v>
      </c>
      <c r="FX180" t="inlineStr">
        <is>
          <t>Aqua Regia Digestion</t>
        </is>
      </c>
      <c r="FY180" t="n">
        <v>0.52</v>
      </c>
      <c r="FZ180" t="n">
        <v>5.2e-05</v>
      </c>
      <c r="GA180" t="inlineStr">
        <is>
          <t>Aqua Regia Digestion</t>
        </is>
      </c>
      <c r="GB180" s="2" t="n">
        <v>0.05</v>
      </c>
      <c r="GC180" s="2" t="n">
        <v>5e-06</v>
      </c>
      <c r="GD180" t="inlineStr">
        <is>
          <t>Aqua Regia Digestion</t>
        </is>
      </c>
      <c r="GE180" t="n">
        <v>3.06</v>
      </c>
      <c r="GF180" t="n">
        <v>0.000306</v>
      </c>
      <c r="GG180" t="inlineStr">
        <is>
          <t>Aqua Regia Digestion</t>
        </is>
      </c>
      <c r="GH180" t="n">
        <v>1710</v>
      </c>
      <c r="GI180" t="n">
        <v>0.171</v>
      </c>
      <c r="GJ180" t="inlineStr">
        <is>
          <t>Aqua Regia Digestion</t>
        </is>
      </c>
      <c r="GK180" t="n">
        <v>0.068</v>
      </c>
      <c r="GL180" t="n">
        <v>6.8e-06</v>
      </c>
      <c r="GM180" t="inlineStr">
        <is>
          <t>Aqua Regia Digestion</t>
        </is>
      </c>
      <c r="GN180" t="n">
        <v>0.17</v>
      </c>
      <c r="GO180" t="n">
        <v>1.7e-05</v>
      </c>
      <c r="GP180" t="inlineStr">
        <is>
          <t>Aqua Regia Digestion</t>
        </is>
      </c>
      <c r="GQ180" t="n">
        <v>0.59</v>
      </c>
      <c r="GR180" t="n">
        <v>5.9e-05</v>
      </c>
      <c r="GS180" t="inlineStr">
        <is>
          <t>Aqua Regia Digestion</t>
        </is>
      </c>
      <c r="GT180" t="n">
        <v>41.4</v>
      </c>
      <c r="GU180" t="n">
        <v>0.00414</v>
      </c>
      <c r="GV180" t="inlineStr">
        <is>
          <t>Aqua Regia Digestion</t>
        </is>
      </c>
      <c r="GW180" t="inlineStr"/>
      <c r="GX180" t="inlineStr"/>
      <c r="GY180" t="inlineStr"/>
      <c r="GZ180" t="n">
        <v>12.3</v>
      </c>
      <c r="HA180" t="n">
        <v>0.00123</v>
      </c>
      <c r="HB180" t="inlineStr">
        <is>
          <t>Aqua Regia Digestion</t>
        </is>
      </c>
      <c r="HC180" t="n">
        <v>1</v>
      </c>
      <c r="HD180" t="n">
        <v>0.0001</v>
      </c>
      <c r="HE180" t="inlineStr">
        <is>
          <t>Aqua Regia Digestion</t>
        </is>
      </c>
      <c r="HF180" t="n">
        <v>82</v>
      </c>
      <c r="HG180" t="n">
        <v>0.008200000000000001</v>
      </c>
      <c r="HH180" t="inlineStr">
        <is>
          <t>Aqua Regia Digestion</t>
        </is>
      </c>
      <c r="HI180" s="2" t="n">
        <v>50</v>
      </c>
      <c r="HJ180" s="2" t="n">
        <v>0.005</v>
      </c>
      <c r="HK180" t="inlineStr">
        <is>
          <t>Aqua Regia Digestion</t>
        </is>
      </c>
    </row>
    <row r="181">
      <c r="A181" t="inlineStr">
        <is>
          <t>OREAS0250b</t>
        </is>
      </c>
      <c r="B181" t="inlineStr">
        <is>
          <t>Au &lt;1 ppm, Au only</t>
        </is>
      </c>
      <c r="C181" t="inlineStr">
        <is>
          <t>oxide</t>
        </is>
      </c>
      <c r="D181" t="inlineStr">
        <is>
          <t>weathered greenstone/ sediments/ scoria</t>
        </is>
      </c>
      <c r="E181" t="inlineStr">
        <is>
          <t>orogenic lode gold</t>
        </is>
      </c>
      <c r="F181" t="inlineStr">
        <is>
          <t>yes</t>
        </is>
      </c>
      <c r="G181" t="inlineStr">
        <is>
          <t>Archived</t>
        </is>
      </c>
      <c r="H181" t="inlineStr">
        <is>
          <t>C:/Users/Zeb/Documents/GitHub/OREAS-Catalogue-Info/oreas-catalogue-2024-05-24.csv</t>
        </is>
      </c>
      <c r="I181">
        <f>Hyperlink("https://www.oreas.com/crm/OREAS-250b/")</f>
        <v/>
      </c>
      <c r="J181" t="n">
        <v>0.073</v>
      </c>
      <c r="K181" t="n">
        <v>7.3e-06</v>
      </c>
      <c r="L181" t="inlineStr">
        <is>
          <t>Aqua Regia Digestion</t>
        </is>
      </c>
      <c r="M181" t="n">
        <v>54500</v>
      </c>
      <c r="N181" t="n">
        <v>5.45</v>
      </c>
      <c r="O181" t="inlineStr">
        <is>
          <t>4-Acid Digestion</t>
        </is>
      </c>
      <c r="P181" t="n">
        <v>3.82</v>
      </c>
      <c r="Q181" t="n">
        <v>0.000382</v>
      </c>
      <c r="R181" t="inlineStr">
        <is>
          <t>4-Acid Digestion</t>
        </is>
      </c>
      <c r="S181" t="n">
        <v>0.332</v>
      </c>
      <c r="T181" t="n">
        <v>3.32e-05</v>
      </c>
      <c r="U181" t="inlineStr">
        <is>
          <t>Pb Fire Assay</t>
        </is>
      </c>
      <c r="V181" s="2" t="n">
        <v>10</v>
      </c>
      <c r="W181" s="2" t="n">
        <v>0.001</v>
      </c>
      <c r="X181" t="inlineStr">
        <is>
          <t>Aqua Regia Digestion</t>
        </is>
      </c>
      <c r="Y181" t="n">
        <v>425</v>
      </c>
      <c r="Z181" t="n">
        <v>0.0425</v>
      </c>
      <c r="AA181" t="inlineStr">
        <is>
          <t>4-Acid Digestion</t>
        </is>
      </c>
      <c r="AB181" t="n">
        <v>2.43</v>
      </c>
      <c r="AC181" t="n">
        <v>0.000243</v>
      </c>
      <c r="AD181" t="inlineStr">
        <is>
          <t>4-Acid Digestion</t>
        </is>
      </c>
      <c r="AE181" t="n">
        <v>0.13</v>
      </c>
      <c r="AF181" t="n">
        <v>1.3e-05</v>
      </c>
      <c r="AG181" t="inlineStr">
        <is>
          <t>4-Acid Digestion</t>
        </is>
      </c>
      <c r="AH181" t="n">
        <v>19000</v>
      </c>
      <c r="AI181" t="n">
        <v>1.9</v>
      </c>
      <c r="AJ181" t="inlineStr">
        <is>
          <t>4-Acid Digestion</t>
        </is>
      </c>
      <c r="AK181" t="n">
        <v>0.032</v>
      </c>
      <c r="AL181" t="n">
        <v>3.2e-06</v>
      </c>
      <c r="AM181" t="inlineStr">
        <is>
          <t>Aqua Regia Digestion</t>
        </is>
      </c>
      <c r="AN181" t="n">
        <v>76</v>
      </c>
      <c r="AO181" t="n">
        <v>0.0076</v>
      </c>
      <c r="AP181" t="inlineStr">
        <is>
          <t>4-Acid Digestion</t>
        </is>
      </c>
      <c r="AQ181" t="inlineStr"/>
      <c r="AR181" t="inlineStr"/>
      <c r="AS181" t="inlineStr"/>
      <c r="AT181" t="n">
        <v>27.9</v>
      </c>
      <c r="AU181" t="n">
        <v>0.00279</v>
      </c>
      <c r="AV181" t="inlineStr">
        <is>
          <t>4-Acid Digestion</t>
        </is>
      </c>
      <c r="AW181" t="n">
        <v>118</v>
      </c>
      <c r="AX181" t="n">
        <v>0.0118</v>
      </c>
      <c r="AY181" t="inlineStr">
        <is>
          <t>4-Acid Digestion</t>
        </is>
      </c>
      <c r="AZ181" t="n">
        <v>3.06</v>
      </c>
      <c r="BA181" t="n">
        <v>0.000306</v>
      </c>
      <c r="BB181" t="inlineStr">
        <is>
          <t>4-Acid Digestion</t>
        </is>
      </c>
      <c r="BC181" t="n">
        <v>24.7</v>
      </c>
      <c r="BD181" t="n">
        <v>0.00247</v>
      </c>
      <c r="BE181" t="inlineStr">
        <is>
          <t>4-Acid Digestion</t>
        </is>
      </c>
      <c r="BF181" t="n">
        <v>4.41</v>
      </c>
      <c r="BG181" t="n">
        <v>0.000441</v>
      </c>
      <c r="BH181" t="inlineStr">
        <is>
          <t>4-Acid Digestion</t>
        </is>
      </c>
      <c r="BI181" t="n">
        <v>1.9</v>
      </c>
      <c r="BJ181" t="n">
        <v>0.00019</v>
      </c>
      <c r="BK181" t="inlineStr">
        <is>
          <t>4-Acid Digestion</t>
        </is>
      </c>
      <c r="BL181" t="n">
        <v>2.07</v>
      </c>
      <c r="BM181" t="n">
        <v>0.000207</v>
      </c>
      <c r="BN181" t="inlineStr">
        <is>
          <t>4-Acid Digestion</t>
        </is>
      </c>
      <c r="BO181" t="n">
        <v>46000</v>
      </c>
      <c r="BP181" t="n">
        <v>4.6</v>
      </c>
      <c r="BQ181" t="inlineStr">
        <is>
          <t>4-Acid Digestion</t>
        </is>
      </c>
      <c r="BR181" t="n">
        <v>17</v>
      </c>
      <c r="BS181" t="n">
        <v>0.0017</v>
      </c>
      <c r="BT181" t="inlineStr">
        <is>
          <t>4-Acid Digestion</t>
        </is>
      </c>
      <c r="BU181" t="n">
        <v>6.28</v>
      </c>
      <c r="BV181" t="n">
        <v>0.000628</v>
      </c>
      <c r="BW181" t="inlineStr">
        <is>
          <t>4-Acid Digestion</t>
        </is>
      </c>
      <c r="BX181" t="n">
        <v>0.18</v>
      </c>
      <c r="BY181" t="n">
        <v>1.8e-05</v>
      </c>
      <c r="BZ181" t="inlineStr">
        <is>
          <t>4-Acid Digestion</t>
        </is>
      </c>
      <c r="CA181" t="n">
        <v>5.22</v>
      </c>
      <c r="CB181" t="n">
        <v>0.000522</v>
      </c>
      <c r="CC181" t="inlineStr">
        <is>
          <t>4-Acid Digestion</t>
        </is>
      </c>
      <c r="CD181" t="inlineStr"/>
      <c r="CE181" t="inlineStr"/>
      <c r="CF181" t="inlineStr"/>
      <c r="CG181" t="n">
        <v>0.75</v>
      </c>
      <c r="CH181" t="n">
        <v>7.499999999999999e-05</v>
      </c>
      <c r="CI181" t="inlineStr">
        <is>
          <t>4-Acid Digestion</t>
        </is>
      </c>
      <c r="CJ181" t="n">
        <v>0.055</v>
      </c>
      <c r="CK181" t="n">
        <v>5.5e-06</v>
      </c>
      <c r="CL181" t="inlineStr">
        <is>
          <t>4-Acid Digestion</t>
        </is>
      </c>
      <c r="CM181" t="inlineStr"/>
      <c r="CN181" t="inlineStr"/>
      <c r="CO181" t="inlineStr"/>
      <c r="CP181" t="n">
        <v>15400</v>
      </c>
      <c r="CQ181" t="n">
        <v>1.54</v>
      </c>
      <c r="CR181" t="inlineStr">
        <is>
          <t>4-Acid Digestion</t>
        </is>
      </c>
      <c r="CS181" t="n">
        <v>41.7</v>
      </c>
      <c r="CT181" t="n">
        <v>0.00417</v>
      </c>
      <c r="CU181" t="inlineStr">
        <is>
          <t>4-Acid Digestion</t>
        </is>
      </c>
      <c r="CV181" t="n">
        <v>19.1</v>
      </c>
      <c r="CW181" t="n">
        <v>0.00191</v>
      </c>
      <c r="CX181" t="inlineStr">
        <is>
          <t>4-Acid Digestion</t>
        </is>
      </c>
      <c r="CY181" t="n">
        <v>0.2</v>
      </c>
      <c r="CZ181" t="n">
        <v>2e-05</v>
      </c>
      <c r="DA181" t="inlineStr">
        <is>
          <t>4-Acid Digestion</t>
        </is>
      </c>
      <c r="DB181" t="n">
        <v>13800</v>
      </c>
      <c r="DC181" t="n">
        <v>1.38</v>
      </c>
      <c r="DD181" t="inlineStr">
        <is>
          <t>4-Acid Digestion</t>
        </is>
      </c>
      <c r="DE181" t="n">
        <v>560</v>
      </c>
      <c r="DF181" t="n">
        <v>0.056</v>
      </c>
      <c r="DG181" t="inlineStr">
        <is>
          <t>4-Acid Digestion</t>
        </is>
      </c>
      <c r="DH181" t="n">
        <v>2.2</v>
      </c>
      <c r="DI181" t="n">
        <v>0.00022</v>
      </c>
      <c r="DJ181" t="inlineStr">
        <is>
          <t>4-Acid Digestion</t>
        </is>
      </c>
      <c r="DK181" t="n">
        <v>14200</v>
      </c>
      <c r="DL181" t="n">
        <v>1.42</v>
      </c>
      <c r="DM181" t="inlineStr">
        <is>
          <t>4-Acid Digestion</t>
        </is>
      </c>
      <c r="DN181" t="n">
        <v>39.5</v>
      </c>
      <c r="DO181" t="n">
        <v>0.00395</v>
      </c>
      <c r="DP181" t="inlineStr">
        <is>
          <t>4-Acid Digestion</t>
        </is>
      </c>
      <c r="DQ181" t="n">
        <v>37.8</v>
      </c>
      <c r="DR181" t="n">
        <v>0.00378</v>
      </c>
      <c r="DS181" t="inlineStr">
        <is>
          <t>4-Acid Digestion</t>
        </is>
      </c>
      <c r="DT181" t="n">
        <v>86</v>
      </c>
      <c r="DU181" t="n">
        <v>0.0086</v>
      </c>
      <c r="DV181" t="inlineStr">
        <is>
          <t>Aqua Regia Digestion</t>
        </is>
      </c>
      <c r="DW181" t="n">
        <v>1290</v>
      </c>
      <c r="DX181" t="n">
        <v>0.129</v>
      </c>
      <c r="DY181" t="inlineStr">
        <is>
          <t>4-Acid Digestion</t>
        </is>
      </c>
      <c r="DZ181" t="n">
        <v>8.640000000000001</v>
      </c>
      <c r="EA181" t="n">
        <v>0.000864</v>
      </c>
      <c r="EB181" t="inlineStr">
        <is>
          <t>4-Acid Digestion</t>
        </is>
      </c>
      <c r="EC181" t="inlineStr"/>
      <c r="ED181" t="inlineStr"/>
      <c r="EE181" t="inlineStr"/>
      <c r="EF181" t="n">
        <v>9.619999999999999</v>
      </c>
      <c r="EG181" t="n">
        <v>0.000962</v>
      </c>
      <c r="EH181" t="inlineStr">
        <is>
          <t>4-Acid Digestion</t>
        </is>
      </c>
      <c r="EI181" t="inlineStr"/>
      <c r="EJ181" t="inlineStr"/>
      <c r="EK181" t="inlineStr"/>
      <c r="EL181" t="n">
        <v>9.710000000000001</v>
      </c>
      <c r="EM181" t="n">
        <v>0.000971</v>
      </c>
      <c r="EN181" t="inlineStr">
        <is>
          <t>Aqua Regia Digestion</t>
        </is>
      </c>
      <c r="EO181" s="2" t="n">
        <v>0.002</v>
      </c>
      <c r="EP181" s="2" t="n">
        <v>2e-07</v>
      </c>
      <c r="EQ181" t="inlineStr">
        <is>
          <t>4-Acid Digestion</t>
        </is>
      </c>
      <c r="ER181" t="inlineStr"/>
      <c r="ES181" t="inlineStr"/>
      <c r="ET181" t="inlineStr"/>
      <c r="EU181" t="inlineStr"/>
      <c r="EV181" t="inlineStr"/>
      <c r="EW181" t="inlineStr"/>
      <c r="EX181" t="n">
        <v>90</v>
      </c>
      <c r="EY181" t="n">
        <v>0.008999999999999999</v>
      </c>
      <c r="EZ181" t="inlineStr">
        <is>
          <t>Aqua Regia Digestion</t>
        </is>
      </c>
      <c r="FA181" t="n">
        <v>0.33</v>
      </c>
      <c r="FB181" t="n">
        <v>3.3e-05</v>
      </c>
      <c r="FC181" t="inlineStr">
        <is>
          <t>4-Acid Digestion</t>
        </is>
      </c>
      <c r="FD181" t="n">
        <v>10.4</v>
      </c>
      <c r="FE181" t="n">
        <v>0.00104</v>
      </c>
      <c r="FF181" t="inlineStr">
        <is>
          <t>4-Acid Digestion</t>
        </is>
      </c>
      <c r="FG181" t="inlineStr"/>
      <c r="FH181" t="inlineStr"/>
      <c r="FI181" t="inlineStr"/>
      <c r="FJ181" t="inlineStr"/>
      <c r="FK181" t="inlineStr"/>
      <c r="FL181" t="inlineStr"/>
      <c r="FM181" t="n">
        <v>5.08</v>
      </c>
      <c r="FN181" t="n">
        <v>0.000508</v>
      </c>
      <c r="FO181" t="inlineStr">
        <is>
          <t>Aqua Regia Digestion</t>
        </is>
      </c>
      <c r="FP181" t="n">
        <v>2.41</v>
      </c>
      <c r="FQ181" t="n">
        <v>0.000241</v>
      </c>
      <c r="FR181" t="inlineStr">
        <is>
          <t>4-Acid Digestion</t>
        </is>
      </c>
      <c r="FS181" t="n">
        <v>403</v>
      </c>
      <c r="FT181" t="n">
        <v>0.0403</v>
      </c>
      <c r="FU181" t="inlineStr">
        <is>
          <t>4-Acid Digestion</t>
        </is>
      </c>
      <c r="FV181" t="n">
        <v>2.49</v>
      </c>
      <c r="FW181" t="n">
        <v>0.000249</v>
      </c>
      <c r="FX181" t="inlineStr">
        <is>
          <t>4-Acid Digestion</t>
        </is>
      </c>
      <c r="FY181" t="n">
        <v>0.87</v>
      </c>
      <c r="FZ181" t="n">
        <v>8.7e-05</v>
      </c>
      <c r="GA181" t="inlineStr">
        <is>
          <t>4-Acid Digestion</t>
        </is>
      </c>
      <c r="GB181" t="inlineStr"/>
      <c r="GC181" t="inlineStr"/>
      <c r="GD181" t="inlineStr"/>
      <c r="GE181" t="n">
        <v>8.279999999999999</v>
      </c>
      <c r="GF181" t="n">
        <v>0.000828</v>
      </c>
      <c r="GG181" t="inlineStr">
        <is>
          <t>4-Acid Digestion</t>
        </is>
      </c>
      <c r="GH181" t="n">
        <v>6330</v>
      </c>
      <c r="GI181" t="n">
        <v>0.633</v>
      </c>
      <c r="GJ181" t="inlineStr">
        <is>
          <t>4-Acid Digestion</t>
        </is>
      </c>
      <c r="GK181" t="n">
        <v>0.25</v>
      </c>
      <c r="GL181" t="n">
        <v>2.5e-05</v>
      </c>
      <c r="GM181" t="inlineStr">
        <is>
          <t>4-Acid Digestion</t>
        </is>
      </c>
      <c r="GN181" t="n">
        <v>0.24</v>
      </c>
      <c r="GO181" t="n">
        <v>2.4e-05</v>
      </c>
      <c r="GP181" t="inlineStr">
        <is>
          <t>4-Acid Digestion</t>
        </is>
      </c>
      <c r="GQ181" t="n">
        <v>1.81</v>
      </c>
      <c r="GR181" t="n">
        <v>0.000181</v>
      </c>
      <c r="GS181" t="inlineStr">
        <is>
          <t>4-Acid Digestion</t>
        </is>
      </c>
      <c r="GT181" t="n">
        <v>29</v>
      </c>
      <c r="GU181" t="n">
        <v>0.0029</v>
      </c>
      <c r="GV181" t="inlineStr">
        <is>
          <t>Aqua Regia Digestion</t>
        </is>
      </c>
      <c r="GW181" t="n">
        <v>1.46</v>
      </c>
      <c r="GX181" t="n">
        <v>0.000146</v>
      </c>
      <c r="GY181" t="inlineStr">
        <is>
          <t>4-Acid Digestion</t>
        </is>
      </c>
      <c r="GZ181" t="n">
        <v>19.1</v>
      </c>
      <c r="HA181" t="n">
        <v>0.00191</v>
      </c>
      <c r="HB181" t="inlineStr">
        <is>
          <t>4-Acid Digestion</t>
        </is>
      </c>
      <c r="HC181" t="n">
        <v>1.48</v>
      </c>
      <c r="HD181" t="n">
        <v>0.000148</v>
      </c>
      <c r="HE181" t="inlineStr">
        <is>
          <t>4-Acid Digestion</t>
        </is>
      </c>
      <c r="HF181" t="n">
        <v>95</v>
      </c>
      <c r="HG181" t="n">
        <v>0.0095</v>
      </c>
      <c r="HH181" t="inlineStr">
        <is>
          <t>4-Acid Digestion</t>
        </is>
      </c>
      <c r="HI181" t="n">
        <v>230</v>
      </c>
      <c r="HJ181" t="n">
        <v>0.023</v>
      </c>
      <c r="HK181" t="inlineStr">
        <is>
          <t>4-Acid Digestion</t>
        </is>
      </c>
    </row>
    <row r="182">
      <c r="A182" t="inlineStr">
        <is>
          <t>OREAS0250c</t>
        </is>
      </c>
      <c r="B182" t="inlineStr">
        <is>
          <t>Au &lt;1 ppm, Au only</t>
        </is>
      </c>
      <c r="C182" t="inlineStr">
        <is>
          <t>oxide</t>
        </is>
      </c>
      <c r="D182" t="inlineStr">
        <is>
          <t>weathered greenstone/ sediments/ scoria</t>
        </is>
      </c>
      <c r="E182" t="inlineStr">
        <is>
          <t>orogenic lode gold</t>
        </is>
      </c>
      <c r="F182" t="inlineStr">
        <is>
          <t>yes</t>
        </is>
      </c>
      <c r="G182" t="inlineStr">
        <is>
          <t>Current</t>
        </is>
      </c>
      <c r="H182" t="inlineStr">
        <is>
          <t>C:/Users/Zeb/Documents/GitHub/OREAS-Catalogue-Info/oreas-catalogue-2024-05-24.csv</t>
        </is>
      </c>
      <c r="I182">
        <f>Hyperlink("https://www.oreas.com/crm/OREAS-250c/")</f>
        <v/>
      </c>
      <c r="J182" t="n">
        <v>0.079</v>
      </c>
      <c r="K182" t="n">
        <v>7.900000000000001e-06</v>
      </c>
      <c r="L182" t="inlineStr">
        <is>
          <t>Aqua Regia Digestion</t>
        </is>
      </c>
      <c r="M182" t="n">
        <v>51800</v>
      </c>
      <c r="N182" t="n">
        <v>5.18</v>
      </c>
      <c r="O182" t="inlineStr">
        <is>
          <t>4-Acid Digestion</t>
        </is>
      </c>
      <c r="P182" t="n">
        <v>54</v>
      </c>
      <c r="Q182" t="n">
        <v>0.0054</v>
      </c>
      <c r="R182" t="inlineStr">
        <is>
          <t>4-Acid Digestion</t>
        </is>
      </c>
      <c r="S182" t="n">
        <v>0.313</v>
      </c>
      <c r="T182" t="n">
        <v>3.13e-05</v>
      </c>
      <c r="U182" t="inlineStr">
        <is>
          <t>Pb Fire Assay</t>
        </is>
      </c>
      <c r="V182" s="2" t="n">
        <v>10</v>
      </c>
      <c r="W182" s="2" t="n">
        <v>0.001</v>
      </c>
      <c r="X182" t="inlineStr">
        <is>
          <t>Aqua Regia Digestion</t>
        </is>
      </c>
      <c r="Y182" t="n">
        <v>354</v>
      </c>
      <c r="Z182" t="n">
        <v>0.0354</v>
      </c>
      <c r="AA182" t="inlineStr">
        <is>
          <t>4-Acid Digestion</t>
        </is>
      </c>
      <c r="AB182" t="n">
        <v>1.97</v>
      </c>
      <c r="AC182" t="n">
        <v>0.000197</v>
      </c>
      <c r="AD182" t="inlineStr">
        <is>
          <t>4-Acid Digestion</t>
        </is>
      </c>
      <c r="AE182" t="n">
        <v>0.29</v>
      </c>
      <c r="AF182" t="n">
        <v>2.9e-05</v>
      </c>
      <c r="AG182" t="inlineStr">
        <is>
          <t>4-Acid Digestion</t>
        </is>
      </c>
      <c r="AH182" t="n">
        <v>17200</v>
      </c>
      <c r="AI182" t="n">
        <v>1.72</v>
      </c>
      <c r="AJ182" t="inlineStr">
        <is>
          <t>4-Acid Digestion</t>
        </is>
      </c>
      <c r="AK182" t="n">
        <v>0.075</v>
      </c>
      <c r="AL182" t="n">
        <v>7.5e-06</v>
      </c>
      <c r="AM182" t="inlineStr">
        <is>
          <t>4-Acid Digestion</t>
        </is>
      </c>
      <c r="AN182" t="n">
        <v>70</v>
      </c>
      <c r="AO182" t="n">
        <v>0.007</v>
      </c>
      <c r="AP182" t="inlineStr">
        <is>
          <t>4-Acid Digestion</t>
        </is>
      </c>
      <c r="AQ182" t="inlineStr"/>
      <c r="AR182" t="inlineStr"/>
      <c r="AS182" t="inlineStr"/>
      <c r="AT182" t="n">
        <v>20.6</v>
      </c>
      <c r="AU182" t="n">
        <v>0.00206</v>
      </c>
      <c r="AV182" t="inlineStr">
        <is>
          <t>4-Acid Digestion</t>
        </is>
      </c>
      <c r="AW182" t="n">
        <v>100</v>
      </c>
      <c r="AX182" t="n">
        <v>0.01</v>
      </c>
      <c r="AY182" t="inlineStr">
        <is>
          <t>4-Acid Digestion</t>
        </is>
      </c>
      <c r="AZ182" t="n">
        <v>2.62</v>
      </c>
      <c r="BA182" t="n">
        <v>0.000262</v>
      </c>
      <c r="BB182" t="inlineStr">
        <is>
          <t>4-Acid Digestion</t>
        </is>
      </c>
      <c r="BC182" t="n">
        <v>24.1</v>
      </c>
      <c r="BD182" t="n">
        <v>0.00241</v>
      </c>
      <c r="BE182" t="inlineStr">
        <is>
          <t>4-Acid Digestion</t>
        </is>
      </c>
      <c r="BF182" t="n">
        <v>3.67</v>
      </c>
      <c r="BG182" t="n">
        <v>0.000367</v>
      </c>
      <c r="BH182" t="inlineStr">
        <is>
          <t>4-Acid Digestion</t>
        </is>
      </c>
      <c r="BI182" t="n">
        <v>1.59</v>
      </c>
      <c r="BJ182" t="n">
        <v>0.000159</v>
      </c>
      <c r="BK182" t="inlineStr">
        <is>
          <t>4-Acid Digestion</t>
        </is>
      </c>
      <c r="BL182" t="n">
        <v>1.6</v>
      </c>
      <c r="BM182" t="n">
        <v>0.00016</v>
      </c>
      <c r="BN182" t="inlineStr">
        <is>
          <t>4-Acid Digestion</t>
        </is>
      </c>
      <c r="BO182" t="n">
        <v>40400</v>
      </c>
      <c r="BP182" t="n">
        <v>4.04</v>
      </c>
      <c r="BQ182" t="inlineStr">
        <is>
          <t>4-Acid Digestion</t>
        </is>
      </c>
      <c r="BR182" t="n">
        <v>15.3</v>
      </c>
      <c r="BS182" t="n">
        <v>0.00153</v>
      </c>
      <c r="BT182" t="inlineStr">
        <is>
          <t>4-Acid Digestion</t>
        </is>
      </c>
      <c r="BU182" t="n">
        <v>5.2</v>
      </c>
      <c r="BV182" t="n">
        <v>0.00052</v>
      </c>
      <c r="BW182" t="inlineStr">
        <is>
          <t>4-Acid Digestion</t>
        </is>
      </c>
      <c r="BX182" t="n">
        <v>0.1</v>
      </c>
      <c r="BY182" t="n">
        <v>1e-05</v>
      </c>
      <c r="BZ182" t="inlineStr">
        <is>
          <t>Aqua Regia Digestion</t>
        </is>
      </c>
      <c r="CA182" t="n">
        <v>4.34</v>
      </c>
      <c r="CB182" t="n">
        <v>0.000434</v>
      </c>
      <c r="CC182" t="inlineStr">
        <is>
          <t>4-Acid Digestion</t>
        </is>
      </c>
      <c r="CD182" t="inlineStr"/>
      <c r="CE182" t="inlineStr"/>
      <c r="CF182" t="inlineStr"/>
      <c r="CG182" t="n">
        <v>0.63</v>
      </c>
      <c r="CH182" t="n">
        <v>6.3e-05</v>
      </c>
      <c r="CI182" t="inlineStr">
        <is>
          <t>4-Acid Digestion</t>
        </is>
      </c>
      <c r="CJ182" t="n">
        <v>0.059</v>
      </c>
      <c r="CK182" t="n">
        <v>5.9e-06</v>
      </c>
      <c r="CL182" t="inlineStr">
        <is>
          <t>4-Acid Digestion</t>
        </is>
      </c>
      <c r="CM182" t="inlineStr"/>
      <c r="CN182" t="inlineStr"/>
      <c r="CO182" t="inlineStr"/>
      <c r="CP182" t="n">
        <v>13200</v>
      </c>
      <c r="CQ182" t="n">
        <v>1.32</v>
      </c>
      <c r="CR182" t="inlineStr">
        <is>
          <t>4-Acid Digestion</t>
        </is>
      </c>
      <c r="CS182" t="n">
        <v>38</v>
      </c>
      <c r="CT182" t="n">
        <v>0.0038</v>
      </c>
      <c r="CU182" t="inlineStr">
        <is>
          <t>4-Acid Digestion</t>
        </is>
      </c>
      <c r="CV182" t="n">
        <v>21.7</v>
      </c>
      <c r="CW182" t="n">
        <v>0.00217</v>
      </c>
      <c r="CX182" t="inlineStr">
        <is>
          <t>4-Acid Digestion</t>
        </is>
      </c>
      <c r="CY182" t="n">
        <v>0.18</v>
      </c>
      <c r="CZ182" t="n">
        <v>1.8e-05</v>
      </c>
      <c r="DA182" t="inlineStr">
        <is>
          <t>4-Acid Digestion</t>
        </is>
      </c>
      <c r="DB182" t="n">
        <v>15500</v>
      </c>
      <c r="DC182" t="n">
        <v>1.55</v>
      </c>
      <c r="DD182" t="inlineStr">
        <is>
          <t>4-Acid Digestion</t>
        </is>
      </c>
      <c r="DE182" t="n">
        <v>490</v>
      </c>
      <c r="DF182" t="n">
        <v>0.049</v>
      </c>
      <c r="DG182" t="inlineStr">
        <is>
          <t>4-Acid Digestion</t>
        </is>
      </c>
      <c r="DH182" t="n">
        <v>1.96</v>
      </c>
      <c r="DI182" t="n">
        <v>0.000196</v>
      </c>
      <c r="DJ182" t="inlineStr">
        <is>
          <t>4-Acid Digestion</t>
        </is>
      </c>
      <c r="DK182" t="n">
        <v>10700</v>
      </c>
      <c r="DL182" t="n">
        <v>1.07</v>
      </c>
      <c r="DM182" t="inlineStr">
        <is>
          <t>4-Acid Digestion</t>
        </is>
      </c>
      <c r="DN182" t="n">
        <v>31.8</v>
      </c>
      <c r="DO182" t="n">
        <v>0.00318</v>
      </c>
      <c r="DP182" t="inlineStr">
        <is>
          <t>4-Acid Digestion</t>
        </is>
      </c>
      <c r="DQ182" t="n">
        <v>32.1</v>
      </c>
      <c r="DR182" t="n">
        <v>0.00321</v>
      </c>
      <c r="DS182" t="inlineStr">
        <is>
          <t>4-Acid Digestion</t>
        </is>
      </c>
      <c r="DT182" t="n">
        <v>73</v>
      </c>
      <c r="DU182" t="n">
        <v>0.0073</v>
      </c>
      <c r="DV182" t="inlineStr">
        <is>
          <t>Aqua Regia Digestion</t>
        </is>
      </c>
      <c r="DW182" t="n">
        <v>950</v>
      </c>
      <c r="DX182" t="n">
        <v>0.095</v>
      </c>
      <c r="DY182" t="inlineStr">
        <is>
          <t>4-Acid Digestion</t>
        </is>
      </c>
      <c r="DZ182" t="n">
        <v>9.92</v>
      </c>
      <c r="EA182" t="n">
        <v>0.000992</v>
      </c>
      <c r="EB182" t="inlineStr">
        <is>
          <t>4-Acid Digestion</t>
        </is>
      </c>
      <c r="EC182" t="inlineStr"/>
      <c r="ED182" t="inlineStr"/>
      <c r="EE182" t="inlineStr"/>
      <c r="EF182" t="n">
        <v>8.51</v>
      </c>
      <c r="EG182" t="n">
        <v>0.000851</v>
      </c>
      <c r="EH182" t="inlineStr">
        <is>
          <t>4-Acid Digestion</t>
        </is>
      </c>
      <c r="EI182" t="inlineStr"/>
      <c r="EJ182" t="inlineStr"/>
      <c r="EK182" t="inlineStr"/>
      <c r="EL182" t="n">
        <v>19.1</v>
      </c>
      <c r="EM182" t="n">
        <v>0.00191</v>
      </c>
      <c r="EN182" t="inlineStr">
        <is>
          <t>Aqua Regia Digestion</t>
        </is>
      </c>
      <c r="EO182" s="2" t="n">
        <v>0.002</v>
      </c>
      <c r="EP182" s="2" t="n">
        <v>2e-07</v>
      </c>
      <c r="EQ182" t="inlineStr">
        <is>
          <t>4-Acid Digestion</t>
        </is>
      </c>
      <c r="ER182" t="inlineStr"/>
      <c r="ES182" t="inlineStr"/>
      <c r="ET182" t="inlineStr"/>
      <c r="EU182" t="inlineStr"/>
      <c r="EV182" t="inlineStr"/>
      <c r="EW182" t="inlineStr"/>
      <c r="EX182" t="n">
        <v>270</v>
      </c>
      <c r="EY182" t="n">
        <v>0.027</v>
      </c>
      <c r="EZ182" t="inlineStr">
        <is>
          <t>4-Acid Digestion</t>
        </is>
      </c>
      <c r="FA182" t="n">
        <v>0.88</v>
      </c>
      <c r="FB182" t="n">
        <v>8.8e-05</v>
      </c>
      <c r="FC182" t="inlineStr">
        <is>
          <t>4-Acid Digestion</t>
        </is>
      </c>
      <c r="FD182" t="n">
        <v>9.890000000000001</v>
      </c>
      <c r="FE182" t="n">
        <v>0.0009890000000000001</v>
      </c>
      <c r="FF182" t="inlineStr">
        <is>
          <t>4-Acid Digestion</t>
        </is>
      </c>
      <c r="FG182" t="inlineStr"/>
      <c r="FH182" t="inlineStr"/>
      <c r="FI182" t="inlineStr"/>
      <c r="FJ182" t="inlineStr"/>
      <c r="FK182" t="inlineStr"/>
      <c r="FL182" t="inlineStr"/>
      <c r="FM182" t="n">
        <v>6.27</v>
      </c>
      <c r="FN182" t="n">
        <v>0.000627</v>
      </c>
      <c r="FO182" t="inlineStr">
        <is>
          <t>4-Acid Digestion</t>
        </is>
      </c>
      <c r="FP182" t="n">
        <v>3.59</v>
      </c>
      <c r="FQ182" t="n">
        <v>0.000359</v>
      </c>
      <c r="FR182" t="inlineStr">
        <is>
          <t>4-Acid Digestion</t>
        </is>
      </c>
      <c r="FS182" t="n">
        <v>311</v>
      </c>
      <c r="FT182" t="n">
        <v>0.0311</v>
      </c>
      <c r="FU182" t="inlineStr">
        <is>
          <t>4-Acid Digestion</t>
        </is>
      </c>
      <c r="FV182" t="n">
        <v>2.07</v>
      </c>
      <c r="FW182" t="n">
        <v>0.000207</v>
      </c>
      <c r="FX182" t="inlineStr">
        <is>
          <t>4-Acid Digestion</t>
        </is>
      </c>
      <c r="FY182" t="n">
        <v>0.6899999999999999</v>
      </c>
      <c r="FZ182" t="n">
        <v>6.9e-05</v>
      </c>
      <c r="GA182" t="inlineStr">
        <is>
          <t>4-Acid Digestion</t>
        </is>
      </c>
      <c r="GB182" t="inlineStr"/>
      <c r="GC182" t="inlineStr"/>
      <c r="GD182" t="inlineStr"/>
      <c r="GE182" t="n">
        <v>8.68</v>
      </c>
      <c r="GF182" t="n">
        <v>0.000868</v>
      </c>
      <c r="GG182" t="inlineStr">
        <is>
          <t>4-Acid Digestion</t>
        </is>
      </c>
      <c r="GH182" t="n">
        <v>5670</v>
      </c>
      <c r="GI182" t="n">
        <v>0.5669999999999999</v>
      </c>
      <c r="GJ182" t="inlineStr">
        <is>
          <t>4-Acid Digestion</t>
        </is>
      </c>
      <c r="GK182" t="n">
        <v>0.35</v>
      </c>
      <c r="GL182" t="n">
        <v>3.5e-05</v>
      </c>
      <c r="GM182" t="inlineStr">
        <is>
          <t>4-Acid Digestion</t>
        </is>
      </c>
      <c r="GN182" t="n">
        <v>0.2</v>
      </c>
      <c r="GO182" t="n">
        <v>2e-05</v>
      </c>
      <c r="GP182" t="inlineStr">
        <is>
          <t>4-Acid Digestion</t>
        </is>
      </c>
      <c r="GQ182" t="n">
        <v>1.62</v>
      </c>
      <c r="GR182" t="n">
        <v>0.000162</v>
      </c>
      <c r="GS182" t="inlineStr">
        <is>
          <t>4-Acid Digestion</t>
        </is>
      </c>
      <c r="GT182" t="n">
        <v>33.7</v>
      </c>
      <c r="GU182" t="n">
        <v>0.00337</v>
      </c>
      <c r="GV182" t="inlineStr">
        <is>
          <t>Aqua Regia Digestion</t>
        </is>
      </c>
      <c r="GW182" t="n">
        <v>2.05</v>
      </c>
      <c r="GX182" t="n">
        <v>0.000205</v>
      </c>
      <c r="GY182" t="inlineStr">
        <is>
          <t>4-Acid Digestion</t>
        </is>
      </c>
      <c r="GZ182" t="n">
        <v>15.7</v>
      </c>
      <c r="HA182" t="n">
        <v>0.00157</v>
      </c>
      <c r="HB182" t="inlineStr">
        <is>
          <t>4-Acid Digestion</t>
        </is>
      </c>
      <c r="HC182" t="n">
        <v>1.28</v>
      </c>
      <c r="HD182" t="n">
        <v>0.000128</v>
      </c>
      <c r="HE182" t="inlineStr">
        <is>
          <t>4-Acid Digestion</t>
        </is>
      </c>
      <c r="HF182" t="n">
        <v>75</v>
      </c>
      <c r="HG182" t="n">
        <v>0.0075</v>
      </c>
      <c r="HH182" t="inlineStr">
        <is>
          <t>4-Acid Digestion</t>
        </is>
      </c>
      <c r="HI182" t="n">
        <v>188</v>
      </c>
      <c r="HJ182" t="n">
        <v>0.0188</v>
      </c>
      <c r="HK182" t="inlineStr">
        <is>
          <t>4-Acid Digestion</t>
        </is>
      </c>
    </row>
    <row r="183">
      <c r="A183" t="inlineStr">
        <is>
          <t>OREAS0251</t>
        </is>
      </c>
      <c r="B183" t="inlineStr">
        <is>
          <t>Au &lt;1 ppm, Au only</t>
        </is>
      </c>
      <c r="C183" t="inlineStr">
        <is>
          <t>oxide</t>
        </is>
      </c>
      <c r="D183" t="inlineStr">
        <is>
          <t>weathered greenstone</t>
        </is>
      </c>
      <c r="E183" t="inlineStr">
        <is>
          <t>orogenic lode gold</t>
        </is>
      </c>
      <c r="F183" t="inlineStr">
        <is>
          <t>no</t>
        </is>
      </c>
      <c r="G183" t="inlineStr">
        <is>
          <t>Archived</t>
        </is>
      </c>
      <c r="H183" t="inlineStr">
        <is>
          <t>C:/Users/Zeb/Documents/GitHub/OREAS-Catalogue-Info/oreas-catalogue-2024-05-24.csv</t>
        </is>
      </c>
      <c r="I183">
        <f>Hyperlink("https://www.oreas.com/crm/OREAS-251/")</f>
        <v/>
      </c>
      <c r="J183" t="n">
        <v>0.173</v>
      </c>
      <c r="K183" t="n">
        <v>1.73e-05</v>
      </c>
      <c r="L183" t="inlineStr">
        <is>
          <t>Aqua Regia Digestion</t>
        </is>
      </c>
      <c r="M183" t="n">
        <v>13100</v>
      </c>
      <c r="N183" t="n">
        <v>1.31</v>
      </c>
      <c r="O183" t="inlineStr">
        <is>
          <t>Aqua Regia Digestion</t>
        </is>
      </c>
      <c r="P183" t="n">
        <v>13</v>
      </c>
      <c r="Q183" t="n">
        <v>0.0013</v>
      </c>
      <c r="R183" t="inlineStr">
        <is>
          <t>Aqua Regia Digestion</t>
        </is>
      </c>
      <c r="S183" t="n">
        <v>0.504</v>
      </c>
      <c r="T183" t="n">
        <v>5.04e-05</v>
      </c>
      <c r="U183" t="inlineStr">
        <is>
          <t>Pb Fire Assay</t>
        </is>
      </c>
      <c r="V183" s="2" t="n">
        <v>10</v>
      </c>
      <c r="W183" s="2" t="n">
        <v>0.001</v>
      </c>
      <c r="X183" t="inlineStr">
        <is>
          <t>Aqua Regia Digestion</t>
        </is>
      </c>
      <c r="Y183" t="n">
        <v>68</v>
      </c>
      <c r="Z183" t="n">
        <v>0.0068</v>
      </c>
      <c r="AA183" t="inlineStr">
        <is>
          <t>Aqua Regia Digestion</t>
        </is>
      </c>
      <c r="AB183" t="n">
        <v>0.6</v>
      </c>
      <c r="AC183" t="n">
        <v>6e-05</v>
      </c>
      <c r="AD183" t="inlineStr">
        <is>
          <t>Aqua Regia Digestion</t>
        </is>
      </c>
      <c r="AE183" t="n">
        <v>0.096</v>
      </c>
      <c r="AF183" t="n">
        <v>9.6e-06</v>
      </c>
      <c r="AG183" t="inlineStr">
        <is>
          <t>Aqua Regia Digestion</t>
        </is>
      </c>
      <c r="AH183" t="n">
        <v>8660</v>
      </c>
      <c r="AI183" t="n">
        <v>0.866</v>
      </c>
      <c r="AJ183" t="inlineStr">
        <is>
          <t>Aqua Regia Digestion</t>
        </is>
      </c>
      <c r="AK183" t="n">
        <v>0.16</v>
      </c>
      <c r="AL183" t="n">
        <v>1.6e-05</v>
      </c>
      <c r="AM183" t="inlineStr">
        <is>
          <t>Aqua Regia Digestion</t>
        </is>
      </c>
      <c r="AN183" t="n">
        <v>39.1</v>
      </c>
      <c r="AO183" t="n">
        <v>0.00391</v>
      </c>
      <c r="AP183" t="inlineStr">
        <is>
          <t>Aqua Regia Digestion</t>
        </is>
      </c>
      <c r="AQ183" t="inlineStr"/>
      <c r="AR183" t="inlineStr"/>
      <c r="AS183" t="inlineStr"/>
      <c r="AT183" t="n">
        <v>32.8</v>
      </c>
      <c r="AU183" t="n">
        <v>0.00328</v>
      </c>
      <c r="AV183" t="inlineStr">
        <is>
          <t>Aqua Regia Digestion</t>
        </is>
      </c>
      <c r="AW183" t="n">
        <v>55</v>
      </c>
      <c r="AX183" t="n">
        <v>0.0055</v>
      </c>
      <c r="AY183" t="inlineStr">
        <is>
          <t>Aqua Regia Digestion</t>
        </is>
      </c>
      <c r="AZ183" t="n">
        <v>0.83</v>
      </c>
      <c r="BA183" t="n">
        <v>8.3e-05</v>
      </c>
      <c r="BB183" t="inlineStr">
        <is>
          <t>Aqua Regia Digestion</t>
        </is>
      </c>
      <c r="BC183" t="n">
        <v>47.5</v>
      </c>
      <c r="BD183" t="n">
        <v>0.00475</v>
      </c>
      <c r="BE183" t="inlineStr">
        <is>
          <t>Aqua Regia Digestion</t>
        </is>
      </c>
      <c r="BF183" t="n">
        <v>2.86</v>
      </c>
      <c r="BG183" t="n">
        <v>0.000286</v>
      </c>
      <c r="BH183" t="inlineStr">
        <is>
          <t>Aqua Regia Digestion</t>
        </is>
      </c>
      <c r="BI183" t="n">
        <v>1.32</v>
      </c>
      <c r="BJ183" t="n">
        <v>0.000132</v>
      </c>
      <c r="BK183" t="inlineStr">
        <is>
          <t>Aqua Regia Digestion</t>
        </is>
      </c>
      <c r="BL183" t="n">
        <v>0.75</v>
      </c>
      <c r="BM183" t="n">
        <v>7.499999999999999e-05</v>
      </c>
      <c r="BN183" t="inlineStr">
        <is>
          <t>Aqua Regia Digestion</t>
        </is>
      </c>
      <c r="BO183" t="n">
        <v>50500</v>
      </c>
      <c r="BP183" t="n">
        <v>5.05</v>
      </c>
      <c r="BQ183" t="inlineStr">
        <is>
          <t>Aqua Regia Digestion</t>
        </is>
      </c>
      <c r="BR183" t="n">
        <v>4.3</v>
      </c>
      <c r="BS183" t="n">
        <v>0.00043</v>
      </c>
      <c r="BT183" t="inlineStr">
        <is>
          <t>Aqua Regia Digestion</t>
        </is>
      </c>
      <c r="BU183" t="n">
        <v>3.61</v>
      </c>
      <c r="BV183" t="n">
        <v>0.000361</v>
      </c>
      <c r="BW183" t="inlineStr">
        <is>
          <t>Aqua Regia Digestion</t>
        </is>
      </c>
      <c r="BX183" t="inlineStr"/>
      <c r="BY183" t="inlineStr"/>
      <c r="BZ183" t="inlineStr"/>
      <c r="CA183" t="n">
        <v>0.84</v>
      </c>
      <c r="CB183" t="n">
        <v>8.4e-05</v>
      </c>
      <c r="CC183" t="inlineStr">
        <is>
          <t>Aqua Regia Digestion</t>
        </is>
      </c>
      <c r="CD183" t="inlineStr"/>
      <c r="CE183" t="inlineStr"/>
      <c r="CF183" t="inlineStr"/>
      <c r="CG183" t="n">
        <v>0.49</v>
      </c>
      <c r="CH183" t="n">
        <v>4.9e-05</v>
      </c>
      <c r="CI183" t="inlineStr">
        <is>
          <t>Aqua Regia Digestion</t>
        </is>
      </c>
      <c r="CJ183" s="2" t="n">
        <v>0.04</v>
      </c>
      <c r="CK183" s="2" t="n">
        <v>4e-06</v>
      </c>
      <c r="CL183" t="inlineStr">
        <is>
          <t>Aqua Regia Digestion</t>
        </is>
      </c>
      <c r="CM183" t="inlineStr"/>
      <c r="CN183" t="inlineStr"/>
      <c r="CO183" t="inlineStr"/>
      <c r="CP183" t="n">
        <v>1130</v>
      </c>
      <c r="CQ183" t="n">
        <v>0.113</v>
      </c>
      <c r="CR183" t="inlineStr">
        <is>
          <t>Aqua Regia Digestion</t>
        </is>
      </c>
      <c r="CS183" t="n">
        <v>17.5</v>
      </c>
      <c r="CT183" t="n">
        <v>0.00175</v>
      </c>
      <c r="CU183" t="inlineStr">
        <is>
          <t>Aqua Regia Digestion</t>
        </is>
      </c>
      <c r="CV183" t="n">
        <v>7.1</v>
      </c>
      <c r="CW183" t="n">
        <v>0.00071</v>
      </c>
      <c r="CX183" t="inlineStr">
        <is>
          <t>Aqua Regia Digestion</t>
        </is>
      </c>
      <c r="CY183" t="n">
        <v>0.14</v>
      </c>
      <c r="CZ183" t="n">
        <v>1.4e-05</v>
      </c>
      <c r="DA183" t="inlineStr">
        <is>
          <t>Aqua Regia Digestion</t>
        </is>
      </c>
      <c r="DB183" t="n">
        <v>17300</v>
      </c>
      <c r="DC183" t="n">
        <v>1.73</v>
      </c>
      <c r="DD183" t="inlineStr">
        <is>
          <t>Aqua Regia Digestion</t>
        </is>
      </c>
      <c r="DE183" t="n">
        <v>560</v>
      </c>
      <c r="DF183" t="n">
        <v>0.056</v>
      </c>
      <c r="DG183" t="inlineStr">
        <is>
          <t>Aqua Regia Digestion</t>
        </is>
      </c>
      <c r="DH183" t="n">
        <v>1.02</v>
      </c>
      <c r="DI183" t="n">
        <v>0.000102</v>
      </c>
      <c r="DJ183" t="inlineStr">
        <is>
          <t>Aqua Regia Digestion</t>
        </is>
      </c>
      <c r="DK183" t="n">
        <v>1860</v>
      </c>
      <c r="DL183" t="n">
        <v>0.186</v>
      </c>
      <c r="DM183" t="inlineStr">
        <is>
          <t>Aqua Regia Digestion</t>
        </is>
      </c>
      <c r="DN183" s="2" t="n">
        <v>0.5</v>
      </c>
      <c r="DO183" s="2" t="n">
        <v>5e-05</v>
      </c>
      <c r="DP183" t="inlineStr">
        <is>
          <t>Aqua Regia Digestion</t>
        </is>
      </c>
      <c r="DQ183" t="n">
        <v>17.3</v>
      </c>
      <c r="DR183" t="n">
        <v>0.00173</v>
      </c>
      <c r="DS183" t="inlineStr">
        <is>
          <t>Aqua Regia Digestion</t>
        </is>
      </c>
      <c r="DT183" t="n">
        <v>119</v>
      </c>
      <c r="DU183" t="n">
        <v>0.0119</v>
      </c>
      <c r="DV183" t="inlineStr">
        <is>
          <t>Aqua Regia Digestion</t>
        </is>
      </c>
      <c r="DW183" t="n">
        <v>970</v>
      </c>
      <c r="DX183" t="n">
        <v>0.097</v>
      </c>
      <c r="DY183" t="inlineStr">
        <is>
          <t>Aqua Regia Digestion</t>
        </is>
      </c>
      <c r="DZ183" t="n">
        <v>10.5</v>
      </c>
      <c r="EA183" t="n">
        <v>0.00105</v>
      </c>
      <c r="EB183" t="inlineStr">
        <is>
          <t>Aqua Regia Digestion</t>
        </is>
      </c>
      <c r="EC183" t="inlineStr"/>
      <c r="ED183" t="inlineStr"/>
      <c r="EE183" t="inlineStr"/>
      <c r="EF183" t="n">
        <v>4.37</v>
      </c>
      <c r="EG183" t="n">
        <v>0.000437</v>
      </c>
      <c r="EH183" t="inlineStr">
        <is>
          <t>Aqua Regia Digestion</t>
        </is>
      </c>
      <c r="EI183" t="inlineStr"/>
      <c r="EJ183" t="inlineStr"/>
      <c r="EK183" t="inlineStr"/>
      <c r="EL183" t="n">
        <v>11.5</v>
      </c>
      <c r="EM183" t="n">
        <v>0.00115</v>
      </c>
      <c r="EN183" t="inlineStr">
        <is>
          <t>Aqua Regia Digestion</t>
        </is>
      </c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170</v>
      </c>
      <c r="EY183" t="n">
        <v>0.017</v>
      </c>
      <c r="EZ183" t="inlineStr">
        <is>
          <t>Aqua Regia Digestion</t>
        </is>
      </c>
      <c r="FA183" s="2" t="n">
        <v>0.6</v>
      </c>
      <c r="FB183" s="2" t="n">
        <v>6e-05</v>
      </c>
      <c r="FC183" t="inlineStr">
        <is>
          <t>Aqua Regia Digestion</t>
        </is>
      </c>
      <c r="FD183" t="n">
        <v>5.2</v>
      </c>
      <c r="FE183" t="n">
        <v>0.00052</v>
      </c>
      <c r="FF183" t="inlineStr">
        <is>
          <t>Aqua Regia Digestion</t>
        </is>
      </c>
      <c r="FG183" s="2" t="n">
        <v>1</v>
      </c>
      <c r="FH183" s="2" t="n">
        <v>0.0001</v>
      </c>
      <c r="FI183" t="inlineStr">
        <is>
          <t>Aqua Regia Digestion</t>
        </is>
      </c>
      <c r="FJ183" t="inlineStr"/>
      <c r="FK183" t="inlineStr"/>
      <c r="FL183" t="inlineStr"/>
      <c r="FM183" t="n">
        <v>3.82</v>
      </c>
      <c r="FN183" t="n">
        <v>0.000382</v>
      </c>
      <c r="FO183" t="inlineStr">
        <is>
          <t>Aqua Regia Digestion</t>
        </is>
      </c>
      <c r="FP183" t="n">
        <v>0.7</v>
      </c>
      <c r="FQ183" t="n">
        <v>6.999999999999999e-05</v>
      </c>
      <c r="FR183" t="inlineStr">
        <is>
          <t>Aqua Regia Digestion</t>
        </is>
      </c>
      <c r="FS183" t="n">
        <v>65</v>
      </c>
      <c r="FT183" t="n">
        <v>0.0065</v>
      </c>
      <c r="FU183" t="inlineStr">
        <is>
          <t>Aqua Regia Digestion</t>
        </is>
      </c>
      <c r="FV183" s="2" t="n">
        <v>0.05</v>
      </c>
      <c r="FW183" s="2" t="n">
        <v>5e-06</v>
      </c>
      <c r="FX183" t="inlineStr">
        <is>
          <t>Aqua Regia Digestion</t>
        </is>
      </c>
      <c r="FY183" t="n">
        <v>0.52</v>
      </c>
      <c r="FZ183" t="n">
        <v>5.2e-05</v>
      </c>
      <c r="GA183" t="inlineStr">
        <is>
          <t>Aqua Regia Digestion</t>
        </is>
      </c>
      <c r="GB183" s="2" t="n">
        <v>0.05</v>
      </c>
      <c r="GC183" s="2" t="n">
        <v>5e-06</v>
      </c>
      <c r="GD183" t="inlineStr">
        <is>
          <t>Aqua Regia Digestion</t>
        </is>
      </c>
      <c r="GE183" t="n">
        <v>3.06</v>
      </c>
      <c r="GF183" t="n">
        <v>0.000306</v>
      </c>
      <c r="GG183" t="inlineStr">
        <is>
          <t>Aqua Regia Digestion</t>
        </is>
      </c>
      <c r="GH183" t="n">
        <v>1680</v>
      </c>
      <c r="GI183" t="n">
        <v>0.168</v>
      </c>
      <c r="GJ183" t="inlineStr">
        <is>
          <t>Aqua Regia Digestion</t>
        </is>
      </c>
      <c r="GK183" t="n">
        <v>0.068</v>
      </c>
      <c r="GL183" t="n">
        <v>6.8e-06</v>
      </c>
      <c r="GM183" t="inlineStr">
        <is>
          <t>Aqua Regia Digestion</t>
        </is>
      </c>
      <c r="GN183" t="n">
        <v>0.16</v>
      </c>
      <c r="GO183" t="n">
        <v>1.6e-05</v>
      </c>
      <c r="GP183" t="inlineStr">
        <is>
          <t>Aqua Regia Digestion</t>
        </is>
      </c>
      <c r="GQ183" t="n">
        <v>0.58</v>
      </c>
      <c r="GR183" t="n">
        <v>5.8e-05</v>
      </c>
      <c r="GS183" t="inlineStr">
        <is>
          <t>Aqua Regia Digestion</t>
        </is>
      </c>
      <c r="GT183" t="n">
        <v>42.1</v>
      </c>
      <c r="GU183" t="n">
        <v>0.00421</v>
      </c>
      <c r="GV183" t="inlineStr">
        <is>
          <t>Aqua Regia Digestion</t>
        </is>
      </c>
      <c r="GW183" s="2" t="n">
        <v>1</v>
      </c>
      <c r="GX183" s="2" t="n">
        <v>0.0001</v>
      </c>
      <c r="GY183" t="inlineStr">
        <is>
          <t>Aqua Regia Digestion</t>
        </is>
      </c>
      <c r="GZ183" t="n">
        <v>12.3</v>
      </c>
      <c r="HA183" t="n">
        <v>0.00123</v>
      </c>
      <c r="HB183" t="inlineStr">
        <is>
          <t>Aqua Regia Digestion</t>
        </is>
      </c>
      <c r="HC183" t="n">
        <v>0.98</v>
      </c>
      <c r="HD183" t="n">
        <v>9.8e-05</v>
      </c>
      <c r="HE183" t="inlineStr">
        <is>
          <t>Aqua Regia Digestion</t>
        </is>
      </c>
      <c r="HF183" t="n">
        <v>89</v>
      </c>
      <c r="HG183" t="n">
        <v>0.0089</v>
      </c>
      <c r="HH183" t="inlineStr">
        <is>
          <t>Aqua Regia Digestion</t>
        </is>
      </c>
      <c r="HI183" t="n">
        <v>34.7</v>
      </c>
      <c r="HJ183" t="n">
        <v>0.00347</v>
      </c>
      <c r="HK183" t="inlineStr">
        <is>
          <t>Aqua Regia Digestion</t>
        </is>
      </c>
    </row>
    <row r="184">
      <c r="A184" t="inlineStr">
        <is>
          <t>OREAS0251b</t>
        </is>
      </c>
      <c r="B184" t="inlineStr">
        <is>
          <t>Au &lt;1 ppm, Au only</t>
        </is>
      </c>
      <c r="C184" t="inlineStr">
        <is>
          <t>oxide</t>
        </is>
      </c>
      <c r="D184" t="inlineStr">
        <is>
          <t>weathered greenstone/ sediments/ scoria</t>
        </is>
      </c>
      <c r="E184" t="inlineStr">
        <is>
          <t>orogenic lode gold</t>
        </is>
      </c>
      <c r="F184" t="inlineStr">
        <is>
          <t>yes</t>
        </is>
      </c>
      <c r="G184" t="inlineStr">
        <is>
          <t>Archived</t>
        </is>
      </c>
      <c r="H184" t="inlineStr">
        <is>
          <t>C:/Users/Zeb/Documents/GitHub/OREAS-Catalogue-Info/oreas-catalogue-2024-05-24.csv</t>
        </is>
      </c>
      <c r="I184">
        <f>Hyperlink("https://www.oreas.com/crm/OREAS-251b/")</f>
        <v/>
      </c>
      <c r="J184" t="n">
        <v>0.104</v>
      </c>
      <c r="K184" t="n">
        <v>1.04e-05</v>
      </c>
      <c r="L184" t="inlineStr">
        <is>
          <t>Aqua Regia Digestion</t>
        </is>
      </c>
      <c r="M184" t="n">
        <v>48000</v>
      </c>
      <c r="N184" t="n">
        <v>4.8</v>
      </c>
      <c r="O184" t="inlineStr">
        <is>
          <t>4-Acid Digestion</t>
        </is>
      </c>
      <c r="P184" t="n">
        <v>12.9</v>
      </c>
      <c r="Q184" t="n">
        <v>0.00129</v>
      </c>
      <c r="R184" t="inlineStr">
        <is>
          <t>4-Acid Digestion</t>
        </is>
      </c>
      <c r="S184" t="n">
        <v>0.505</v>
      </c>
      <c r="T184" t="n">
        <v>5.05e-05</v>
      </c>
      <c r="U184" t="inlineStr">
        <is>
          <t>Pb Fire Assay</t>
        </is>
      </c>
      <c r="V184" s="2" t="n">
        <v>10</v>
      </c>
      <c r="W184" s="2" t="n">
        <v>0.001</v>
      </c>
      <c r="X184" t="inlineStr">
        <is>
          <t>Aqua Regia Digestion</t>
        </is>
      </c>
      <c r="Y184" t="n">
        <v>311</v>
      </c>
      <c r="Z184" t="n">
        <v>0.0311</v>
      </c>
      <c r="AA184" t="inlineStr">
        <is>
          <t>4-Acid Digestion</t>
        </is>
      </c>
      <c r="AB184" t="n">
        <v>1.25</v>
      </c>
      <c r="AC184" t="n">
        <v>0.000125</v>
      </c>
      <c r="AD184" t="inlineStr">
        <is>
          <t>4-Acid Digestion</t>
        </is>
      </c>
      <c r="AE184" t="n">
        <v>0.31</v>
      </c>
      <c r="AF184" t="n">
        <v>3.1e-05</v>
      </c>
      <c r="AG184" t="inlineStr">
        <is>
          <t>4-Acid Digestion</t>
        </is>
      </c>
      <c r="AH184" t="n">
        <v>20100</v>
      </c>
      <c r="AI184" t="n">
        <v>2.01</v>
      </c>
      <c r="AJ184" t="inlineStr">
        <is>
          <t>4-Acid Digestion</t>
        </is>
      </c>
      <c r="AK184" t="n">
        <v>0.027</v>
      </c>
      <c r="AL184" t="n">
        <v>2.7e-06</v>
      </c>
      <c r="AM184" t="inlineStr">
        <is>
          <t>4-Acid Digestion</t>
        </is>
      </c>
      <c r="AN184" t="n">
        <v>51</v>
      </c>
      <c r="AO184" t="n">
        <v>0.0051</v>
      </c>
      <c r="AP184" t="inlineStr">
        <is>
          <t>4-Acid Digestion</t>
        </is>
      </c>
      <c r="AQ184" t="inlineStr"/>
      <c r="AR184" t="inlineStr"/>
      <c r="AS184" t="inlineStr"/>
      <c r="AT184" t="n">
        <v>18</v>
      </c>
      <c r="AU184" t="n">
        <v>0.0018</v>
      </c>
      <c r="AV184" t="inlineStr">
        <is>
          <t>4-Acid Digestion</t>
        </is>
      </c>
      <c r="AW184" t="n">
        <v>115</v>
      </c>
      <c r="AX184" t="n">
        <v>0.0115</v>
      </c>
      <c r="AY184" t="inlineStr">
        <is>
          <t>4-Acid Digestion</t>
        </is>
      </c>
      <c r="AZ184" t="n">
        <v>2.8</v>
      </c>
      <c r="BA184" t="n">
        <v>0.00028</v>
      </c>
      <c r="BB184" t="inlineStr">
        <is>
          <t>4-Acid Digestion</t>
        </is>
      </c>
      <c r="BC184" t="n">
        <v>26.7</v>
      </c>
      <c r="BD184" t="n">
        <v>0.00267</v>
      </c>
      <c r="BE184" t="inlineStr">
        <is>
          <t>4-Acid Digestion</t>
        </is>
      </c>
      <c r="BF184" t="n">
        <v>3.14</v>
      </c>
      <c r="BG184" t="n">
        <v>0.000314</v>
      </c>
      <c r="BH184" t="inlineStr">
        <is>
          <t>4-Acid Digestion</t>
        </is>
      </c>
      <c r="BI184" t="n">
        <v>1.54</v>
      </c>
      <c r="BJ184" t="n">
        <v>0.000154</v>
      </c>
      <c r="BK184" t="inlineStr">
        <is>
          <t>4-Acid Digestion</t>
        </is>
      </c>
      <c r="BL184" t="n">
        <v>1.1</v>
      </c>
      <c r="BM184" t="n">
        <v>0.00011</v>
      </c>
      <c r="BN184" t="inlineStr">
        <is>
          <t>4-Acid Digestion</t>
        </is>
      </c>
      <c r="BO184" t="n">
        <v>36900</v>
      </c>
      <c r="BP184" t="n">
        <v>3.69</v>
      </c>
      <c r="BQ184" t="inlineStr">
        <is>
          <t>4-Acid Digestion</t>
        </is>
      </c>
      <c r="BR184" t="n">
        <v>12.6</v>
      </c>
      <c r="BS184" t="n">
        <v>0.00126</v>
      </c>
      <c r="BT184" t="inlineStr">
        <is>
          <t>4-Acid Digestion</t>
        </is>
      </c>
      <c r="BU184" t="n">
        <v>4.03</v>
      </c>
      <c r="BV184" t="n">
        <v>0.000403</v>
      </c>
      <c r="BW184" t="inlineStr">
        <is>
          <t>4-Acid Digestion</t>
        </is>
      </c>
      <c r="BX184" t="n">
        <v>0.11</v>
      </c>
      <c r="BY184" t="n">
        <v>1.1e-05</v>
      </c>
      <c r="BZ184" t="inlineStr">
        <is>
          <t>4-Acid Digestion</t>
        </is>
      </c>
      <c r="CA184" t="n">
        <v>2.94</v>
      </c>
      <c r="CB184" t="n">
        <v>0.000294</v>
      </c>
      <c r="CC184" t="inlineStr">
        <is>
          <t>4-Acid Digestion</t>
        </is>
      </c>
      <c r="CD184" t="n">
        <v>0.018</v>
      </c>
      <c r="CE184" t="n">
        <v>1.8e-06</v>
      </c>
      <c r="CF184" t="inlineStr">
        <is>
          <t>Aqua Regia Digestion</t>
        </is>
      </c>
      <c r="CG184" t="n">
        <v>0.57</v>
      </c>
      <c r="CH184" t="n">
        <v>5.7e-05</v>
      </c>
      <c r="CI184" t="inlineStr">
        <is>
          <t>4-Acid Digestion</t>
        </is>
      </c>
      <c r="CJ184" t="n">
        <v>0.065</v>
      </c>
      <c r="CK184" t="n">
        <v>6.5e-06</v>
      </c>
      <c r="CL184" t="inlineStr">
        <is>
          <t>4-Acid Digestion</t>
        </is>
      </c>
      <c r="CM184" t="inlineStr"/>
      <c r="CN184" t="inlineStr"/>
      <c r="CO184" t="inlineStr"/>
      <c r="CP184" t="n">
        <v>11700</v>
      </c>
      <c r="CQ184" t="n">
        <v>1.17</v>
      </c>
      <c r="CR184" t="inlineStr">
        <is>
          <t>4-Acid Digestion</t>
        </is>
      </c>
      <c r="CS184" t="n">
        <v>25.8</v>
      </c>
      <c r="CT184" t="n">
        <v>0.00258</v>
      </c>
      <c r="CU184" t="inlineStr">
        <is>
          <t>4-Acid Digestion</t>
        </is>
      </c>
      <c r="CV184" t="n">
        <v>21</v>
      </c>
      <c r="CW184" t="n">
        <v>0.0021</v>
      </c>
      <c r="CX184" t="inlineStr">
        <is>
          <t>4-Acid Digestion</t>
        </is>
      </c>
      <c r="CY184" t="n">
        <v>0.2</v>
      </c>
      <c r="CZ184" t="n">
        <v>2e-05</v>
      </c>
      <c r="DA184" t="inlineStr">
        <is>
          <t>4-Acid Digestion</t>
        </is>
      </c>
      <c r="DB184" t="n">
        <v>16700</v>
      </c>
      <c r="DC184" t="n">
        <v>1.67</v>
      </c>
      <c r="DD184" t="inlineStr">
        <is>
          <t>4-Acid Digestion</t>
        </is>
      </c>
      <c r="DE184" t="n">
        <v>420</v>
      </c>
      <c r="DF184" t="n">
        <v>0.042</v>
      </c>
      <c r="DG184" t="inlineStr">
        <is>
          <t>4-Acid Digestion</t>
        </is>
      </c>
      <c r="DH184" t="n">
        <v>1.84</v>
      </c>
      <c r="DI184" t="n">
        <v>0.000184</v>
      </c>
      <c r="DJ184" t="inlineStr">
        <is>
          <t>4-Acid Digestion</t>
        </is>
      </c>
      <c r="DK184" t="n">
        <v>7740</v>
      </c>
      <c r="DL184" t="n">
        <v>0.774</v>
      </c>
      <c r="DM184" t="inlineStr">
        <is>
          <t>4-Acid Digestion</t>
        </is>
      </c>
      <c r="DN184" t="n">
        <v>14.4</v>
      </c>
      <c r="DO184" t="n">
        <v>0.00144</v>
      </c>
      <c r="DP184" t="inlineStr">
        <is>
          <t>4-Acid Digestion</t>
        </is>
      </c>
      <c r="DQ184" t="n">
        <v>23.7</v>
      </c>
      <c r="DR184" t="n">
        <v>0.00237</v>
      </c>
      <c r="DS184" t="inlineStr">
        <is>
          <t>4-Acid Digestion</t>
        </is>
      </c>
      <c r="DT184" t="n">
        <v>57</v>
      </c>
      <c r="DU184" t="n">
        <v>0.0057</v>
      </c>
      <c r="DV184" t="inlineStr">
        <is>
          <t>Aqua Regia Digestion</t>
        </is>
      </c>
      <c r="DW184" t="n">
        <v>700</v>
      </c>
      <c r="DX184" t="n">
        <v>0.07000000000000001</v>
      </c>
      <c r="DY184" t="inlineStr">
        <is>
          <t>4-Acid Digestion</t>
        </is>
      </c>
      <c r="DZ184" t="n">
        <v>9.06</v>
      </c>
      <c r="EA184" t="n">
        <v>0.000906</v>
      </c>
      <c r="EB184" t="inlineStr">
        <is>
          <t>4-Acid Digestion</t>
        </is>
      </c>
      <c r="EC184" s="2" t="n">
        <v>0.01</v>
      </c>
      <c r="ED184" s="2" t="n">
        <v>1e-06</v>
      </c>
      <c r="EE184" t="inlineStr">
        <is>
          <t>Aqua Regia Digestion</t>
        </is>
      </c>
      <c r="EF184" t="n">
        <v>6.21</v>
      </c>
      <c r="EG184" t="n">
        <v>0.000621</v>
      </c>
      <c r="EH184" t="inlineStr">
        <is>
          <t>4-Acid Digestion</t>
        </is>
      </c>
      <c r="EI184" t="inlineStr"/>
      <c r="EJ184" t="inlineStr"/>
      <c r="EK184" t="inlineStr"/>
      <c r="EL184" t="n">
        <v>8.58</v>
      </c>
      <c r="EM184" t="n">
        <v>0.000858</v>
      </c>
      <c r="EN184" t="inlineStr">
        <is>
          <t>Aqua Regia Digestion</t>
        </is>
      </c>
      <c r="EO184" s="2" t="n">
        <v>0.002</v>
      </c>
      <c r="EP184" s="2" t="n">
        <v>2e-07</v>
      </c>
      <c r="EQ184" t="inlineStr">
        <is>
          <t>4-Acid Digestion</t>
        </is>
      </c>
      <c r="ER184" t="inlineStr"/>
      <c r="ES184" t="inlineStr"/>
      <c r="ET184" t="inlineStr"/>
      <c r="EU184" t="inlineStr"/>
      <c r="EV184" t="inlineStr"/>
      <c r="EW184" t="inlineStr"/>
      <c r="EX184" t="n">
        <v>170</v>
      </c>
      <c r="EY184" t="n">
        <v>0.017</v>
      </c>
      <c r="EZ184" t="inlineStr">
        <is>
          <t>4-Acid Digestion</t>
        </is>
      </c>
      <c r="FA184" t="n">
        <v>0.79</v>
      </c>
      <c r="FB184" t="n">
        <v>7.9e-05</v>
      </c>
      <c r="FC184" t="inlineStr">
        <is>
          <t>4-Acid Digestion</t>
        </is>
      </c>
      <c r="FD184" t="n">
        <v>9.68</v>
      </c>
      <c r="FE184" t="n">
        <v>0.000968</v>
      </c>
      <c r="FF184" t="inlineStr">
        <is>
          <t>4-Acid Digestion</t>
        </is>
      </c>
      <c r="FG184" s="2" t="n">
        <v>1</v>
      </c>
      <c r="FH184" s="2" t="n">
        <v>0.0001</v>
      </c>
      <c r="FI184" t="inlineStr">
        <is>
          <t>4-Acid Digestion</t>
        </is>
      </c>
      <c r="FJ184" t="inlineStr"/>
      <c r="FK184" t="inlineStr"/>
      <c r="FL184" t="inlineStr"/>
      <c r="FM184" t="n">
        <v>3.05</v>
      </c>
      <c r="FN184" t="n">
        <v>0.000305</v>
      </c>
      <c r="FO184" t="inlineStr">
        <is>
          <t>Aqua Regia Digestion</t>
        </is>
      </c>
      <c r="FP184" t="n">
        <v>3.65</v>
      </c>
      <c r="FQ184" t="n">
        <v>0.000365</v>
      </c>
      <c r="FR184" t="inlineStr">
        <is>
          <t>4-Acid Digestion</t>
        </is>
      </c>
      <c r="FS184" t="n">
        <v>196</v>
      </c>
      <c r="FT184" t="n">
        <v>0.0196</v>
      </c>
      <c r="FU184" t="inlineStr">
        <is>
          <t>4-Acid Digestion</t>
        </is>
      </c>
      <c r="FV184" t="n">
        <v>1.03</v>
      </c>
      <c r="FW184" t="n">
        <v>0.000103</v>
      </c>
      <c r="FX184" t="inlineStr">
        <is>
          <t>4-Acid Digestion</t>
        </is>
      </c>
      <c r="FY184" t="n">
        <v>0.58</v>
      </c>
      <c r="FZ184" t="n">
        <v>5.8e-05</v>
      </c>
      <c r="GA184" t="inlineStr">
        <is>
          <t>4-Acid Digestion</t>
        </is>
      </c>
      <c r="GB184" s="2" t="n">
        <v>0.1</v>
      </c>
      <c r="GC184" s="2" t="n">
        <v>1e-05</v>
      </c>
      <c r="GD184" t="inlineStr">
        <is>
          <t>Aqua Regia Digestion</t>
        </is>
      </c>
      <c r="GE184" t="n">
        <v>8.65</v>
      </c>
      <c r="GF184" t="n">
        <v>0.000865</v>
      </c>
      <c r="GG184" t="inlineStr">
        <is>
          <t>4-Acid Digestion</t>
        </is>
      </c>
      <c r="GH184" t="n">
        <v>4810</v>
      </c>
      <c r="GI184" t="n">
        <v>0.481</v>
      </c>
      <c r="GJ184" t="inlineStr">
        <is>
          <t>4-Acid Digestion</t>
        </is>
      </c>
      <c r="GK184" t="n">
        <v>0.35</v>
      </c>
      <c r="GL184" t="n">
        <v>3.5e-05</v>
      </c>
      <c r="GM184" t="inlineStr">
        <is>
          <t>4-Acid Digestion</t>
        </is>
      </c>
      <c r="GN184" t="n">
        <v>0.21</v>
      </c>
      <c r="GO184" t="n">
        <v>2.1e-05</v>
      </c>
      <c r="GP184" t="inlineStr">
        <is>
          <t>4-Acid Digestion</t>
        </is>
      </c>
      <c r="GQ184" t="n">
        <v>1.27</v>
      </c>
      <c r="GR184" t="n">
        <v>0.000127</v>
      </c>
      <c r="GS184" t="inlineStr">
        <is>
          <t>4-Acid Digestion</t>
        </is>
      </c>
      <c r="GT184" t="n">
        <v>19.5</v>
      </c>
      <c r="GU184" t="n">
        <v>0.00195</v>
      </c>
      <c r="GV184" t="inlineStr">
        <is>
          <t>Aqua Regia Digestion</t>
        </is>
      </c>
      <c r="GW184" t="n">
        <v>1.97</v>
      </c>
      <c r="GX184" t="n">
        <v>0.000197</v>
      </c>
      <c r="GY184" t="inlineStr">
        <is>
          <t>4-Acid Digestion</t>
        </is>
      </c>
      <c r="GZ184" t="n">
        <v>15.2</v>
      </c>
      <c r="HA184" t="n">
        <v>0.00152</v>
      </c>
      <c r="HB184" t="inlineStr">
        <is>
          <t>4-Acid Digestion</t>
        </is>
      </c>
      <c r="HC184" t="n">
        <v>1.39</v>
      </c>
      <c r="HD184" t="n">
        <v>0.000139</v>
      </c>
      <c r="HE184" t="inlineStr">
        <is>
          <t>4-Acid Digestion</t>
        </is>
      </c>
      <c r="HF184" t="n">
        <v>60</v>
      </c>
      <c r="HG184" t="n">
        <v>0.006</v>
      </c>
      <c r="HH184" t="inlineStr">
        <is>
          <t>4-Acid Digestion</t>
        </is>
      </c>
      <c r="HI184" t="n">
        <v>108</v>
      </c>
      <c r="HJ184" t="n">
        <v>0.0108</v>
      </c>
      <c r="HK184" t="inlineStr">
        <is>
          <t>4-Acid Digestion</t>
        </is>
      </c>
    </row>
    <row r="185">
      <c r="A185" t="inlineStr">
        <is>
          <t>OREAS0252</t>
        </is>
      </c>
      <c r="B185" t="inlineStr">
        <is>
          <t>Au &lt;1 ppm, Au only</t>
        </is>
      </c>
      <c r="C185" t="inlineStr">
        <is>
          <t>oxide</t>
        </is>
      </c>
      <c r="D185" t="inlineStr">
        <is>
          <t>weathered greenstone</t>
        </is>
      </c>
      <c r="E185" t="inlineStr">
        <is>
          <t>orogenic lode gold</t>
        </is>
      </c>
      <c r="F185" t="inlineStr">
        <is>
          <t>no</t>
        </is>
      </c>
      <c r="G185" t="inlineStr">
        <is>
          <t>Archived</t>
        </is>
      </c>
      <c r="H185" t="inlineStr">
        <is>
          <t>C:/Users/Zeb/Documents/GitHub/OREAS-Catalogue-Info/oreas-catalogue-2024-05-24.csv</t>
        </is>
      </c>
      <c r="I185">
        <f>Hyperlink("https://www.oreas.com/crm/OREAS-252/")</f>
        <v/>
      </c>
      <c r="J185" t="n">
        <v>0.185</v>
      </c>
      <c r="K185" t="n">
        <v>1.85e-05</v>
      </c>
      <c r="L185" t="inlineStr">
        <is>
          <t>Aqua Regia Digestion</t>
        </is>
      </c>
      <c r="M185" t="n">
        <v>13200</v>
      </c>
      <c r="N185" t="n">
        <v>1.32</v>
      </c>
      <c r="O185" t="inlineStr">
        <is>
          <t>Aqua Regia Digestion</t>
        </is>
      </c>
      <c r="P185" t="n">
        <v>16.2</v>
      </c>
      <c r="Q185" t="n">
        <v>0.00162</v>
      </c>
      <c r="R185" t="inlineStr">
        <is>
          <t>Aqua Regia Digestion</t>
        </is>
      </c>
      <c r="S185" t="n">
        <v>0.674</v>
      </c>
      <c r="T185" t="n">
        <v>6.74e-05</v>
      </c>
      <c r="U185" t="inlineStr">
        <is>
          <t>Pb Fire Assay</t>
        </is>
      </c>
      <c r="V185" s="2" t="n">
        <v>10</v>
      </c>
      <c r="W185" s="2" t="n">
        <v>0.001</v>
      </c>
      <c r="X185" t="inlineStr">
        <is>
          <t>Aqua Regia Digestion</t>
        </is>
      </c>
      <c r="Y185" t="n">
        <v>69</v>
      </c>
      <c r="Z185" t="n">
        <v>0.0069</v>
      </c>
      <c r="AA185" t="inlineStr">
        <is>
          <t>Aqua Regia Digestion</t>
        </is>
      </c>
      <c r="AB185" t="n">
        <v>0.62</v>
      </c>
      <c r="AC185" t="n">
        <v>6.2e-05</v>
      </c>
      <c r="AD185" t="inlineStr">
        <is>
          <t>Aqua Regia Digestion</t>
        </is>
      </c>
      <c r="AE185" t="n">
        <v>0.11</v>
      </c>
      <c r="AF185" t="n">
        <v>1.1e-05</v>
      </c>
      <c r="AG185" t="inlineStr">
        <is>
          <t>Aqua Regia Digestion</t>
        </is>
      </c>
      <c r="AH185" t="n">
        <v>8430</v>
      </c>
      <c r="AI185" t="n">
        <v>0.843</v>
      </c>
      <c r="AJ185" t="inlineStr">
        <is>
          <t>Aqua Regia Digestion</t>
        </is>
      </c>
      <c r="AK185" t="n">
        <v>0.19</v>
      </c>
      <c r="AL185" t="n">
        <v>1.9e-05</v>
      </c>
      <c r="AM185" t="inlineStr">
        <is>
          <t>Aqua Regia Digestion</t>
        </is>
      </c>
      <c r="AN185" t="n">
        <v>39.2</v>
      </c>
      <c r="AO185" t="n">
        <v>0.00392</v>
      </c>
      <c r="AP185" t="inlineStr">
        <is>
          <t>Aqua Regia Digestion</t>
        </is>
      </c>
      <c r="AQ185" t="inlineStr"/>
      <c r="AR185" t="inlineStr"/>
      <c r="AS185" t="inlineStr"/>
      <c r="AT185" t="n">
        <v>32.1</v>
      </c>
      <c r="AU185" t="n">
        <v>0.00321</v>
      </c>
      <c r="AV185" t="inlineStr">
        <is>
          <t>Aqua Regia Digestion</t>
        </is>
      </c>
      <c r="AW185" t="n">
        <v>59</v>
      </c>
      <c r="AX185" t="n">
        <v>0.0059</v>
      </c>
      <c r="AY185" t="inlineStr">
        <is>
          <t>Aqua Regia Digestion</t>
        </is>
      </c>
      <c r="AZ185" t="n">
        <v>0.8100000000000001</v>
      </c>
      <c r="BA185" t="n">
        <v>8.1e-05</v>
      </c>
      <c r="BB185" t="inlineStr">
        <is>
          <t>Aqua Regia Digestion</t>
        </is>
      </c>
      <c r="BC185" t="n">
        <v>49.4</v>
      </c>
      <c r="BD185" t="n">
        <v>0.00494</v>
      </c>
      <c r="BE185" t="inlineStr">
        <is>
          <t>Aqua Regia Digestion</t>
        </is>
      </c>
      <c r="BF185" t="n">
        <v>2.76</v>
      </c>
      <c r="BG185" t="n">
        <v>0.000276</v>
      </c>
      <c r="BH185" t="inlineStr">
        <is>
          <t>Aqua Regia Digestion</t>
        </is>
      </c>
      <c r="BI185" t="n">
        <v>1.27</v>
      </c>
      <c r="BJ185" t="n">
        <v>0.000127</v>
      </c>
      <c r="BK185" t="inlineStr">
        <is>
          <t>Aqua Regia Digestion</t>
        </is>
      </c>
      <c r="BL185" t="n">
        <v>0.74</v>
      </c>
      <c r="BM185" t="n">
        <v>7.4e-05</v>
      </c>
      <c r="BN185" t="inlineStr">
        <is>
          <t>Aqua Regia Digestion</t>
        </is>
      </c>
      <c r="BO185" t="n">
        <v>49700</v>
      </c>
      <c r="BP185" t="n">
        <v>4.97</v>
      </c>
      <c r="BQ185" t="inlineStr">
        <is>
          <t>Aqua Regia Digestion</t>
        </is>
      </c>
      <c r="BR185" t="n">
        <v>4.19</v>
      </c>
      <c r="BS185" t="n">
        <v>0.000419</v>
      </c>
      <c r="BT185" t="inlineStr">
        <is>
          <t>Aqua Regia Digestion</t>
        </is>
      </c>
      <c r="BU185" t="n">
        <v>3.51</v>
      </c>
      <c r="BV185" t="n">
        <v>0.000351</v>
      </c>
      <c r="BW185" t="inlineStr">
        <is>
          <t>Aqua Regia Digestion</t>
        </is>
      </c>
      <c r="BX185" t="inlineStr"/>
      <c r="BY185" t="inlineStr"/>
      <c r="BZ185" t="inlineStr"/>
      <c r="CA185" t="n">
        <v>0.8</v>
      </c>
      <c r="CB185" t="n">
        <v>8.000000000000001e-05</v>
      </c>
      <c r="CC185" t="inlineStr">
        <is>
          <t>Aqua Regia Digestion</t>
        </is>
      </c>
      <c r="CD185" t="inlineStr"/>
      <c r="CE185" t="inlineStr"/>
      <c r="CF185" t="inlineStr"/>
      <c r="CG185" t="n">
        <v>0.46</v>
      </c>
      <c r="CH185" t="n">
        <v>4.6e-05</v>
      </c>
      <c r="CI185" t="inlineStr">
        <is>
          <t>Aqua Regia Digestion</t>
        </is>
      </c>
      <c r="CJ185" t="n">
        <v>0.027</v>
      </c>
      <c r="CK185" t="n">
        <v>2.7e-06</v>
      </c>
      <c r="CL185" t="inlineStr">
        <is>
          <t>Aqua Regia Digestion</t>
        </is>
      </c>
      <c r="CM185" t="inlineStr"/>
      <c r="CN185" t="inlineStr"/>
      <c r="CO185" t="inlineStr"/>
      <c r="CP185" t="n">
        <v>1200</v>
      </c>
      <c r="CQ185" t="n">
        <v>0.12</v>
      </c>
      <c r="CR185" t="inlineStr">
        <is>
          <t>Aqua Regia Digestion</t>
        </is>
      </c>
      <c r="CS185" t="n">
        <v>17.5</v>
      </c>
      <c r="CT185" t="n">
        <v>0.00175</v>
      </c>
      <c r="CU185" t="inlineStr">
        <is>
          <t>Aqua Regia Digestion</t>
        </is>
      </c>
      <c r="CV185" t="n">
        <v>7.39</v>
      </c>
      <c r="CW185" t="n">
        <v>0.000739</v>
      </c>
      <c r="CX185" t="inlineStr">
        <is>
          <t>Aqua Regia Digestion</t>
        </is>
      </c>
      <c r="CY185" t="n">
        <v>0.13</v>
      </c>
      <c r="CZ185" t="n">
        <v>1.3e-05</v>
      </c>
      <c r="DA185" t="inlineStr">
        <is>
          <t>Aqua Regia Digestion</t>
        </is>
      </c>
      <c r="DB185" t="n">
        <v>16600</v>
      </c>
      <c r="DC185" t="n">
        <v>1.66</v>
      </c>
      <c r="DD185" t="inlineStr">
        <is>
          <t>Aqua Regia Digestion</t>
        </is>
      </c>
      <c r="DE185" t="n">
        <v>550</v>
      </c>
      <c r="DF185" t="n">
        <v>0.055</v>
      </c>
      <c r="DG185" t="inlineStr">
        <is>
          <t>Aqua Regia Digestion</t>
        </is>
      </c>
      <c r="DH185" t="n">
        <v>1.08</v>
      </c>
      <c r="DI185" t="n">
        <v>0.000108</v>
      </c>
      <c r="DJ185" t="inlineStr">
        <is>
          <t>Aqua Regia Digestion</t>
        </is>
      </c>
      <c r="DK185" t="n">
        <v>1710</v>
      </c>
      <c r="DL185" t="n">
        <v>0.171</v>
      </c>
      <c r="DM185" t="inlineStr">
        <is>
          <t>Aqua Regia Digestion</t>
        </is>
      </c>
      <c r="DN185" s="2" t="n">
        <v>0.5</v>
      </c>
      <c r="DO185" s="2" t="n">
        <v>5e-05</v>
      </c>
      <c r="DP185" t="inlineStr">
        <is>
          <t>Aqua Regia Digestion</t>
        </is>
      </c>
      <c r="DQ185" t="n">
        <v>17</v>
      </c>
      <c r="DR185" t="n">
        <v>0.0017</v>
      </c>
      <c r="DS185" t="inlineStr">
        <is>
          <t>Aqua Regia Digestion</t>
        </is>
      </c>
      <c r="DT185" t="n">
        <v>117</v>
      </c>
      <c r="DU185" t="n">
        <v>0.0117</v>
      </c>
      <c r="DV185" t="inlineStr">
        <is>
          <t>Aqua Regia Digestion</t>
        </is>
      </c>
      <c r="DW185" t="n">
        <v>940</v>
      </c>
      <c r="DX185" t="n">
        <v>0.094</v>
      </c>
      <c r="DY185" t="inlineStr">
        <is>
          <t>Aqua Regia Digestion</t>
        </is>
      </c>
      <c r="DZ185" t="n">
        <v>11.8</v>
      </c>
      <c r="EA185" t="n">
        <v>0.00118</v>
      </c>
      <c r="EB185" t="inlineStr">
        <is>
          <t>Aqua Regia Digestion</t>
        </is>
      </c>
      <c r="EC185" t="inlineStr"/>
      <c r="ED185" t="inlineStr"/>
      <c r="EE185" t="inlineStr"/>
      <c r="EF185" t="n">
        <v>4.38</v>
      </c>
      <c r="EG185" t="n">
        <v>0.000438</v>
      </c>
      <c r="EH185" t="inlineStr">
        <is>
          <t>Aqua Regia Digestion</t>
        </is>
      </c>
      <c r="EI185" t="inlineStr"/>
      <c r="EJ185" t="inlineStr"/>
      <c r="EK185" t="inlineStr"/>
      <c r="EL185" t="n">
        <v>11.8</v>
      </c>
      <c r="EM185" t="n">
        <v>0.00118</v>
      </c>
      <c r="EN185" t="inlineStr">
        <is>
          <t>Aqua Regia Digestion</t>
        </is>
      </c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190</v>
      </c>
      <c r="EY185" t="n">
        <v>0.019</v>
      </c>
      <c r="EZ185" t="inlineStr">
        <is>
          <t>Aqua Regia Digestion</t>
        </is>
      </c>
      <c r="FA185" t="n">
        <v>0.52</v>
      </c>
      <c r="FB185" t="n">
        <v>5.2e-05</v>
      </c>
      <c r="FC185" t="inlineStr">
        <is>
          <t>Aqua Regia Digestion</t>
        </is>
      </c>
      <c r="FD185" t="n">
        <v>5.25</v>
      </c>
      <c r="FE185" t="n">
        <v>0.000525</v>
      </c>
      <c r="FF185" t="inlineStr">
        <is>
          <t>Aqua Regia Digestion</t>
        </is>
      </c>
      <c r="FG185" s="2" t="n">
        <v>1</v>
      </c>
      <c r="FH185" s="2" t="n">
        <v>0.0001</v>
      </c>
      <c r="FI185" t="inlineStr">
        <is>
          <t>Aqua Regia Digestion</t>
        </is>
      </c>
      <c r="FJ185" t="inlineStr"/>
      <c r="FK185" t="inlineStr"/>
      <c r="FL185" t="inlineStr"/>
      <c r="FM185" t="n">
        <v>3.78</v>
      </c>
      <c r="FN185" t="n">
        <v>0.000378</v>
      </c>
      <c r="FO185" t="inlineStr">
        <is>
          <t>Aqua Regia Digestion</t>
        </is>
      </c>
      <c r="FP185" t="n">
        <v>0.68</v>
      </c>
      <c r="FQ185" t="n">
        <v>6.8e-05</v>
      </c>
      <c r="FR185" t="inlineStr">
        <is>
          <t>Aqua Regia Digestion</t>
        </is>
      </c>
      <c r="FS185" t="n">
        <v>62</v>
      </c>
      <c r="FT185" t="n">
        <v>0.0062</v>
      </c>
      <c r="FU185" t="inlineStr">
        <is>
          <t>Aqua Regia Digestion</t>
        </is>
      </c>
      <c r="FV185" s="2" t="n">
        <v>0.05</v>
      </c>
      <c r="FW185" s="2" t="n">
        <v>5e-06</v>
      </c>
      <c r="FX185" t="inlineStr">
        <is>
          <t>Aqua Regia Digestion</t>
        </is>
      </c>
      <c r="FY185" t="n">
        <v>0.5</v>
      </c>
      <c r="FZ185" t="n">
        <v>5e-05</v>
      </c>
      <c r="GA185" t="inlineStr">
        <is>
          <t>Aqua Regia Digestion</t>
        </is>
      </c>
      <c r="GB185" s="2" t="n">
        <v>0.05</v>
      </c>
      <c r="GC185" s="2" t="n">
        <v>5e-06</v>
      </c>
      <c r="GD185" t="inlineStr">
        <is>
          <t>Aqua Regia Digestion</t>
        </is>
      </c>
      <c r="GE185" t="n">
        <v>3.26</v>
      </c>
      <c r="GF185" t="n">
        <v>0.000326</v>
      </c>
      <c r="GG185" t="inlineStr">
        <is>
          <t>Aqua Regia Digestion</t>
        </is>
      </c>
      <c r="GH185" t="n">
        <v>1620</v>
      </c>
      <c r="GI185" t="n">
        <v>0.162</v>
      </c>
      <c r="GJ185" t="inlineStr">
        <is>
          <t>Aqua Regia Digestion</t>
        </is>
      </c>
      <c r="GK185" t="n">
        <v>0.07000000000000001</v>
      </c>
      <c r="GL185" t="n">
        <v>7e-06</v>
      </c>
      <c r="GM185" t="inlineStr">
        <is>
          <t>Aqua Regia Digestion</t>
        </is>
      </c>
      <c r="GN185" t="n">
        <v>0.15</v>
      </c>
      <c r="GO185" t="n">
        <v>1.5e-05</v>
      </c>
      <c r="GP185" t="inlineStr">
        <is>
          <t>Aqua Regia Digestion</t>
        </is>
      </c>
      <c r="GQ185" t="n">
        <v>0.61</v>
      </c>
      <c r="GR185" t="n">
        <v>6.1e-05</v>
      </c>
      <c r="GS185" t="inlineStr">
        <is>
          <t>Aqua Regia Digestion</t>
        </is>
      </c>
      <c r="GT185" t="n">
        <v>42.5</v>
      </c>
      <c r="GU185" t="n">
        <v>0.00425</v>
      </c>
      <c r="GV185" t="inlineStr">
        <is>
          <t>Aqua Regia Digestion</t>
        </is>
      </c>
      <c r="GW185" s="2" t="n">
        <v>0.5</v>
      </c>
      <c r="GX185" s="2" t="n">
        <v>5e-05</v>
      </c>
      <c r="GY185" t="inlineStr">
        <is>
          <t>Aqua Regia Digestion</t>
        </is>
      </c>
      <c r="GZ185" t="n">
        <v>11.8</v>
      </c>
      <c r="HA185" t="n">
        <v>0.00118</v>
      </c>
      <c r="HB185" t="inlineStr">
        <is>
          <t>Aqua Regia Digestion</t>
        </is>
      </c>
      <c r="HC185" t="n">
        <v>0.96</v>
      </c>
      <c r="HD185" t="n">
        <v>9.6e-05</v>
      </c>
      <c r="HE185" t="inlineStr">
        <is>
          <t>Aqua Regia Digestion</t>
        </is>
      </c>
      <c r="HF185" t="n">
        <v>91</v>
      </c>
      <c r="HG185" t="n">
        <v>0.0091</v>
      </c>
      <c r="HH185" t="inlineStr">
        <is>
          <t>Aqua Regia Digestion</t>
        </is>
      </c>
      <c r="HI185" s="2" t="n">
        <v>50</v>
      </c>
      <c r="HJ185" s="2" t="n">
        <v>0.005</v>
      </c>
      <c r="HK185" t="inlineStr">
        <is>
          <t>Aqua Regia Digestion</t>
        </is>
      </c>
    </row>
    <row r="186">
      <c r="A186" t="inlineStr">
        <is>
          <t>OREAS0252b</t>
        </is>
      </c>
      <c r="B186" t="inlineStr">
        <is>
          <t>Au &lt;1 ppm, Au only</t>
        </is>
      </c>
      <c r="C186" t="inlineStr">
        <is>
          <t>oxide</t>
        </is>
      </c>
      <c r="D186" t="inlineStr">
        <is>
          <t>weathered greenstone/ sediments/ scoria</t>
        </is>
      </c>
      <c r="E186" t="inlineStr">
        <is>
          <t>orogenic lode gold</t>
        </is>
      </c>
      <c r="F186" t="inlineStr">
        <is>
          <t>yes</t>
        </is>
      </c>
      <c r="G186" t="inlineStr">
        <is>
          <t>Archived</t>
        </is>
      </c>
      <c r="H186" t="inlineStr">
        <is>
          <t>C:/Users/Zeb/Documents/GitHub/OREAS-Catalogue-Info/oreas-catalogue-2024-05-24.csv</t>
        </is>
      </c>
      <c r="I186">
        <f>Hyperlink("https://www.oreas.com/crm/OREAS-252b/")</f>
        <v/>
      </c>
      <c r="J186" t="n">
        <v>0.211</v>
      </c>
      <c r="K186" t="n">
        <v>2.11e-05</v>
      </c>
      <c r="L186" t="inlineStr">
        <is>
          <t>Aqua Regia Digestion</t>
        </is>
      </c>
      <c r="M186" t="n">
        <v>77000</v>
      </c>
      <c r="N186" t="n">
        <v>7.7</v>
      </c>
      <c r="O186" t="inlineStr">
        <is>
          <t>4-Acid Digestion</t>
        </is>
      </c>
      <c r="P186" t="n">
        <v>202</v>
      </c>
      <c r="Q186" t="n">
        <v>0.0202</v>
      </c>
      <c r="R186" t="inlineStr">
        <is>
          <t>4-Acid Digestion</t>
        </is>
      </c>
      <c r="S186" t="n">
        <v>0.837</v>
      </c>
      <c r="T186" t="n">
        <v>8.37e-05</v>
      </c>
      <c r="U186" t="inlineStr">
        <is>
          <t>Pb Fire Assay</t>
        </is>
      </c>
      <c r="V186" s="2" t="n">
        <v>10</v>
      </c>
      <c r="W186" s="2" t="n">
        <v>0.001</v>
      </c>
      <c r="X186" t="inlineStr">
        <is>
          <t>Aqua Regia Digestion</t>
        </is>
      </c>
      <c r="Y186" t="n">
        <v>634</v>
      </c>
      <c r="Z186" t="n">
        <v>0.0634</v>
      </c>
      <c r="AA186" t="inlineStr">
        <is>
          <t>4-Acid Digestion</t>
        </is>
      </c>
      <c r="AB186" t="n">
        <v>2.95</v>
      </c>
      <c r="AC186" t="n">
        <v>0.000295</v>
      </c>
      <c r="AD186" t="inlineStr">
        <is>
          <t>4-Acid Digestion</t>
        </is>
      </c>
      <c r="AE186" t="n">
        <v>3.63</v>
      </c>
      <c r="AF186" t="n">
        <v>0.000363</v>
      </c>
      <c r="AG186" t="inlineStr">
        <is>
          <t>4-Acid Digestion</t>
        </is>
      </c>
      <c r="AH186" t="n">
        <v>14600</v>
      </c>
      <c r="AI186" t="n">
        <v>1.46</v>
      </c>
      <c r="AJ186" t="inlineStr">
        <is>
          <t>4-Acid Digestion</t>
        </is>
      </c>
      <c r="AK186" t="n">
        <v>0.05</v>
      </c>
      <c r="AL186" t="n">
        <v>5e-06</v>
      </c>
      <c r="AM186" t="inlineStr">
        <is>
          <t>Aqua Regia Digestion</t>
        </is>
      </c>
      <c r="AN186" t="n">
        <v>93</v>
      </c>
      <c r="AO186" t="n">
        <v>0.009299999999999999</v>
      </c>
      <c r="AP186" t="inlineStr">
        <is>
          <t>4-Acid Digestion</t>
        </is>
      </c>
      <c r="AQ186" t="inlineStr"/>
      <c r="AR186" t="inlineStr"/>
      <c r="AS186" t="inlineStr"/>
      <c r="AT186" t="n">
        <v>26.2</v>
      </c>
      <c r="AU186" t="n">
        <v>0.00262</v>
      </c>
      <c r="AV186" t="inlineStr">
        <is>
          <t>4-Acid Digestion</t>
        </is>
      </c>
      <c r="AW186" t="n">
        <v>145</v>
      </c>
      <c r="AX186" t="n">
        <v>0.0145</v>
      </c>
      <c r="AY186" t="inlineStr">
        <is>
          <t>4-Acid Digestion</t>
        </is>
      </c>
      <c r="AZ186" t="n">
        <v>6.67</v>
      </c>
      <c r="BA186" t="n">
        <v>0.0006669999999999999</v>
      </c>
      <c r="BB186" t="inlineStr">
        <is>
          <t>4-Acid Digestion</t>
        </is>
      </c>
      <c r="BC186" t="n">
        <v>37.8</v>
      </c>
      <c r="BD186" t="n">
        <v>0.00378</v>
      </c>
      <c r="BE186" t="inlineStr">
        <is>
          <t>4-Acid Digestion</t>
        </is>
      </c>
      <c r="BF186" t="n">
        <v>4.87</v>
      </c>
      <c r="BG186" t="n">
        <v>0.000487</v>
      </c>
      <c r="BH186" t="inlineStr">
        <is>
          <t>4-Acid Digestion</t>
        </is>
      </c>
      <c r="BI186" t="n">
        <v>2.33</v>
      </c>
      <c r="BJ186" t="n">
        <v>0.000233</v>
      </c>
      <c r="BK186" t="inlineStr">
        <is>
          <t>4-Acid Digestion</t>
        </is>
      </c>
      <c r="BL186" t="n">
        <v>1.98</v>
      </c>
      <c r="BM186" t="n">
        <v>0.000198</v>
      </c>
      <c r="BN186" t="inlineStr">
        <is>
          <t>4-Acid Digestion</t>
        </is>
      </c>
      <c r="BO186" t="n">
        <v>51300</v>
      </c>
      <c r="BP186" t="n">
        <v>5.13</v>
      </c>
      <c r="BQ186" t="inlineStr">
        <is>
          <t>4-Acid Digestion</t>
        </is>
      </c>
      <c r="BR186" t="n">
        <v>21.5</v>
      </c>
      <c r="BS186" t="n">
        <v>0.00215</v>
      </c>
      <c r="BT186" t="inlineStr">
        <is>
          <t>4-Acid Digestion</t>
        </is>
      </c>
      <c r="BU186" t="n">
        <v>6.59</v>
      </c>
      <c r="BV186" t="n">
        <v>0.000659</v>
      </c>
      <c r="BW186" t="inlineStr">
        <is>
          <t>4-Acid Digestion</t>
        </is>
      </c>
      <c r="BX186" t="n">
        <v>0.2</v>
      </c>
      <c r="BY186" t="n">
        <v>2e-05</v>
      </c>
      <c r="BZ186" t="inlineStr">
        <is>
          <t>4-Acid Digestion</t>
        </is>
      </c>
      <c r="CA186" t="n">
        <v>5.34</v>
      </c>
      <c r="CB186" t="n">
        <v>0.000534</v>
      </c>
      <c r="CC186" t="inlineStr">
        <is>
          <t>4-Acid Digestion</t>
        </is>
      </c>
      <c r="CD186" t="inlineStr"/>
      <c r="CE186" t="inlineStr"/>
      <c r="CF186" t="inlineStr"/>
      <c r="CG186" t="n">
        <v>0.87</v>
      </c>
      <c r="CH186" t="n">
        <v>8.7e-05</v>
      </c>
      <c r="CI186" t="inlineStr">
        <is>
          <t>4-Acid Digestion</t>
        </is>
      </c>
      <c r="CJ186" t="n">
        <v>0.077</v>
      </c>
      <c r="CK186" t="n">
        <v>7.700000000000001e-06</v>
      </c>
      <c r="CL186" t="inlineStr">
        <is>
          <t>4-Acid Digestion</t>
        </is>
      </c>
      <c r="CM186" t="inlineStr"/>
      <c r="CN186" t="inlineStr"/>
      <c r="CO186" t="inlineStr"/>
      <c r="CP186" t="n">
        <v>22500</v>
      </c>
      <c r="CQ186" t="n">
        <v>2.25</v>
      </c>
      <c r="CR186" t="inlineStr">
        <is>
          <t>4-Acid Digestion</t>
        </is>
      </c>
      <c r="CS186" t="n">
        <v>48.7</v>
      </c>
      <c r="CT186" t="n">
        <v>0.00487</v>
      </c>
      <c r="CU186" t="inlineStr">
        <is>
          <t>4-Acid Digestion</t>
        </is>
      </c>
      <c r="CV186" t="n">
        <v>26.5</v>
      </c>
      <c r="CW186" t="n">
        <v>0.00265</v>
      </c>
      <c r="CX186" t="inlineStr">
        <is>
          <t>4-Acid Digestion</t>
        </is>
      </c>
      <c r="CY186" t="n">
        <v>0.29</v>
      </c>
      <c r="CZ186" t="n">
        <v>2.9e-05</v>
      </c>
      <c r="DA186" t="inlineStr">
        <is>
          <t>4-Acid Digestion</t>
        </is>
      </c>
      <c r="DB186" t="n">
        <v>13600</v>
      </c>
      <c r="DC186" t="n">
        <v>1.36</v>
      </c>
      <c r="DD186" t="inlineStr">
        <is>
          <t>4-Acid Digestion</t>
        </is>
      </c>
      <c r="DE186" t="n">
        <v>470</v>
      </c>
      <c r="DF186" t="n">
        <v>0.047</v>
      </c>
      <c r="DG186" t="inlineStr">
        <is>
          <t>4-Acid Digestion</t>
        </is>
      </c>
      <c r="DH186" t="n">
        <v>2.16</v>
      </c>
      <c r="DI186" t="n">
        <v>0.000216</v>
      </c>
      <c r="DJ186" t="inlineStr">
        <is>
          <t>4-Acid Digestion</t>
        </is>
      </c>
      <c r="DK186" t="n">
        <v>10200</v>
      </c>
      <c r="DL186" t="n">
        <v>1.02</v>
      </c>
      <c r="DM186" t="inlineStr">
        <is>
          <t>4-Acid Digestion</t>
        </is>
      </c>
      <c r="DN186" t="n">
        <v>29.3</v>
      </c>
      <c r="DO186" t="n">
        <v>0.00293</v>
      </c>
      <c r="DP186" t="inlineStr">
        <is>
          <t>4-Acid Digestion</t>
        </is>
      </c>
      <c r="DQ186" t="n">
        <v>42.5</v>
      </c>
      <c r="DR186" t="n">
        <v>0.00425</v>
      </c>
      <c r="DS186" t="inlineStr">
        <is>
          <t>4-Acid Digestion</t>
        </is>
      </c>
      <c r="DT186" t="n">
        <v>83</v>
      </c>
      <c r="DU186" t="n">
        <v>0.0083</v>
      </c>
      <c r="DV186" t="inlineStr">
        <is>
          <t>Aqua Regia Digestion</t>
        </is>
      </c>
      <c r="DW186" t="n">
        <v>980</v>
      </c>
      <c r="DX186" t="n">
        <v>0.098</v>
      </c>
      <c r="DY186" t="inlineStr">
        <is>
          <t>4-Acid Digestion</t>
        </is>
      </c>
      <c r="DZ186" t="n">
        <v>17</v>
      </c>
      <c r="EA186" t="n">
        <v>0.0017</v>
      </c>
      <c r="EB186" t="inlineStr">
        <is>
          <t>4-Acid Digestion</t>
        </is>
      </c>
      <c r="EC186" t="inlineStr"/>
      <c r="ED186" t="inlineStr"/>
      <c r="EE186" t="inlineStr"/>
      <c r="EF186" t="n">
        <v>11.1</v>
      </c>
      <c r="EG186" t="n">
        <v>0.00111</v>
      </c>
      <c r="EH186" t="inlineStr">
        <is>
          <t>4-Acid Digestion</t>
        </is>
      </c>
      <c r="EI186" t="inlineStr"/>
      <c r="EJ186" t="inlineStr"/>
      <c r="EK186" t="inlineStr"/>
      <c r="EL186" t="n">
        <v>13</v>
      </c>
      <c r="EM186" t="n">
        <v>0.0013</v>
      </c>
      <c r="EN186" t="inlineStr">
        <is>
          <t>Aqua Regia Digestion</t>
        </is>
      </c>
      <c r="EO186" s="2" t="n">
        <v>0.002</v>
      </c>
      <c r="EP186" s="2" t="n">
        <v>2e-07</v>
      </c>
      <c r="EQ186" t="inlineStr">
        <is>
          <t>4-Acid Digestion</t>
        </is>
      </c>
      <c r="ER186" t="inlineStr"/>
      <c r="ES186" t="inlineStr"/>
      <c r="ET186" t="inlineStr"/>
      <c r="EU186" t="inlineStr"/>
      <c r="EV186" t="inlineStr"/>
      <c r="EW186" t="inlineStr"/>
      <c r="EX186" t="n">
        <v>150</v>
      </c>
      <c r="EY186" t="n">
        <v>0.015</v>
      </c>
      <c r="EZ186" t="inlineStr">
        <is>
          <t>4-Acid Digestion</t>
        </is>
      </c>
      <c r="FA186" t="n">
        <v>9.640000000000001</v>
      </c>
      <c r="FB186" t="n">
        <v>0.000964</v>
      </c>
      <c r="FC186" t="inlineStr">
        <is>
          <t>4-Acid Digestion</t>
        </is>
      </c>
      <c r="FD186" t="n">
        <v>16.4</v>
      </c>
      <c r="FE186" t="n">
        <v>0.00164</v>
      </c>
      <c r="FF186" t="inlineStr">
        <is>
          <t>4-Acid Digestion</t>
        </is>
      </c>
      <c r="FG186" t="inlineStr"/>
      <c r="FH186" t="inlineStr"/>
      <c r="FI186" t="inlineStr"/>
      <c r="FJ186" t="inlineStr"/>
      <c r="FK186" t="inlineStr"/>
      <c r="FL186" t="inlineStr"/>
      <c r="FM186" t="n">
        <v>5.37</v>
      </c>
      <c r="FN186" t="n">
        <v>0.000537</v>
      </c>
      <c r="FO186" t="inlineStr">
        <is>
          <t>Aqua Regia Digestion</t>
        </is>
      </c>
      <c r="FP186" t="n">
        <v>5.89</v>
      </c>
      <c r="FQ186" t="n">
        <v>0.000589</v>
      </c>
      <c r="FR186" t="inlineStr">
        <is>
          <t>4-Acid Digestion</t>
        </is>
      </c>
      <c r="FS186" t="n">
        <v>272</v>
      </c>
      <c r="FT186" t="n">
        <v>0.0272</v>
      </c>
      <c r="FU186" t="inlineStr">
        <is>
          <t>4-Acid Digestion</t>
        </is>
      </c>
      <c r="FV186" t="n">
        <v>1.93</v>
      </c>
      <c r="FW186" t="n">
        <v>0.000193</v>
      </c>
      <c r="FX186" t="inlineStr">
        <is>
          <t>4-Acid Digestion</t>
        </is>
      </c>
      <c r="FY186" t="n">
        <v>0.92</v>
      </c>
      <c r="FZ186" t="n">
        <v>9.2e-05</v>
      </c>
      <c r="GA186" t="inlineStr">
        <is>
          <t>4-Acid Digestion</t>
        </is>
      </c>
      <c r="GB186" t="n">
        <v>0.064</v>
      </c>
      <c r="GC186" t="n">
        <v>6.4e-06</v>
      </c>
      <c r="GD186" t="inlineStr">
        <is>
          <t>Aqua Regia Digestion</t>
        </is>
      </c>
      <c r="GE186" t="n">
        <v>13.5</v>
      </c>
      <c r="GF186" t="n">
        <v>0.00135</v>
      </c>
      <c r="GG186" t="inlineStr">
        <is>
          <t>4-Acid Digestion</t>
        </is>
      </c>
      <c r="GH186" t="n">
        <v>6170</v>
      </c>
      <c r="GI186" t="n">
        <v>0.617</v>
      </c>
      <c r="GJ186" t="inlineStr">
        <is>
          <t>4-Acid Digestion</t>
        </is>
      </c>
      <c r="GK186" t="n">
        <v>0.58</v>
      </c>
      <c r="GL186" t="n">
        <v>5.8e-05</v>
      </c>
      <c r="GM186" t="inlineStr">
        <is>
          <t>4-Acid Digestion</t>
        </is>
      </c>
      <c r="GN186" t="n">
        <v>0.32</v>
      </c>
      <c r="GO186" t="n">
        <v>3.2e-05</v>
      </c>
      <c r="GP186" t="inlineStr">
        <is>
          <t>4-Acid Digestion</t>
        </is>
      </c>
      <c r="GQ186" t="n">
        <v>2.79</v>
      </c>
      <c r="GR186" t="n">
        <v>0.000279</v>
      </c>
      <c r="GS186" t="inlineStr">
        <is>
          <t>4-Acid Digestion</t>
        </is>
      </c>
      <c r="GT186" t="n">
        <v>35.7</v>
      </c>
      <c r="GU186" t="n">
        <v>0.00357</v>
      </c>
      <c r="GV186" t="inlineStr">
        <is>
          <t>Aqua Regia Digestion</t>
        </is>
      </c>
      <c r="GW186" t="n">
        <v>36.4</v>
      </c>
      <c r="GX186" t="n">
        <v>0.00364</v>
      </c>
      <c r="GY186" t="inlineStr">
        <is>
          <t>4-Acid Digestion</t>
        </is>
      </c>
      <c r="GZ186" t="n">
        <v>21.9</v>
      </c>
      <c r="HA186" t="n">
        <v>0.00219</v>
      </c>
      <c r="HB186" t="inlineStr">
        <is>
          <t>4-Acid Digestion</t>
        </is>
      </c>
      <c r="HC186" t="n">
        <v>2.05</v>
      </c>
      <c r="HD186" t="n">
        <v>0.000205</v>
      </c>
      <c r="HE186" t="inlineStr">
        <is>
          <t>4-Acid Digestion</t>
        </is>
      </c>
      <c r="HF186" t="n">
        <v>110</v>
      </c>
      <c r="HG186" t="n">
        <v>0.011</v>
      </c>
      <c r="HH186" t="inlineStr">
        <is>
          <t>4-Acid Digestion</t>
        </is>
      </c>
      <c r="HI186" t="n">
        <v>214</v>
      </c>
      <c r="HJ186" t="n">
        <v>0.0214</v>
      </c>
      <c r="HK186" t="inlineStr">
        <is>
          <t>4-Acid Digestion</t>
        </is>
      </c>
    </row>
    <row r="187">
      <c r="A187" t="inlineStr">
        <is>
          <t>OREAS0252c</t>
        </is>
      </c>
      <c r="B187" t="inlineStr">
        <is>
          <t>Au &lt;1 ppm, Au only</t>
        </is>
      </c>
      <c r="C187" t="inlineStr">
        <is>
          <t>oxide</t>
        </is>
      </c>
      <c r="D187" t="inlineStr">
        <is>
          <t>weathered greenstone/ sediments/ scoria</t>
        </is>
      </c>
      <c r="E187" t="inlineStr">
        <is>
          <t>orogenic lode gold</t>
        </is>
      </c>
      <c r="F187" t="inlineStr">
        <is>
          <t>yes</t>
        </is>
      </c>
      <c r="G187" t="inlineStr">
        <is>
          <t>Current</t>
        </is>
      </c>
      <c r="H187" t="inlineStr">
        <is>
          <t>C:/Users/Zeb/Documents/GitHub/OREAS-Catalogue-Info/oreas-catalogue-2024-05-24.csv</t>
        </is>
      </c>
      <c r="I187">
        <f>Hyperlink("https://www.oreas.com/crm/OREAS-252c/")</f>
        <v/>
      </c>
      <c r="J187" t="n">
        <v>0.192</v>
      </c>
      <c r="K187" t="n">
        <v>1.92e-05</v>
      </c>
      <c r="L187" t="inlineStr">
        <is>
          <t>Aqua Regia Digestion</t>
        </is>
      </c>
      <c r="M187" t="n">
        <v>50300</v>
      </c>
      <c r="N187" t="n">
        <v>5.03</v>
      </c>
      <c r="O187" t="inlineStr">
        <is>
          <t>4-Acid Digestion</t>
        </is>
      </c>
      <c r="P187" t="n">
        <v>15</v>
      </c>
      <c r="Q187" t="n">
        <v>0.0015</v>
      </c>
      <c r="R187" t="inlineStr">
        <is>
          <t>4-Acid Digestion</t>
        </is>
      </c>
      <c r="S187" t="n">
        <v>0.82</v>
      </c>
      <c r="T187" t="n">
        <v>8.2e-05</v>
      </c>
      <c r="U187" t="inlineStr">
        <is>
          <t>Pb Fire Assay</t>
        </is>
      </c>
      <c r="V187" s="2" t="n">
        <v>10</v>
      </c>
      <c r="W187" s="2" t="n">
        <v>0.001</v>
      </c>
      <c r="X187" t="inlineStr">
        <is>
          <t>Aqua Regia Digestion</t>
        </is>
      </c>
      <c r="Y187" t="n">
        <v>339</v>
      </c>
      <c r="Z187" t="n">
        <v>0.0339</v>
      </c>
      <c r="AA187" t="inlineStr">
        <is>
          <t>4-Acid Digestion</t>
        </is>
      </c>
      <c r="AB187" t="n">
        <v>1.86</v>
      </c>
      <c r="AC187" t="n">
        <v>0.000186</v>
      </c>
      <c r="AD187" t="inlineStr">
        <is>
          <t>4-Acid Digestion</t>
        </is>
      </c>
      <c r="AE187" t="n">
        <v>0.34</v>
      </c>
      <c r="AF187" t="n">
        <v>3.4e-05</v>
      </c>
      <c r="AG187" t="inlineStr">
        <is>
          <t>4-Acid Digestion</t>
        </is>
      </c>
      <c r="AH187" t="n">
        <v>14900</v>
      </c>
      <c r="AI187" t="n">
        <v>1.49</v>
      </c>
      <c r="AJ187" t="inlineStr">
        <is>
          <t>4-Acid Digestion</t>
        </is>
      </c>
      <c r="AK187" t="n">
        <v>0.066</v>
      </c>
      <c r="AL187" t="n">
        <v>6.6e-06</v>
      </c>
      <c r="AM187" t="inlineStr">
        <is>
          <t>4-Acid Digestion</t>
        </is>
      </c>
      <c r="AN187" t="n">
        <v>68</v>
      </c>
      <c r="AO187" t="n">
        <v>0.0068</v>
      </c>
      <c r="AP187" t="inlineStr">
        <is>
          <t>4-Acid Digestion</t>
        </is>
      </c>
      <c r="AQ187" t="inlineStr"/>
      <c r="AR187" t="inlineStr"/>
      <c r="AS187" t="inlineStr"/>
      <c r="AT187" t="n">
        <v>19.1</v>
      </c>
      <c r="AU187" t="n">
        <v>0.00191</v>
      </c>
      <c r="AV187" t="inlineStr">
        <is>
          <t>4-Acid Digestion</t>
        </is>
      </c>
      <c r="AW187" t="n">
        <v>102</v>
      </c>
      <c r="AX187" t="n">
        <v>0.0102</v>
      </c>
      <c r="AY187" t="inlineStr">
        <is>
          <t>4-Acid Digestion</t>
        </is>
      </c>
      <c r="AZ187" t="n">
        <v>2.65</v>
      </c>
      <c r="BA187" t="n">
        <v>0.000265</v>
      </c>
      <c r="BB187" t="inlineStr">
        <is>
          <t>4-Acid Digestion</t>
        </is>
      </c>
      <c r="BC187" t="n">
        <v>26.8</v>
      </c>
      <c r="BD187" t="n">
        <v>0.00268</v>
      </c>
      <c r="BE187" t="inlineStr">
        <is>
          <t>4-Acid Digestion</t>
        </is>
      </c>
      <c r="BF187" t="n">
        <v>3.4</v>
      </c>
      <c r="BG187" t="n">
        <v>0.00034</v>
      </c>
      <c r="BH187" t="inlineStr">
        <is>
          <t>4-Acid Digestion</t>
        </is>
      </c>
      <c r="BI187" t="n">
        <v>1.52</v>
      </c>
      <c r="BJ187" t="n">
        <v>0.000152</v>
      </c>
      <c r="BK187" t="inlineStr">
        <is>
          <t>4-Acid Digestion</t>
        </is>
      </c>
      <c r="BL187" t="n">
        <v>1.45</v>
      </c>
      <c r="BM187" t="n">
        <v>0.000145</v>
      </c>
      <c r="BN187" t="inlineStr">
        <is>
          <t>4-Acid Digestion</t>
        </is>
      </c>
      <c r="BO187" t="n">
        <v>38600</v>
      </c>
      <c r="BP187" t="n">
        <v>3.86</v>
      </c>
      <c r="BQ187" t="inlineStr">
        <is>
          <t>4-Acid Digestion</t>
        </is>
      </c>
      <c r="BR187" t="n">
        <v>14.7</v>
      </c>
      <c r="BS187" t="n">
        <v>0.00147</v>
      </c>
      <c r="BT187" t="inlineStr">
        <is>
          <t>4-Acid Digestion</t>
        </is>
      </c>
      <c r="BU187" t="n">
        <v>4.88</v>
      </c>
      <c r="BV187" t="n">
        <v>0.000488</v>
      </c>
      <c r="BW187" t="inlineStr">
        <is>
          <t>4-Acid Digestion</t>
        </is>
      </c>
      <c r="BX187" t="n">
        <v>0.095</v>
      </c>
      <c r="BY187" t="n">
        <v>9.500000000000001e-06</v>
      </c>
      <c r="BZ187" t="inlineStr">
        <is>
          <t>Aqua Regia Digestion</t>
        </is>
      </c>
      <c r="CA187" t="n">
        <v>4.17</v>
      </c>
      <c r="CB187" t="n">
        <v>0.000417</v>
      </c>
      <c r="CC187" t="inlineStr">
        <is>
          <t>4-Acid Digestion</t>
        </is>
      </c>
      <c r="CD187" t="inlineStr"/>
      <c r="CE187" t="inlineStr"/>
      <c r="CF187" t="inlineStr"/>
      <c r="CG187" t="n">
        <v>0.6</v>
      </c>
      <c r="CH187" t="n">
        <v>6e-05</v>
      </c>
      <c r="CI187" t="inlineStr">
        <is>
          <t>4-Acid Digestion</t>
        </is>
      </c>
      <c r="CJ187" t="n">
        <v>0.057</v>
      </c>
      <c r="CK187" t="n">
        <v>5.7e-06</v>
      </c>
      <c r="CL187" t="inlineStr">
        <is>
          <t>4-Acid Digestion</t>
        </is>
      </c>
      <c r="CM187" t="inlineStr"/>
      <c r="CN187" t="inlineStr"/>
      <c r="CO187" t="inlineStr"/>
      <c r="CP187" t="n">
        <v>12800</v>
      </c>
      <c r="CQ187" t="n">
        <v>1.28</v>
      </c>
      <c r="CR187" t="inlineStr">
        <is>
          <t>4-Acid Digestion</t>
        </is>
      </c>
      <c r="CS187" t="n">
        <v>37</v>
      </c>
      <c r="CT187" t="n">
        <v>0.0037</v>
      </c>
      <c r="CU187" t="inlineStr">
        <is>
          <t>4-Acid Digestion</t>
        </is>
      </c>
      <c r="CV187" t="n">
        <v>24</v>
      </c>
      <c r="CW187" t="n">
        <v>0.0024</v>
      </c>
      <c r="CX187" t="inlineStr">
        <is>
          <t>4-Acid Digestion</t>
        </is>
      </c>
      <c r="CY187" t="n">
        <v>0.17</v>
      </c>
      <c r="CZ187" t="n">
        <v>1.7e-05</v>
      </c>
      <c r="DA187" t="inlineStr">
        <is>
          <t>4-Acid Digestion</t>
        </is>
      </c>
      <c r="DB187" t="n">
        <v>14400</v>
      </c>
      <c r="DC187" t="n">
        <v>1.44</v>
      </c>
      <c r="DD187" t="inlineStr">
        <is>
          <t>4-Acid Digestion</t>
        </is>
      </c>
      <c r="DE187" t="n">
        <v>440</v>
      </c>
      <c r="DF187" t="n">
        <v>0.044</v>
      </c>
      <c r="DG187" t="inlineStr">
        <is>
          <t>4-Acid Digestion</t>
        </is>
      </c>
      <c r="DH187" t="n">
        <v>2.27</v>
      </c>
      <c r="DI187" t="n">
        <v>0.000227</v>
      </c>
      <c r="DJ187" t="inlineStr">
        <is>
          <t>4-Acid Digestion</t>
        </is>
      </c>
      <c r="DK187" t="n">
        <v>9290</v>
      </c>
      <c r="DL187" t="n">
        <v>0.929</v>
      </c>
      <c r="DM187" t="inlineStr">
        <is>
          <t>4-Acid Digestion</t>
        </is>
      </c>
      <c r="DN187" t="n">
        <v>29.2</v>
      </c>
      <c r="DO187" t="n">
        <v>0.00292</v>
      </c>
      <c r="DP187" t="inlineStr">
        <is>
          <t>4-Acid Digestion</t>
        </is>
      </c>
      <c r="DQ187" t="n">
        <v>31.2</v>
      </c>
      <c r="DR187" t="n">
        <v>0.00312</v>
      </c>
      <c r="DS187" t="inlineStr">
        <is>
          <t>4-Acid Digestion</t>
        </is>
      </c>
      <c r="DT187" t="n">
        <v>69</v>
      </c>
      <c r="DU187" t="n">
        <v>0.0069</v>
      </c>
      <c r="DV187" t="inlineStr">
        <is>
          <t>Aqua Regia Digestion</t>
        </is>
      </c>
      <c r="DW187" t="n">
        <v>850</v>
      </c>
      <c r="DX187" t="n">
        <v>0.08500000000000001</v>
      </c>
      <c r="DY187" t="inlineStr">
        <is>
          <t>4-Acid Digestion</t>
        </is>
      </c>
      <c r="DZ187" t="n">
        <v>10.4</v>
      </c>
      <c r="EA187" t="n">
        <v>0.00104</v>
      </c>
      <c r="EB187" t="inlineStr">
        <is>
          <t>4-Acid Digestion</t>
        </is>
      </c>
      <c r="EC187" t="inlineStr"/>
      <c r="ED187" t="inlineStr"/>
      <c r="EE187" t="inlineStr"/>
      <c r="EF187" t="n">
        <v>8.279999999999999</v>
      </c>
      <c r="EG187" t="n">
        <v>0.000828</v>
      </c>
      <c r="EH187" t="inlineStr">
        <is>
          <t>4-Acid Digestion</t>
        </is>
      </c>
      <c r="EI187" t="inlineStr"/>
      <c r="EJ187" t="inlineStr"/>
      <c r="EK187" t="inlineStr"/>
      <c r="EL187" t="n">
        <v>14</v>
      </c>
      <c r="EM187" t="n">
        <v>0.0014</v>
      </c>
      <c r="EN187" t="inlineStr">
        <is>
          <t>Aqua Regia Digestion</t>
        </is>
      </c>
      <c r="EO187" s="2" t="n">
        <v>0.002</v>
      </c>
      <c r="EP187" s="2" t="n">
        <v>2e-07</v>
      </c>
      <c r="EQ187" t="inlineStr">
        <is>
          <t>4-Acid Digestion</t>
        </is>
      </c>
      <c r="ER187" t="inlineStr"/>
      <c r="ES187" t="inlineStr"/>
      <c r="ET187" t="inlineStr"/>
      <c r="EU187" t="inlineStr"/>
      <c r="EV187" t="inlineStr"/>
      <c r="EW187" t="inlineStr"/>
      <c r="EX187" t="n">
        <v>110</v>
      </c>
      <c r="EY187" t="n">
        <v>0.011</v>
      </c>
      <c r="EZ187" t="inlineStr">
        <is>
          <t>4-Acid Digestion</t>
        </is>
      </c>
      <c r="FA187" t="n">
        <v>0.86</v>
      </c>
      <c r="FB187" t="n">
        <v>8.6e-05</v>
      </c>
      <c r="FC187" t="inlineStr">
        <is>
          <t>4-Acid Digestion</t>
        </is>
      </c>
      <c r="FD187" t="n">
        <v>9.779999999999999</v>
      </c>
      <c r="FE187" t="n">
        <v>0.0009779999999999999</v>
      </c>
      <c r="FF187" t="inlineStr">
        <is>
          <t>4-Acid Digestion</t>
        </is>
      </c>
      <c r="FG187" t="inlineStr"/>
      <c r="FH187" t="inlineStr"/>
      <c r="FI187" t="inlineStr"/>
      <c r="FJ187" t="inlineStr"/>
      <c r="FK187" t="inlineStr"/>
      <c r="FL187" t="inlineStr"/>
      <c r="FM187" t="n">
        <v>5.97</v>
      </c>
      <c r="FN187" t="n">
        <v>0.000597</v>
      </c>
      <c r="FO187" t="inlineStr">
        <is>
          <t>4-Acid Digestion</t>
        </is>
      </c>
      <c r="FP187" t="n">
        <v>3.89</v>
      </c>
      <c r="FQ187" t="n">
        <v>0.000389</v>
      </c>
      <c r="FR187" t="inlineStr">
        <is>
          <t>4-Acid Digestion</t>
        </is>
      </c>
      <c r="FS187" t="n">
        <v>273</v>
      </c>
      <c r="FT187" t="n">
        <v>0.0273</v>
      </c>
      <c r="FU187" t="inlineStr">
        <is>
          <t>4-Acid Digestion</t>
        </is>
      </c>
      <c r="FV187" t="n">
        <v>1.92</v>
      </c>
      <c r="FW187" t="n">
        <v>0.000192</v>
      </c>
      <c r="FX187" t="inlineStr">
        <is>
          <t>4-Acid Digestion</t>
        </is>
      </c>
      <c r="FY187" t="n">
        <v>0.67</v>
      </c>
      <c r="FZ187" t="n">
        <v>6.7e-05</v>
      </c>
      <c r="GA187" t="inlineStr">
        <is>
          <t>4-Acid Digestion</t>
        </is>
      </c>
      <c r="GB187" t="inlineStr"/>
      <c r="GC187" t="inlineStr"/>
      <c r="GD187" t="inlineStr"/>
      <c r="GE187" t="n">
        <v>8.800000000000001</v>
      </c>
      <c r="GF187" t="n">
        <v>0.00088</v>
      </c>
      <c r="GG187" t="inlineStr">
        <is>
          <t>4-Acid Digestion</t>
        </is>
      </c>
      <c r="GH187" t="n">
        <v>5230</v>
      </c>
      <c r="GI187" t="n">
        <v>0.523</v>
      </c>
      <c r="GJ187" t="inlineStr">
        <is>
          <t>4-Acid Digestion</t>
        </is>
      </c>
      <c r="GK187" t="n">
        <v>0.36</v>
      </c>
      <c r="GL187" t="n">
        <v>3.6e-05</v>
      </c>
      <c r="GM187" t="inlineStr">
        <is>
          <t>4-Acid Digestion</t>
        </is>
      </c>
      <c r="GN187" t="n">
        <v>0.19</v>
      </c>
      <c r="GO187" t="n">
        <v>1.9e-05</v>
      </c>
      <c r="GP187" t="inlineStr">
        <is>
          <t>4-Acid Digestion</t>
        </is>
      </c>
      <c r="GQ187" t="n">
        <v>1.53</v>
      </c>
      <c r="GR187" t="n">
        <v>0.000153</v>
      </c>
      <c r="GS187" t="inlineStr">
        <is>
          <t>4-Acid Digestion</t>
        </is>
      </c>
      <c r="GT187" t="n">
        <v>31.8</v>
      </c>
      <c r="GU187" t="n">
        <v>0.00318</v>
      </c>
      <c r="GV187" t="inlineStr">
        <is>
          <t>Aqua Regia Digestion</t>
        </is>
      </c>
      <c r="GW187" t="n">
        <v>2.59</v>
      </c>
      <c r="GX187" t="n">
        <v>0.000259</v>
      </c>
      <c r="GY187" t="inlineStr">
        <is>
          <t>4-Acid Digestion</t>
        </is>
      </c>
      <c r="GZ187" t="n">
        <v>15.1</v>
      </c>
      <c r="HA187" t="n">
        <v>0.00151</v>
      </c>
      <c r="HB187" t="inlineStr">
        <is>
          <t>4-Acid Digestion</t>
        </is>
      </c>
      <c r="HC187" t="n">
        <v>1.25</v>
      </c>
      <c r="HD187" t="n">
        <v>0.000125</v>
      </c>
      <c r="HE187" t="inlineStr">
        <is>
          <t>4-Acid Digestion</t>
        </is>
      </c>
      <c r="HF187" t="n">
        <v>71</v>
      </c>
      <c r="HG187" t="n">
        <v>0.0071</v>
      </c>
      <c r="HH187" t="inlineStr">
        <is>
          <t>4-Acid Digestion</t>
        </is>
      </c>
      <c r="HI187" t="n">
        <v>179</v>
      </c>
      <c r="HJ187" t="n">
        <v>0.0179</v>
      </c>
      <c r="HK187" t="inlineStr">
        <is>
          <t>4-Acid Digestion</t>
        </is>
      </c>
    </row>
    <row r="188">
      <c r="A188" t="inlineStr">
        <is>
          <t>OREAS0253</t>
        </is>
      </c>
      <c r="B188" t="inlineStr">
        <is>
          <t>Au &gt;1 ppm, Au only</t>
        </is>
      </c>
      <c r="C188" t="inlineStr">
        <is>
          <t>oxide</t>
        </is>
      </c>
      <c r="D188" t="inlineStr">
        <is>
          <t>weathered greenstone/ basaltic scoria</t>
        </is>
      </c>
      <c r="E188" t="inlineStr">
        <is>
          <t>orogenic lode gold</t>
        </is>
      </c>
      <c r="F188" t="inlineStr">
        <is>
          <t>no</t>
        </is>
      </c>
      <c r="G188" t="inlineStr">
        <is>
          <t>Current</t>
        </is>
      </c>
      <c r="H188" t="inlineStr">
        <is>
          <t>C:/Users/Zeb/Documents/GitHub/OREAS-Catalogue-Info/oreas-catalogue-2024-05-24.csv</t>
        </is>
      </c>
      <c r="I188">
        <f>Hyperlink("https://www.oreas.com/crm/OREAS-253/")</f>
        <v/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1.22</v>
      </c>
      <c r="T188" t="n">
        <v>0.000122</v>
      </c>
      <c r="U188" t="inlineStr">
        <is>
          <t>Pb Fire Assay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</row>
    <row r="189">
      <c r="A189" t="inlineStr">
        <is>
          <t>OREAS0253b</t>
        </is>
      </c>
      <c r="B189" t="inlineStr">
        <is>
          <t>Au &gt;1 ppm, Au only</t>
        </is>
      </c>
      <c r="C189" t="inlineStr">
        <is>
          <t>oxide</t>
        </is>
      </c>
      <c r="D189" t="inlineStr">
        <is>
          <t>weathered greenstone/ sediments/ scoria</t>
        </is>
      </c>
      <c r="E189" t="inlineStr">
        <is>
          <t>orogenic lode gold</t>
        </is>
      </c>
      <c r="F189" t="inlineStr">
        <is>
          <t>yes</t>
        </is>
      </c>
      <c r="G189" t="inlineStr">
        <is>
          <t>Current</t>
        </is>
      </c>
      <c r="H189" t="inlineStr">
        <is>
          <t>C:/Users/Zeb/Documents/GitHub/OREAS-Catalogue-Info/oreas-catalogue-2024-05-24.csv</t>
        </is>
      </c>
      <c r="I189">
        <f>Hyperlink("https://www.oreas.com/crm/OREAS-253b/")</f>
        <v/>
      </c>
      <c r="J189" t="n">
        <v>0.286</v>
      </c>
      <c r="K189" t="n">
        <v>2.86e-05</v>
      </c>
      <c r="L189" t="inlineStr">
        <is>
          <t>Aqua Regia Digestion</t>
        </is>
      </c>
      <c r="M189" t="n">
        <v>63000</v>
      </c>
      <c r="N189" t="n">
        <v>6.3</v>
      </c>
      <c r="O189" t="inlineStr">
        <is>
          <t>4-Acid Digestion</t>
        </is>
      </c>
      <c r="P189" t="n">
        <v>235</v>
      </c>
      <c r="Q189" t="n">
        <v>0.0235</v>
      </c>
      <c r="R189" t="inlineStr">
        <is>
          <t>4-Acid Digestion</t>
        </is>
      </c>
      <c r="S189" t="n">
        <v>1.24</v>
      </c>
      <c r="T189" t="n">
        <v>0.000124</v>
      </c>
      <c r="U189" t="inlineStr">
        <is>
          <t>Pb Fire Assay</t>
        </is>
      </c>
      <c r="V189" s="2" t="n">
        <v>10</v>
      </c>
      <c r="W189" s="2" t="n">
        <v>0.001</v>
      </c>
      <c r="X189" t="inlineStr">
        <is>
          <t>Aqua Regia Digestion</t>
        </is>
      </c>
      <c r="Y189" t="n">
        <v>482</v>
      </c>
      <c r="Z189" t="n">
        <v>0.0482</v>
      </c>
      <c r="AA189" t="inlineStr">
        <is>
          <t>4-Acid Digestion</t>
        </is>
      </c>
      <c r="AB189" t="n">
        <v>2.13</v>
      </c>
      <c r="AC189" t="n">
        <v>0.000213</v>
      </c>
      <c r="AD189" t="inlineStr">
        <is>
          <t>4-Acid Digestion</t>
        </is>
      </c>
      <c r="AE189" t="n">
        <v>4.34</v>
      </c>
      <c r="AF189" t="n">
        <v>0.000434</v>
      </c>
      <c r="AG189" t="inlineStr">
        <is>
          <t>4-Acid Digestion</t>
        </is>
      </c>
      <c r="AH189" t="n">
        <v>12400</v>
      </c>
      <c r="AI189" t="n">
        <v>1.24</v>
      </c>
      <c r="AJ189" t="inlineStr">
        <is>
          <t>4-Acid Digestion</t>
        </is>
      </c>
      <c r="AK189" t="n">
        <v>0.059</v>
      </c>
      <c r="AL189" t="n">
        <v>5.9e-06</v>
      </c>
      <c r="AM189" t="inlineStr">
        <is>
          <t>4-Acid Digestion</t>
        </is>
      </c>
      <c r="AN189" t="n">
        <v>76</v>
      </c>
      <c r="AO189" t="n">
        <v>0.0076</v>
      </c>
      <c r="AP189" t="inlineStr">
        <is>
          <t>4-Acid Digestion</t>
        </is>
      </c>
      <c r="AQ189" t="inlineStr"/>
      <c r="AR189" t="inlineStr"/>
      <c r="AS189" t="inlineStr"/>
      <c r="AT189" t="n">
        <v>15</v>
      </c>
      <c r="AU189" t="n">
        <v>0.0015</v>
      </c>
      <c r="AV189" t="inlineStr">
        <is>
          <t>4-Acid Digestion</t>
        </is>
      </c>
      <c r="AW189" t="n">
        <v>120</v>
      </c>
      <c r="AX189" t="n">
        <v>0.012</v>
      </c>
      <c r="AY189" t="inlineStr">
        <is>
          <t>4-Acid Digestion</t>
        </is>
      </c>
      <c r="AZ189" t="n">
        <v>5.06</v>
      </c>
      <c r="BA189" t="n">
        <v>0.000506</v>
      </c>
      <c r="BB189" t="inlineStr">
        <is>
          <t>4-Acid Digestion</t>
        </is>
      </c>
      <c r="BC189" t="n">
        <v>38.6</v>
      </c>
      <c r="BD189" t="n">
        <v>0.00386</v>
      </c>
      <c r="BE189" t="inlineStr">
        <is>
          <t>4-Acid Digestion</t>
        </is>
      </c>
      <c r="BF189" t="n">
        <v>3.84</v>
      </c>
      <c r="BG189" t="n">
        <v>0.000384</v>
      </c>
      <c r="BH189" t="inlineStr">
        <is>
          <t>4-Acid Digestion</t>
        </is>
      </c>
      <c r="BI189" t="n">
        <v>1.81</v>
      </c>
      <c r="BJ189" t="n">
        <v>0.000181</v>
      </c>
      <c r="BK189" t="inlineStr">
        <is>
          <t>4-Acid Digestion</t>
        </is>
      </c>
      <c r="BL189" t="n">
        <v>1.45</v>
      </c>
      <c r="BM189" t="n">
        <v>0.000145</v>
      </c>
      <c r="BN189" t="inlineStr">
        <is>
          <t>4-Acid Digestion</t>
        </is>
      </c>
      <c r="BO189" t="n">
        <v>40200</v>
      </c>
      <c r="BP189" t="n">
        <v>4.02</v>
      </c>
      <c r="BQ189" t="inlineStr">
        <is>
          <t>4-Acid Digestion</t>
        </is>
      </c>
      <c r="BR189" t="n">
        <v>17.3</v>
      </c>
      <c r="BS189" t="n">
        <v>0.00173</v>
      </c>
      <c r="BT189" t="inlineStr">
        <is>
          <t>4-Acid Digestion</t>
        </is>
      </c>
      <c r="BU189" t="n">
        <v>5.24</v>
      </c>
      <c r="BV189" t="n">
        <v>0.0005240000000000001</v>
      </c>
      <c r="BW189" t="inlineStr">
        <is>
          <t>4-Acid Digestion</t>
        </is>
      </c>
      <c r="BX189" s="2" t="n">
        <v>0.1</v>
      </c>
      <c r="BY189" s="2" t="n">
        <v>1e-05</v>
      </c>
      <c r="BZ189" t="inlineStr">
        <is>
          <t>Aqua Regia Digestion</t>
        </is>
      </c>
      <c r="CA189" t="n">
        <v>4.33</v>
      </c>
      <c r="CB189" t="n">
        <v>0.000433</v>
      </c>
      <c r="CC189" t="inlineStr">
        <is>
          <t>4-Acid Digestion</t>
        </is>
      </c>
      <c r="CD189" t="n">
        <v>0.039</v>
      </c>
      <c r="CE189" t="n">
        <v>3.9e-06</v>
      </c>
      <c r="CF189" t="inlineStr">
        <is>
          <t>Aqua Regia Digestion</t>
        </is>
      </c>
      <c r="CG189" t="n">
        <v>0.64</v>
      </c>
      <c r="CH189" t="n">
        <v>6.4e-05</v>
      </c>
      <c r="CI189" t="inlineStr">
        <is>
          <t>4-Acid Digestion</t>
        </is>
      </c>
      <c r="CJ189" t="n">
        <v>0.07000000000000001</v>
      </c>
      <c r="CK189" t="n">
        <v>7e-06</v>
      </c>
      <c r="CL189" t="inlineStr">
        <is>
          <t>4-Acid Digestion</t>
        </is>
      </c>
      <c r="CM189" t="inlineStr"/>
      <c r="CN189" t="inlineStr"/>
      <c r="CO189" t="inlineStr"/>
      <c r="CP189" t="n">
        <v>17400</v>
      </c>
      <c r="CQ189" t="n">
        <v>1.74</v>
      </c>
      <c r="CR189" t="inlineStr">
        <is>
          <t>4-Acid Digestion</t>
        </is>
      </c>
      <c r="CS189" t="n">
        <v>39.7</v>
      </c>
      <c r="CT189" t="n">
        <v>0.00397</v>
      </c>
      <c r="CU189" t="inlineStr">
        <is>
          <t>4-Acid Digestion</t>
        </is>
      </c>
      <c r="CV189" t="n">
        <v>25.5</v>
      </c>
      <c r="CW189" t="n">
        <v>0.00255</v>
      </c>
      <c r="CX189" t="inlineStr">
        <is>
          <t>4-Acid Digestion</t>
        </is>
      </c>
      <c r="CY189" t="n">
        <v>0.25</v>
      </c>
      <c r="CZ189" t="n">
        <v>2.5e-05</v>
      </c>
      <c r="DA189" t="inlineStr">
        <is>
          <t>4-Acid Digestion</t>
        </is>
      </c>
      <c r="DB189" t="n">
        <v>12400</v>
      </c>
      <c r="DC189" t="n">
        <v>1.24</v>
      </c>
      <c r="DD189" t="inlineStr">
        <is>
          <t>4-Acid Digestion</t>
        </is>
      </c>
      <c r="DE189" t="n">
        <v>320</v>
      </c>
      <c r="DF189" t="n">
        <v>0.032</v>
      </c>
      <c r="DG189" t="inlineStr">
        <is>
          <t>4-Acid Digestion</t>
        </is>
      </c>
      <c r="DH189" t="n">
        <v>2.48</v>
      </c>
      <c r="DI189" t="n">
        <v>0.000248</v>
      </c>
      <c r="DJ189" t="inlineStr">
        <is>
          <t>4-Acid Digestion</t>
        </is>
      </c>
      <c r="DK189" t="n">
        <v>6450</v>
      </c>
      <c r="DL189" t="n">
        <v>0.645</v>
      </c>
      <c r="DM189" t="inlineStr">
        <is>
          <t>4-Acid Digestion</t>
        </is>
      </c>
      <c r="DN189" t="n">
        <v>18.5</v>
      </c>
      <c r="DO189" t="n">
        <v>0.00185</v>
      </c>
      <c r="DP189" t="inlineStr">
        <is>
          <t>4-Acid Digestion</t>
        </is>
      </c>
      <c r="DQ189" t="n">
        <v>33.6</v>
      </c>
      <c r="DR189" t="n">
        <v>0.00336</v>
      </c>
      <c r="DS189" t="inlineStr">
        <is>
          <t>4-Acid Digestion</t>
        </is>
      </c>
      <c r="DT189" t="n">
        <v>54</v>
      </c>
      <c r="DU189" t="n">
        <v>0.0054</v>
      </c>
      <c r="DV189" t="inlineStr">
        <is>
          <t>Aqua Regia Digestion</t>
        </is>
      </c>
      <c r="DW189" t="n">
        <v>680</v>
      </c>
      <c r="DX189" t="n">
        <v>0.068</v>
      </c>
      <c r="DY189" t="inlineStr">
        <is>
          <t>4-Acid Digestion</t>
        </is>
      </c>
      <c r="DZ189" t="n">
        <v>15</v>
      </c>
      <c r="EA189" t="n">
        <v>0.0015</v>
      </c>
      <c r="EB189" t="inlineStr">
        <is>
          <t>4-Acid Digestion</t>
        </is>
      </c>
      <c r="EC189" s="2" t="n">
        <v>0.01</v>
      </c>
      <c r="ED189" s="2" t="n">
        <v>1e-06</v>
      </c>
      <c r="EE189" t="inlineStr">
        <is>
          <t>Aqua Regia Digestion</t>
        </is>
      </c>
      <c r="EF189" t="n">
        <v>8.99</v>
      </c>
      <c r="EG189" t="n">
        <v>0.000899</v>
      </c>
      <c r="EH189" t="inlineStr">
        <is>
          <t>4-Acid Digestion</t>
        </is>
      </c>
      <c r="EI189" t="inlineStr"/>
      <c r="EJ189" t="inlineStr"/>
      <c r="EK189" t="inlineStr"/>
      <c r="EL189" t="n">
        <v>11.6</v>
      </c>
      <c r="EM189" t="n">
        <v>0.00116</v>
      </c>
      <c r="EN189" t="inlineStr">
        <is>
          <t>Aqua Regia Digestion</t>
        </is>
      </c>
      <c r="EO189" s="2" t="n">
        <v>0.002</v>
      </c>
      <c r="EP189" s="2" t="n">
        <v>2e-07</v>
      </c>
      <c r="EQ189" t="inlineStr">
        <is>
          <t>4-Acid Digestion</t>
        </is>
      </c>
      <c r="ER189" t="inlineStr"/>
      <c r="ES189" t="inlineStr"/>
      <c r="ET189" t="inlineStr"/>
      <c r="EU189" t="inlineStr"/>
      <c r="EV189" t="inlineStr"/>
      <c r="EW189" t="inlineStr"/>
      <c r="EX189" t="n">
        <v>210</v>
      </c>
      <c r="EY189" t="n">
        <v>0.021</v>
      </c>
      <c r="EZ189" t="inlineStr">
        <is>
          <t>4-Acid Digestion</t>
        </is>
      </c>
      <c r="FA189" t="n">
        <v>11.1</v>
      </c>
      <c r="FB189" t="n">
        <v>0.00111</v>
      </c>
      <c r="FC189" t="inlineStr">
        <is>
          <t>4-Acid Digestion</t>
        </is>
      </c>
      <c r="FD189" t="n">
        <v>13.2</v>
      </c>
      <c r="FE189" t="n">
        <v>0.00132</v>
      </c>
      <c r="FF189" t="inlineStr">
        <is>
          <t>4-Acid Digestion</t>
        </is>
      </c>
      <c r="FG189" s="2" t="n">
        <v>1</v>
      </c>
      <c r="FH189" s="2" t="n">
        <v>0.0001</v>
      </c>
      <c r="FI189" t="inlineStr">
        <is>
          <t>4-Acid Digestion</t>
        </is>
      </c>
      <c r="FJ189" t="inlineStr"/>
      <c r="FK189" t="inlineStr"/>
      <c r="FL189" t="inlineStr"/>
      <c r="FM189" t="n">
        <v>4.4</v>
      </c>
      <c r="FN189" t="n">
        <v>0.00044</v>
      </c>
      <c r="FO189" t="inlineStr">
        <is>
          <t>Aqua Regia Digestion</t>
        </is>
      </c>
      <c r="FP189" t="n">
        <v>6.92</v>
      </c>
      <c r="FQ189" t="n">
        <v>0.000692</v>
      </c>
      <c r="FR189" t="inlineStr">
        <is>
          <t>4-Acid Digestion</t>
        </is>
      </c>
      <c r="FS189" t="n">
        <v>186</v>
      </c>
      <c r="FT189" t="n">
        <v>0.0186</v>
      </c>
      <c r="FU189" t="inlineStr">
        <is>
          <t>4-Acid Digestion</t>
        </is>
      </c>
      <c r="FV189" t="n">
        <v>1.27</v>
      </c>
      <c r="FW189" t="n">
        <v>0.000127</v>
      </c>
      <c r="FX189" t="inlineStr">
        <is>
          <t>4-Acid Digestion</t>
        </is>
      </c>
      <c r="FY189" t="n">
        <v>0.73</v>
      </c>
      <c r="FZ189" t="n">
        <v>7.3e-05</v>
      </c>
      <c r="GA189" t="inlineStr">
        <is>
          <t>4-Acid Digestion</t>
        </is>
      </c>
      <c r="GB189" t="n">
        <v>0.06900000000000001</v>
      </c>
      <c r="GC189" t="n">
        <v>6.9e-06</v>
      </c>
      <c r="GD189" t="inlineStr">
        <is>
          <t>Aqua Regia Digestion</t>
        </is>
      </c>
      <c r="GE189" t="n">
        <v>12.9</v>
      </c>
      <c r="GF189" t="n">
        <v>0.00129</v>
      </c>
      <c r="GG189" t="inlineStr">
        <is>
          <t>4-Acid Digestion</t>
        </is>
      </c>
      <c r="GH189" t="n">
        <v>4680</v>
      </c>
      <c r="GI189" t="n">
        <v>0.468</v>
      </c>
      <c r="GJ189" t="inlineStr">
        <is>
          <t>4-Acid Digestion</t>
        </is>
      </c>
      <c r="GK189" t="n">
        <v>0.5</v>
      </c>
      <c r="GL189" t="n">
        <v>5e-05</v>
      </c>
      <c r="GM189" t="inlineStr">
        <is>
          <t>4-Acid Digestion</t>
        </is>
      </c>
      <c r="GN189" t="n">
        <v>0.24</v>
      </c>
      <c r="GO189" t="n">
        <v>2.4e-05</v>
      </c>
      <c r="GP189" t="inlineStr">
        <is>
          <t>4-Acid Digestion</t>
        </is>
      </c>
      <c r="GQ189" t="n">
        <v>2.14</v>
      </c>
      <c r="GR189" t="n">
        <v>0.000214</v>
      </c>
      <c r="GS189" t="inlineStr">
        <is>
          <t>4-Acid Digestion</t>
        </is>
      </c>
      <c r="GT189" t="n">
        <v>30.6</v>
      </c>
      <c r="GU189" t="n">
        <v>0.00306</v>
      </c>
      <c r="GV189" t="inlineStr">
        <is>
          <t>Aqua Regia Digestion</t>
        </is>
      </c>
      <c r="GW189" t="n">
        <v>40.6</v>
      </c>
      <c r="GX189" t="n">
        <v>0.00406</v>
      </c>
      <c r="GY189" t="inlineStr">
        <is>
          <t>4-Acid Digestion</t>
        </is>
      </c>
      <c r="GZ189" t="n">
        <v>17.2</v>
      </c>
      <c r="HA189" t="n">
        <v>0.00172</v>
      </c>
      <c r="HB189" t="inlineStr">
        <is>
          <t>4-Acid Digestion</t>
        </is>
      </c>
      <c r="HC189" t="n">
        <v>1.64</v>
      </c>
      <c r="HD189" t="n">
        <v>0.000164</v>
      </c>
      <c r="HE189" t="inlineStr">
        <is>
          <t>4-Acid Digestion</t>
        </is>
      </c>
      <c r="HF189" t="n">
        <v>73</v>
      </c>
      <c r="HG189" t="n">
        <v>0.0073</v>
      </c>
      <c r="HH189" t="inlineStr">
        <is>
          <t>4-Acid Digestion</t>
        </is>
      </c>
      <c r="HI189" t="n">
        <v>157</v>
      </c>
      <c r="HJ189" t="n">
        <v>0.0157</v>
      </c>
      <c r="HK189" t="inlineStr">
        <is>
          <t>4-Acid Digestion</t>
        </is>
      </c>
    </row>
    <row r="190">
      <c r="A190" t="inlineStr">
        <is>
          <t>OREAS0254</t>
        </is>
      </c>
      <c r="B190" t="inlineStr">
        <is>
          <t>Au &gt;1 ppm, Au only</t>
        </is>
      </c>
      <c r="C190" t="inlineStr">
        <is>
          <t>oxide</t>
        </is>
      </c>
      <c r="D190" t="inlineStr">
        <is>
          <t>weathered greenstone/ basaltic scoria</t>
        </is>
      </c>
      <c r="E190" t="inlineStr">
        <is>
          <t>orogenic lode gold</t>
        </is>
      </c>
      <c r="F190" t="inlineStr">
        <is>
          <t>no</t>
        </is>
      </c>
      <c r="G190" t="inlineStr">
        <is>
          <t>Archived</t>
        </is>
      </c>
      <c r="H190" t="inlineStr">
        <is>
          <t>C:/Users/Zeb/Documents/GitHub/OREAS-Catalogue-Info/oreas-catalogue-2024-05-24.csv</t>
        </is>
      </c>
      <c r="I190">
        <f>Hyperlink("https://www.oreas.com/crm/OREAS-254/")</f>
        <v/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2.55</v>
      </c>
      <c r="T190" t="n">
        <v>0.000255</v>
      </c>
      <c r="U190" t="inlineStr">
        <is>
          <t>Pb Fire Assay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</row>
    <row r="191">
      <c r="A191" t="inlineStr">
        <is>
          <t>OREAS0254b</t>
        </is>
      </c>
      <c r="B191" t="inlineStr">
        <is>
          <t>Au &gt;1 ppm, Au only</t>
        </is>
      </c>
      <c r="C191" t="inlineStr">
        <is>
          <t>oxide</t>
        </is>
      </c>
      <c r="D191" t="inlineStr">
        <is>
          <t>weathered greenstone/ basaltic scoria</t>
        </is>
      </c>
      <c r="E191" t="inlineStr">
        <is>
          <t>orogenic lode gold</t>
        </is>
      </c>
      <c r="F191" t="inlineStr">
        <is>
          <t>no</t>
        </is>
      </c>
      <c r="G191" t="inlineStr">
        <is>
          <t>Archived</t>
        </is>
      </c>
      <c r="H191" t="inlineStr">
        <is>
          <t>C:/Users/Zeb/Documents/GitHub/OREAS-Catalogue-Info/oreas-catalogue-2024-05-24.csv</t>
        </is>
      </c>
      <c r="I191">
        <f>Hyperlink("https://www.oreas.com/crm/OREAS-254b/")</f>
        <v/>
      </c>
      <c r="J191" t="n">
        <v>0.453</v>
      </c>
      <c r="K191" t="n">
        <v>4.53e-05</v>
      </c>
      <c r="L191" t="inlineStr">
        <is>
          <t>4-Acid Digestion</t>
        </is>
      </c>
      <c r="M191" t="n">
        <v>54500</v>
      </c>
      <c r="N191" t="n">
        <v>5.45</v>
      </c>
      <c r="O191" t="inlineStr">
        <is>
          <t>4-Acid Digestion</t>
        </is>
      </c>
      <c r="P191" t="n">
        <v>13.7</v>
      </c>
      <c r="Q191" t="n">
        <v>0.00137</v>
      </c>
      <c r="R191" t="inlineStr">
        <is>
          <t>4-Acid Digestion</t>
        </is>
      </c>
      <c r="S191" t="n">
        <v>2.53</v>
      </c>
      <c r="T191" t="n">
        <v>0.000253</v>
      </c>
      <c r="U191" t="inlineStr">
        <is>
          <t>Pb Fire Assay</t>
        </is>
      </c>
      <c r="V191" t="inlineStr"/>
      <c r="W191" t="inlineStr"/>
      <c r="X191" t="inlineStr"/>
      <c r="Y191" t="n">
        <v>407</v>
      </c>
      <c r="Z191" t="n">
        <v>0.0407</v>
      </c>
      <c r="AA191" t="inlineStr">
        <is>
          <t>4-Acid Digestion</t>
        </is>
      </c>
      <c r="AB191" t="n">
        <v>2.2</v>
      </c>
      <c r="AC191" t="n">
        <v>0.00022</v>
      </c>
      <c r="AD191" t="inlineStr">
        <is>
          <t>4-Acid Digestion</t>
        </is>
      </c>
      <c r="AE191" t="n">
        <v>0.25</v>
      </c>
      <c r="AF191" t="n">
        <v>2.5e-05</v>
      </c>
      <c r="AG191" t="inlineStr">
        <is>
          <t>4-Acid Digestion</t>
        </is>
      </c>
      <c r="AH191" t="n">
        <v>16400</v>
      </c>
      <c r="AI191" t="n">
        <v>1.64</v>
      </c>
      <c r="AJ191" t="inlineStr">
        <is>
          <t>4-Acid Digestion</t>
        </is>
      </c>
      <c r="AK191" t="n">
        <v>0.073</v>
      </c>
      <c r="AL191" t="n">
        <v>7.3e-06</v>
      </c>
      <c r="AM191" t="inlineStr">
        <is>
          <t>4-Acid Digestion</t>
        </is>
      </c>
      <c r="AN191" t="n">
        <v>66</v>
      </c>
      <c r="AO191" t="n">
        <v>0.0066</v>
      </c>
      <c r="AP191" t="inlineStr">
        <is>
          <t>4-Acid Digestion</t>
        </is>
      </c>
      <c r="AQ191" t="inlineStr"/>
      <c r="AR191" t="inlineStr"/>
      <c r="AS191" t="inlineStr"/>
      <c r="AT191" t="n">
        <v>27.3</v>
      </c>
      <c r="AU191" t="n">
        <v>0.00273</v>
      </c>
      <c r="AV191" t="inlineStr">
        <is>
          <t>4-Acid Digestion</t>
        </is>
      </c>
      <c r="AW191" t="n">
        <v>152</v>
      </c>
      <c r="AX191" t="n">
        <v>0.0152</v>
      </c>
      <c r="AY191" t="inlineStr">
        <is>
          <t>4-Acid Digestion</t>
        </is>
      </c>
      <c r="AZ191" t="n">
        <v>2.66</v>
      </c>
      <c r="BA191" t="n">
        <v>0.000266</v>
      </c>
      <c r="BB191" t="inlineStr">
        <is>
          <t>4-Acid Digestion</t>
        </is>
      </c>
      <c r="BC191" t="n">
        <v>42.9</v>
      </c>
      <c r="BD191" t="n">
        <v>0.00429</v>
      </c>
      <c r="BE191" t="inlineStr">
        <is>
          <t>4-Acid Digestion</t>
        </is>
      </c>
      <c r="BF191" t="n">
        <v>3.87</v>
      </c>
      <c r="BG191" t="n">
        <v>0.000387</v>
      </c>
      <c r="BH191" t="inlineStr">
        <is>
          <t>4-Acid Digestion</t>
        </is>
      </c>
      <c r="BI191" t="n">
        <v>1.73</v>
      </c>
      <c r="BJ191" t="n">
        <v>0.000173</v>
      </c>
      <c r="BK191" t="inlineStr">
        <is>
          <t>4-Acid Digestion</t>
        </is>
      </c>
      <c r="BL191" t="n">
        <v>1.78</v>
      </c>
      <c r="BM191" t="n">
        <v>0.000178</v>
      </c>
      <c r="BN191" t="inlineStr">
        <is>
          <t>4-Acid Digestion</t>
        </is>
      </c>
      <c r="BO191" t="n">
        <v>43800</v>
      </c>
      <c r="BP191" t="n">
        <v>4.38</v>
      </c>
      <c r="BQ191" t="inlineStr">
        <is>
          <t>4-Acid Digestion</t>
        </is>
      </c>
      <c r="BR191" t="n">
        <v>16</v>
      </c>
      <c r="BS191" t="n">
        <v>0.0016</v>
      </c>
      <c r="BT191" t="inlineStr">
        <is>
          <t>4-Acid Digestion</t>
        </is>
      </c>
      <c r="BU191" t="n">
        <v>5.45</v>
      </c>
      <c r="BV191" t="n">
        <v>0.000545</v>
      </c>
      <c r="BW191" t="inlineStr">
        <is>
          <t>4-Acid Digestion</t>
        </is>
      </c>
      <c r="BX191" t="inlineStr"/>
      <c r="BY191" t="inlineStr"/>
      <c r="BZ191" t="inlineStr"/>
      <c r="CA191" t="n">
        <v>4.76</v>
      </c>
      <c r="CB191" t="n">
        <v>0.000476</v>
      </c>
      <c r="CC191" t="inlineStr">
        <is>
          <t>4-Acid Digestion</t>
        </is>
      </c>
      <c r="CD191" t="inlineStr"/>
      <c r="CE191" t="inlineStr"/>
      <c r="CF191" t="inlineStr"/>
      <c r="CG191" t="n">
        <v>0.6899999999999999</v>
      </c>
      <c r="CH191" t="n">
        <v>6.9e-05</v>
      </c>
      <c r="CI191" t="inlineStr">
        <is>
          <t>4-Acid Digestion</t>
        </is>
      </c>
      <c r="CJ191" t="n">
        <v>0.052</v>
      </c>
      <c r="CK191" t="n">
        <v>5.2e-06</v>
      </c>
      <c r="CL191" t="inlineStr">
        <is>
          <t>4-Acid Digestion</t>
        </is>
      </c>
      <c r="CM191" t="inlineStr"/>
      <c r="CN191" t="inlineStr"/>
      <c r="CO191" t="inlineStr"/>
      <c r="CP191" t="n">
        <v>14900</v>
      </c>
      <c r="CQ191" t="n">
        <v>1.49</v>
      </c>
      <c r="CR191" t="inlineStr">
        <is>
          <t>4-Acid Digestion</t>
        </is>
      </c>
      <c r="CS191" t="n">
        <v>36.3</v>
      </c>
      <c r="CT191" t="n">
        <v>0.00363</v>
      </c>
      <c r="CU191" t="inlineStr">
        <is>
          <t>4-Acid Digestion</t>
        </is>
      </c>
      <c r="CV191" t="n">
        <v>20.2</v>
      </c>
      <c r="CW191" t="n">
        <v>0.00202</v>
      </c>
      <c r="CX191" t="inlineStr">
        <is>
          <t>4-Acid Digestion</t>
        </is>
      </c>
      <c r="CY191" t="n">
        <v>0.19</v>
      </c>
      <c r="CZ191" t="n">
        <v>1.9e-05</v>
      </c>
      <c r="DA191" t="inlineStr">
        <is>
          <t>4-Acid Digestion</t>
        </is>
      </c>
      <c r="DB191" t="n">
        <v>14900</v>
      </c>
      <c r="DC191" t="n">
        <v>1.49</v>
      </c>
      <c r="DD191" t="inlineStr">
        <is>
          <t>4-Acid Digestion</t>
        </is>
      </c>
      <c r="DE191" t="n">
        <v>540</v>
      </c>
      <c r="DF191" t="n">
        <v>0.054</v>
      </c>
      <c r="DG191" t="inlineStr">
        <is>
          <t>4-Acid Digestion</t>
        </is>
      </c>
      <c r="DH191" t="n">
        <v>3.46</v>
      </c>
      <c r="DI191" t="n">
        <v>0.000346</v>
      </c>
      <c r="DJ191" t="inlineStr">
        <is>
          <t>4-Acid Digestion</t>
        </is>
      </c>
      <c r="DK191" t="n">
        <v>12300</v>
      </c>
      <c r="DL191" t="n">
        <v>1.23</v>
      </c>
      <c r="DM191" t="inlineStr">
        <is>
          <t>4-Acid Digestion</t>
        </is>
      </c>
      <c r="DN191" t="n">
        <v>32.8</v>
      </c>
      <c r="DO191" t="n">
        <v>0.00328</v>
      </c>
      <c r="DP191" t="inlineStr">
        <is>
          <t>4-Acid Digestion</t>
        </is>
      </c>
      <c r="DQ191" t="n">
        <v>32.3</v>
      </c>
      <c r="DR191" t="n">
        <v>0.00323</v>
      </c>
      <c r="DS191" t="inlineStr">
        <is>
          <t>4-Acid Digestion</t>
        </is>
      </c>
      <c r="DT191" t="n">
        <v>105</v>
      </c>
      <c r="DU191" t="n">
        <v>0.0105</v>
      </c>
      <c r="DV191" t="inlineStr">
        <is>
          <t>4-Acid Digestion</t>
        </is>
      </c>
      <c r="DW191" t="n">
        <v>1090</v>
      </c>
      <c r="DX191" t="n">
        <v>0.109</v>
      </c>
      <c r="DY191" t="inlineStr">
        <is>
          <t>4-Acid Digestion</t>
        </is>
      </c>
      <c r="DZ191" t="n">
        <v>9.85</v>
      </c>
      <c r="EA191" t="n">
        <v>0.000985</v>
      </c>
      <c r="EB191" t="inlineStr">
        <is>
          <t>4-Acid Digestion</t>
        </is>
      </c>
      <c r="EC191" t="inlineStr"/>
      <c r="ED191" t="inlineStr"/>
      <c r="EE191" t="inlineStr"/>
      <c r="EF191" t="n">
        <v>8.51</v>
      </c>
      <c r="EG191" t="n">
        <v>0.000851</v>
      </c>
      <c r="EH191" t="inlineStr">
        <is>
          <t>4-Acid Digestion</t>
        </is>
      </c>
      <c r="EI191" t="inlineStr"/>
      <c r="EJ191" t="inlineStr"/>
      <c r="EK191" t="inlineStr"/>
      <c r="EL191" t="n">
        <v>61</v>
      </c>
      <c r="EM191" t="n">
        <v>0.0061</v>
      </c>
      <c r="EN191" t="inlineStr">
        <is>
          <t>4-Acid Digestion</t>
        </is>
      </c>
      <c r="EO191" s="2" t="n">
        <v>0.002</v>
      </c>
      <c r="EP191" s="2" t="n">
        <v>2e-07</v>
      </c>
      <c r="EQ191" t="inlineStr">
        <is>
          <t>4-Acid Digestion</t>
        </is>
      </c>
      <c r="ER191" t="inlineStr"/>
      <c r="ES191" t="inlineStr"/>
      <c r="ET191" t="inlineStr"/>
      <c r="EU191" t="inlineStr"/>
      <c r="EV191" t="inlineStr"/>
      <c r="EW191" t="inlineStr"/>
      <c r="EX191" t="n">
        <v>240</v>
      </c>
      <c r="EY191" t="n">
        <v>0.024</v>
      </c>
      <c r="EZ191" t="inlineStr">
        <is>
          <t>4-Acid Digestion</t>
        </is>
      </c>
      <c r="FA191" t="n">
        <v>0.73</v>
      </c>
      <c r="FB191" t="n">
        <v>7.3e-05</v>
      </c>
      <c r="FC191" t="inlineStr">
        <is>
          <t>4-Acid Digestion</t>
        </is>
      </c>
      <c r="FD191" t="n">
        <v>11.9</v>
      </c>
      <c r="FE191" t="n">
        <v>0.00119</v>
      </c>
      <c r="FF191" t="inlineStr">
        <is>
          <t>4-Acid Digestion</t>
        </is>
      </c>
      <c r="FG191" t="inlineStr"/>
      <c r="FH191" t="inlineStr"/>
      <c r="FI191" t="inlineStr"/>
      <c r="FJ191" t="inlineStr"/>
      <c r="FK191" t="inlineStr"/>
      <c r="FL191" t="inlineStr"/>
      <c r="FM191" t="n">
        <v>6.32</v>
      </c>
      <c r="FN191" t="n">
        <v>0.000632</v>
      </c>
      <c r="FO191" t="inlineStr">
        <is>
          <t>4-Acid Digestion</t>
        </is>
      </c>
      <c r="FP191" t="n">
        <v>2.08</v>
      </c>
      <c r="FQ191" t="n">
        <v>0.000208</v>
      </c>
      <c r="FR191" t="inlineStr">
        <is>
          <t>4-Acid Digestion</t>
        </is>
      </c>
      <c r="FS191" t="n">
        <v>333</v>
      </c>
      <c r="FT191" t="n">
        <v>0.0333</v>
      </c>
      <c r="FU191" t="inlineStr">
        <is>
          <t>4-Acid Digestion</t>
        </is>
      </c>
      <c r="FV191" t="n">
        <v>2.1</v>
      </c>
      <c r="FW191" t="n">
        <v>0.00021</v>
      </c>
      <c r="FX191" t="inlineStr">
        <is>
          <t>4-Acid Digestion</t>
        </is>
      </c>
      <c r="FY191" t="n">
        <v>0.74</v>
      </c>
      <c r="FZ191" t="n">
        <v>7.4e-05</v>
      </c>
      <c r="GA191" t="inlineStr">
        <is>
          <t>4-Acid Digestion</t>
        </is>
      </c>
      <c r="GB191" s="2" t="n">
        <v>0.2</v>
      </c>
      <c r="GC191" s="2" t="n">
        <v>2e-05</v>
      </c>
      <c r="GD191" t="inlineStr">
        <is>
          <t>4-Acid Digestion</t>
        </is>
      </c>
      <c r="GE191" t="n">
        <v>7.33</v>
      </c>
      <c r="GF191" t="n">
        <v>0.000733</v>
      </c>
      <c r="GG191" t="inlineStr">
        <is>
          <t>4-Acid Digestion</t>
        </is>
      </c>
      <c r="GH191" t="n">
        <v>5630</v>
      </c>
      <c r="GI191" t="n">
        <v>0.5629999999999999</v>
      </c>
      <c r="GJ191" t="inlineStr">
        <is>
          <t>4-Acid Digestion</t>
        </is>
      </c>
      <c r="GK191" t="n">
        <v>0.27</v>
      </c>
      <c r="GL191" t="n">
        <v>2.7e-05</v>
      </c>
      <c r="GM191" t="inlineStr">
        <is>
          <t>4-Acid Digestion</t>
        </is>
      </c>
      <c r="GN191" t="n">
        <v>0.23</v>
      </c>
      <c r="GO191" t="n">
        <v>2.3e-05</v>
      </c>
      <c r="GP191" t="inlineStr">
        <is>
          <t>4-Acid Digestion</t>
        </is>
      </c>
      <c r="GQ191" t="n">
        <v>1.63</v>
      </c>
      <c r="GR191" t="n">
        <v>0.000163</v>
      </c>
      <c r="GS191" t="inlineStr">
        <is>
          <t>4-Acid Digestion</t>
        </is>
      </c>
      <c r="GT191" t="n">
        <v>83</v>
      </c>
      <c r="GU191" t="n">
        <v>0.0083</v>
      </c>
      <c r="GV191" t="inlineStr">
        <is>
          <t>4-Acid Digestion</t>
        </is>
      </c>
      <c r="GW191" t="n">
        <v>3.76</v>
      </c>
      <c r="GX191" t="n">
        <v>0.000376</v>
      </c>
      <c r="GY191" t="inlineStr">
        <is>
          <t>4-Acid Digestion</t>
        </is>
      </c>
      <c r="GZ191" t="n">
        <v>17.2</v>
      </c>
      <c r="HA191" t="n">
        <v>0.00172</v>
      </c>
      <c r="HB191" t="inlineStr">
        <is>
          <t>4-Acid Digestion</t>
        </is>
      </c>
      <c r="HC191" t="n">
        <v>1.35</v>
      </c>
      <c r="HD191" t="n">
        <v>0.000135</v>
      </c>
      <c r="HE191" t="inlineStr">
        <is>
          <t>4-Acid Digestion</t>
        </is>
      </c>
      <c r="HF191" t="n">
        <v>89</v>
      </c>
      <c r="HG191" t="n">
        <v>0.0089</v>
      </c>
      <c r="HH191" t="inlineStr">
        <is>
          <t>4-Acid Digestion</t>
        </is>
      </c>
      <c r="HI191" t="n">
        <v>203</v>
      </c>
      <c r="HJ191" t="n">
        <v>0.0203</v>
      </c>
      <c r="HK191" t="inlineStr">
        <is>
          <t>4-Acid Digestion</t>
        </is>
      </c>
    </row>
    <row r="192">
      <c r="A192" t="inlineStr">
        <is>
          <t>OREAS0254c</t>
        </is>
      </c>
      <c r="B192" t="inlineStr">
        <is>
          <t>Au &gt;1 ppm, Au only</t>
        </is>
      </c>
      <c r="C192" t="inlineStr">
        <is>
          <t>oxide</t>
        </is>
      </c>
      <c r="D192" t="inlineStr">
        <is>
          <t>weathered greenstone/ sediments/ scoria</t>
        </is>
      </c>
      <c r="E192" t="inlineStr">
        <is>
          <t>orogenic lode gold</t>
        </is>
      </c>
      <c r="F192" t="inlineStr">
        <is>
          <t>yes</t>
        </is>
      </c>
      <c r="G192" t="inlineStr">
        <is>
          <t>Current</t>
        </is>
      </c>
      <c r="H192" t="inlineStr">
        <is>
          <t>C:/Users/Zeb/Documents/GitHub/OREAS-Catalogue-Info/oreas-catalogue-2024-05-24.csv</t>
        </is>
      </c>
      <c r="I192">
        <f>Hyperlink("https://www.oreas.com/crm/OREAS-254c/")</f>
        <v/>
      </c>
      <c r="J192" t="n">
        <v>0.928</v>
      </c>
      <c r="K192" t="n">
        <v>9.280000000000001e-05</v>
      </c>
      <c r="L192" t="inlineStr">
        <is>
          <t>Aqua Regia Digestion</t>
        </is>
      </c>
      <c r="M192" t="n">
        <v>50800</v>
      </c>
      <c r="N192" t="n">
        <v>5.08</v>
      </c>
      <c r="O192" t="inlineStr">
        <is>
          <t>4-Acid Digestion</t>
        </is>
      </c>
      <c r="P192" t="n">
        <v>17.6</v>
      </c>
      <c r="Q192" t="n">
        <v>0.00176</v>
      </c>
      <c r="R192" t="inlineStr">
        <is>
          <t>4-Acid Digestion</t>
        </is>
      </c>
      <c r="S192" t="n">
        <v>2.57</v>
      </c>
      <c r="T192" t="n">
        <v>0.000257</v>
      </c>
      <c r="U192" t="inlineStr">
        <is>
          <t>Pb Fire Assay</t>
        </is>
      </c>
      <c r="V192" s="2" t="n">
        <v>10</v>
      </c>
      <c r="W192" s="2" t="n">
        <v>0.001</v>
      </c>
      <c r="X192" t="inlineStr">
        <is>
          <t>Aqua Regia Digestion</t>
        </is>
      </c>
      <c r="Y192" t="n">
        <v>340</v>
      </c>
      <c r="Z192" t="n">
        <v>0.034</v>
      </c>
      <c r="AA192" t="inlineStr">
        <is>
          <t>4-Acid Digestion</t>
        </is>
      </c>
      <c r="AB192" t="n">
        <v>1.93</v>
      </c>
      <c r="AC192" t="n">
        <v>0.000193</v>
      </c>
      <c r="AD192" t="inlineStr">
        <is>
          <t>4-Acid Digestion</t>
        </is>
      </c>
      <c r="AE192" t="n">
        <v>0.35</v>
      </c>
      <c r="AF192" t="n">
        <v>3.5e-05</v>
      </c>
      <c r="AG192" t="inlineStr">
        <is>
          <t>4-Acid Digestion</t>
        </is>
      </c>
      <c r="AH192" t="n">
        <v>14600</v>
      </c>
      <c r="AI192" t="n">
        <v>1.46</v>
      </c>
      <c r="AJ192" t="inlineStr">
        <is>
          <t>4-Acid Digestion</t>
        </is>
      </c>
      <c r="AK192" t="n">
        <v>0.07099999999999999</v>
      </c>
      <c r="AL192" t="n">
        <v>7.1e-06</v>
      </c>
      <c r="AM192" t="inlineStr">
        <is>
          <t>4-Acid Digestion</t>
        </is>
      </c>
      <c r="AN192" t="n">
        <v>70</v>
      </c>
      <c r="AO192" t="n">
        <v>0.007</v>
      </c>
      <c r="AP192" t="inlineStr">
        <is>
          <t>4-Acid Digestion</t>
        </is>
      </c>
      <c r="AQ192" t="inlineStr"/>
      <c r="AR192" t="inlineStr"/>
      <c r="AS192" t="inlineStr"/>
      <c r="AT192" t="n">
        <v>20.1</v>
      </c>
      <c r="AU192" t="n">
        <v>0.00201</v>
      </c>
      <c r="AV192" t="inlineStr">
        <is>
          <t>4-Acid Digestion</t>
        </is>
      </c>
      <c r="AW192" t="n">
        <v>111</v>
      </c>
      <c r="AX192" t="n">
        <v>0.0111</v>
      </c>
      <c r="AY192" t="inlineStr">
        <is>
          <t>4-Acid Digestion</t>
        </is>
      </c>
      <c r="AZ192" t="n">
        <v>2.47</v>
      </c>
      <c r="BA192" t="n">
        <v>0.000247</v>
      </c>
      <c r="BB192" t="inlineStr">
        <is>
          <t>4-Acid Digestion</t>
        </is>
      </c>
      <c r="BC192" t="n">
        <v>31.4</v>
      </c>
      <c r="BD192" t="n">
        <v>0.00314</v>
      </c>
      <c r="BE192" t="inlineStr">
        <is>
          <t>4-Acid Digestion</t>
        </is>
      </c>
      <c r="BF192" t="n">
        <v>3.44</v>
      </c>
      <c r="BG192" t="n">
        <v>0.000344</v>
      </c>
      <c r="BH192" t="inlineStr">
        <is>
          <t>4-Acid Digestion</t>
        </is>
      </c>
      <c r="BI192" t="n">
        <v>1.59</v>
      </c>
      <c r="BJ192" t="n">
        <v>0.000159</v>
      </c>
      <c r="BK192" t="inlineStr">
        <is>
          <t>4-Acid Digestion</t>
        </is>
      </c>
      <c r="BL192" t="n">
        <v>1.5</v>
      </c>
      <c r="BM192" t="n">
        <v>0.00015</v>
      </c>
      <c r="BN192" t="inlineStr">
        <is>
          <t>4-Acid Digestion</t>
        </is>
      </c>
      <c r="BO192" t="n">
        <v>39300</v>
      </c>
      <c r="BP192" t="n">
        <v>3.93</v>
      </c>
      <c r="BQ192" t="inlineStr">
        <is>
          <t>4-Acid Digestion</t>
        </is>
      </c>
      <c r="BR192" t="n">
        <v>15</v>
      </c>
      <c r="BS192" t="n">
        <v>0.0015</v>
      </c>
      <c r="BT192" t="inlineStr">
        <is>
          <t>4-Acid Digestion</t>
        </is>
      </c>
      <c r="BU192" t="n">
        <v>5.31</v>
      </c>
      <c r="BV192" t="n">
        <v>0.000531</v>
      </c>
      <c r="BW192" t="inlineStr">
        <is>
          <t>4-Acid Digestion</t>
        </is>
      </c>
      <c r="BX192" t="n">
        <v>0.11</v>
      </c>
      <c r="BY192" t="n">
        <v>1.1e-05</v>
      </c>
      <c r="BZ192" t="inlineStr">
        <is>
          <t>Aqua Regia Digestion</t>
        </is>
      </c>
      <c r="CA192" t="n">
        <v>4.41</v>
      </c>
      <c r="CB192" t="n">
        <v>0.000441</v>
      </c>
      <c r="CC192" t="inlineStr">
        <is>
          <t>4-Acid Digestion</t>
        </is>
      </c>
      <c r="CD192" t="n">
        <v>0.035</v>
      </c>
      <c r="CE192" t="n">
        <v>3.5e-06</v>
      </c>
      <c r="CF192" t="inlineStr">
        <is>
          <t>Aqua Regia Digestion</t>
        </is>
      </c>
      <c r="CG192" t="n">
        <v>0.61</v>
      </c>
      <c r="CH192" t="n">
        <v>6.1e-05</v>
      </c>
      <c r="CI192" t="inlineStr">
        <is>
          <t>4-Acid Digestion</t>
        </is>
      </c>
      <c r="CJ192" t="n">
        <v>0.06</v>
      </c>
      <c r="CK192" t="n">
        <v>6e-06</v>
      </c>
      <c r="CL192" t="inlineStr">
        <is>
          <t>4-Acid Digestion</t>
        </is>
      </c>
      <c r="CM192" t="inlineStr"/>
      <c r="CN192" t="inlineStr"/>
      <c r="CO192" t="inlineStr"/>
      <c r="CP192" t="n">
        <v>12900</v>
      </c>
      <c r="CQ192" t="n">
        <v>1.29</v>
      </c>
      <c r="CR192" t="inlineStr">
        <is>
          <t>4-Acid Digestion</t>
        </is>
      </c>
      <c r="CS192" t="n">
        <v>37.9</v>
      </c>
      <c r="CT192" t="n">
        <v>0.00379</v>
      </c>
      <c r="CU192" t="inlineStr">
        <is>
          <t>4-Acid Digestion</t>
        </is>
      </c>
      <c r="CV192" t="n">
        <v>24.1</v>
      </c>
      <c r="CW192" t="n">
        <v>0.00241</v>
      </c>
      <c r="CX192" t="inlineStr">
        <is>
          <t>4-Acid Digestion</t>
        </is>
      </c>
      <c r="CY192" t="n">
        <v>0.17</v>
      </c>
      <c r="CZ192" t="n">
        <v>1.7e-05</v>
      </c>
      <c r="DA192" t="inlineStr">
        <is>
          <t>4-Acid Digestion</t>
        </is>
      </c>
      <c r="DB192" t="n">
        <v>15100</v>
      </c>
      <c r="DC192" t="n">
        <v>1.51</v>
      </c>
      <c r="DD192" t="inlineStr">
        <is>
          <t>4-Acid Digestion</t>
        </is>
      </c>
      <c r="DE192" t="n">
        <v>460</v>
      </c>
      <c r="DF192" t="n">
        <v>0.046</v>
      </c>
      <c r="DG192" t="inlineStr">
        <is>
          <t>4-Acid Digestion</t>
        </is>
      </c>
      <c r="DH192" t="n">
        <v>3.87</v>
      </c>
      <c r="DI192" t="n">
        <v>0.000387</v>
      </c>
      <c r="DJ192" t="inlineStr">
        <is>
          <t>4-Acid Digestion</t>
        </is>
      </c>
      <c r="DK192" t="n">
        <v>9690</v>
      </c>
      <c r="DL192" t="n">
        <v>0.969</v>
      </c>
      <c r="DM192" t="inlineStr">
        <is>
          <t>4-Acid Digestion</t>
        </is>
      </c>
      <c r="DN192" t="n">
        <v>30.5</v>
      </c>
      <c r="DO192" t="n">
        <v>0.00305</v>
      </c>
      <c r="DP192" t="inlineStr">
        <is>
          <t>4-Acid Digestion</t>
        </is>
      </c>
      <c r="DQ192" t="n">
        <v>32</v>
      </c>
      <c r="DR192" t="n">
        <v>0.0032</v>
      </c>
      <c r="DS192" t="inlineStr">
        <is>
          <t>4-Acid Digestion</t>
        </is>
      </c>
      <c r="DT192" t="n">
        <v>76</v>
      </c>
      <c r="DU192" t="n">
        <v>0.0076</v>
      </c>
      <c r="DV192" t="inlineStr">
        <is>
          <t>Aqua Regia Digestion</t>
        </is>
      </c>
      <c r="DW192" t="n">
        <v>890</v>
      </c>
      <c r="DX192" t="n">
        <v>0.089</v>
      </c>
      <c r="DY192" t="inlineStr">
        <is>
          <t>4-Acid Digestion</t>
        </is>
      </c>
      <c r="DZ192" t="n">
        <v>10.7</v>
      </c>
      <c r="EA192" t="n">
        <v>0.00107</v>
      </c>
      <c r="EB192" t="inlineStr">
        <is>
          <t>4-Acid Digestion</t>
        </is>
      </c>
      <c r="EC192" t="inlineStr"/>
      <c r="ED192" t="inlineStr"/>
      <c r="EE192" t="inlineStr"/>
      <c r="EF192" t="n">
        <v>8.49</v>
      </c>
      <c r="EG192" t="n">
        <v>0.000849</v>
      </c>
      <c r="EH192" t="inlineStr">
        <is>
          <t>4-Acid Digestion</t>
        </is>
      </c>
      <c r="EI192" t="inlineStr"/>
      <c r="EJ192" t="inlineStr"/>
      <c r="EK192" t="inlineStr"/>
      <c r="EL192" t="n">
        <v>15.3</v>
      </c>
      <c r="EM192" t="n">
        <v>0.00153</v>
      </c>
      <c r="EN192" t="inlineStr">
        <is>
          <t>Aqua Regia Digestion</t>
        </is>
      </c>
      <c r="EO192" s="2" t="n">
        <v>0.002</v>
      </c>
      <c r="EP192" s="2" t="n">
        <v>2e-07</v>
      </c>
      <c r="EQ192" t="inlineStr">
        <is>
          <t>4-Acid Digestion</t>
        </is>
      </c>
      <c r="ER192" t="inlineStr"/>
      <c r="ES192" t="inlineStr"/>
      <c r="ET192" t="inlineStr"/>
      <c r="EU192" t="inlineStr"/>
      <c r="EV192" t="inlineStr"/>
      <c r="EW192" t="inlineStr"/>
      <c r="EX192" t="n">
        <v>200</v>
      </c>
      <c r="EY192" t="n">
        <v>0.02</v>
      </c>
      <c r="EZ192" t="inlineStr">
        <is>
          <t>4-Acid Digestion</t>
        </is>
      </c>
      <c r="FA192" t="n">
        <v>1.17</v>
      </c>
      <c r="FB192" t="n">
        <v>0.000117</v>
      </c>
      <c r="FC192" t="inlineStr">
        <is>
          <t>4-Acid Digestion</t>
        </is>
      </c>
      <c r="FD192" t="n">
        <v>10.1</v>
      </c>
      <c r="FE192" t="n">
        <v>0.00101</v>
      </c>
      <c r="FF192" t="inlineStr">
        <is>
          <t>4-Acid Digestion</t>
        </is>
      </c>
      <c r="FG192" t="inlineStr"/>
      <c r="FH192" t="inlineStr"/>
      <c r="FI192" t="inlineStr"/>
      <c r="FJ192" t="inlineStr"/>
      <c r="FK192" t="inlineStr"/>
      <c r="FL192" t="inlineStr"/>
      <c r="FM192" t="n">
        <v>6.04</v>
      </c>
      <c r="FN192" t="n">
        <v>0.000604</v>
      </c>
      <c r="FO192" t="inlineStr">
        <is>
          <t>4-Acid Digestion</t>
        </is>
      </c>
      <c r="FP192" t="n">
        <v>3.75</v>
      </c>
      <c r="FQ192" t="n">
        <v>0.000375</v>
      </c>
      <c r="FR192" t="inlineStr">
        <is>
          <t>4-Acid Digestion</t>
        </is>
      </c>
      <c r="FS192" t="n">
        <v>285</v>
      </c>
      <c r="FT192" t="n">
        <v>0.0285</v>
      </c>
      <c r="FU192" t="inlineStr">
        <is>
          <t>4-Acid Digestion</t>
        </is>
      </c>
      <c r="FV192" t="n">
        <v>1.97</v>
      </c>
      <c r="FW192" t="n">
        <v>0.000197</v>
      </c>
      <c r="FX192" t="inlineStr">
        <is>
          <t>4-Acid Digestion</t>
        </is>
      </c>
      <c r="FY192" t="n">
        <v>0.68</v>
      </c>
      <c r="FZ192" t="n">
        <v>6.8e-05</v>
      </c>
      <c r="GA192" t="inlineStr">
        <is>
          <t>4-Acid Digestion</t>
        </is>
      </c>
      <c r="GB192" t="inlineStr"/>
      <c r="GC192" t="inlineStr"/>
      <c r="GD192" t="inlineStr"/>
      <c r="GE192" t="n">
        <v>8.369999999999999</v>
      </c>
      <c r="GF192" t="n">
        <v>0.000837</v>
      </c>
      <c r="GG192" t="inlineStr">
        <is>
          <t>4-Acid Digestion</t>
        </is>
      </c>
      <c r="GH192" t="n">
        <v>5320</v>
      </c>
      <c r="GI192" t="n">
        <v>0.532</v>
      </c>
      <c r="GJ192" t="inlineStr">
        <is>
          <t>4-Acid Digestion</t>
        </is>
      </c>
      <c r="GK192" t="n">
        <v>0.36</v>
      </c>
      <c r="GL192" t="n">
        <v>3.6e-05</v>
      </c>
      <c r="GM192" t="inlineStr">
        <is>
          <t>4-Acid Digestion</t>
        </is>
      </c>
      <c r="GN192" t="n">
        <v>0.2</v>
      </c>
      <c r="GO192" t="n">
        <v>2e-05</v>
      </c>
      <c r="GP192" t="inlineStr">
        <is>
          <t>4-Acid Digestion</t>
        </is>
      </c>
      <c r="GQ192" t="n">
        <v>1.53</v>
      </c>
      <c r="GR192" t="n">
        <v>0.000153</v>
      </c>
      <c r="GS192" t="inlineStr">
        <is>
          <t>4-Acid Digestion</t>
        </is>
      </c>
      <c r="GT192" t="n">
        <v>34.1</v>
      </c>
      <c r="GU192" t="n">
        <v>0.00341</v>
      </c>
      <c r="GV192" t="inlineStr">
        <is>
          <t>Aqua Regia Digestion</t>
        </is>
      </c>
      <c r="GW192" t="n">
        <v>3.2</v>
      </c>
      <c r="GX192" t="n">
        <v>0.00032</v>
      </c>
      <c r="GY192" t="inlineStr">
        <is>
          <t>4-Acid Digestion</t>
        </is>
      </c>
      <c r="GZ192" t="n">
        <v>15.4</v>
      </c>
      <c r="HA192" t="n">
        <v>0.00154</v>
      </c>
      <c r="HB192" t="inlineStr">
        <is>
          <t>4-Acid Digestion</t>
        </is>
      </c>
      <c r="HC192" t="n">
        <v>1.26</v>
      </c>
      <c r="HD192" t="n">
        <v>0.000126</v>
      </c>
      <c r="HE192" t="inlineStr">
        <is>
          <t>4-Acid Digestion</t>
        </is>
      </c>
      <c r="HF192" t="n">
        <v>75</v>
      </c>
      <c r="HG192" t="n">
        <v>0.0075</v>
      </c>
      <c r="HH192" t="inlineStr">
        <is>
          <t>4-Acid Digestion</t>
        </is>
      </c>
      <c r="HI192" t="n">
        <v>189</v>
      </c>
      <c r="HJ192" t="n">
        <v>0.0189</v>
      </c>
      <c r="HK192" t="inlineStr">
        <is>
          <t>4-Acid Digestion</t>
        </is>
      </c>
    </row>
    <row r="193">
      <c r="A193" t="inlineStr">
        <is>
          <t>OREAS0255</t>
        </is>
      </c>
      <c r="B193" t="inlineStr">
        <is>
          <t>Au &gt;1 ppm, Au only</t>
        </is>
      </c>
      <c r="C193" t="inlineStr">
        <is>
          <t>oxide</t>
        </is>
      </c>
      <c r="D193" t="inlineStr">
        <is>
          <t>weathered greenstone/ basaltic scoria</t>
        </is>
      </c>
      <c r="E193" t="inlineStr">
        <is>
          <t>orogenic lode gold</t>
        </is>
      </c>
      <c r="F193" t="inlineStr">
        <is>
          <t>no</t>
        </is>
      </c>
      <c r="G193" t="inlineStr">
        <is>
          <t>Archived</t>
        </is>
      </c>
      <c r="H193" t="inlineStr">
        <is>
          <t>C:/Users/Zeb/Documents/GitHub/OREAS-Catalogue-Info/oreas-catalogue-2024-05-24.csv</t>
        </is>
      </c>
      <c r="I193">
        <f>Hyperlink("https://www.oreas.com/crm/OREAS-255/")</f>
        <v/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4.08</v>
      </c>
      <c r="T193" t="n">
        <v>0.000408</v>
      </c>
      <c r="U193" t="inlineStr">
        <is>
          <t>Pb Fire Assay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</row>
    <row r="194">
      <c r="A194" t="inlineStr">
        <is>
          <t>OREAS0255b</t>
        </is>
      </c>
      <c r="B194" t="inlineStr">
        <is>
          <t>Au &gt;1 ppm, Au only</t>
        </is>
      </c>
      <c r="C194" t="inlineStr">
        <is>
          <t>oxide</t>
        </is>
      </c>
      <c r="D194" t="inlineStr">
        <is>
          <t>weathered greenstone/ sediments/ scoria</t>
        </is>
      </c>
      <c r="E194" t="inlineStr">
        <is>
          <t>orogenic lode gold</t>
        </is>
      </c>
      <c r="F194" t="inlineStr">
        <is>
          <t>yes</t>
        </is>
      </c>
      <c r="G194" t="inlineStr">
        <is>
          <t>Archived</t>
        </is>
      </c>
      <c r="H194" t="inlineStr">
        <is>
          <t>C:/Users/Zeb/Documents/GitHub/OREAS-Catalogue-Info/oreas-catalogue-2024-05-24.csv</t>
        </is>
      </c>
      <c r="I194">
        <f>Hyperlink("https://www.oreas.com/crm/OREAS-255b/")</f>
        <v/>
      </c>
      <c r="J194" t="n">
        <v>0.793</v>
      </c>
      <c r="K194" t="n">
        <v>7.93e-05</v>
      </c>
      <c r="L194" t="inlineStr">
        <is>
          <t>Aqua Regia Digestion</t>
        </is>
      </c>
      <c r="M194" t="n">
        <v>72200</v>
      </c>
      <c r="N194" t="n">
        <v>7.22</v>
      </c>
      <c r="O194" t="inlineStr">
        <is>
          <t>4-Acid Digestion</t>
        </is>
      </c>
      <c r="P194" t="n">
        <v>433</v>
      </c>
      <c r="Q194" t="n">
        <v>0.0433</v>
      </c>
      <c r="R194" t="inlineStr">
        <is>
          <t>4-Acid Digestion</t>
        </is>
      </c>
      <c r="S194" t="n">
        <v>4.16</v>
      </c>
      <c r="T194" t="n">
        <v>0.000416</v>
      </c>
      <c r="U194" t="inlineStr">
        <is>
          <t>Pb Fire Assay</t>
        </is>
      </c>
      <c r="V194" s="2" t="n">
        <v>10</v>
      </c>
      <c r="W194" s="2" t="n">
        <v>0.001</v>
      </c>
      <c r="X194" t="inlineStr">
        <is>
          <t>Aqua Regia Digestion</t>
        </is>
      </c>
      <c r="Y194" t="n">
        <v>548</v>
      </c>
      <c r="Z194" t="n">
        <v>0.0548</v>
      </c>
      <c r="AA194" t="inlineStr">
        <is>
          <t>4-Acid Digestion</t>
        </is>
      </c>
      <c r="AB194" t="n">
        <v>2.48</v>
      </c>
      <c r="AC194" t="n">
        <v>0.000248</v>
      </c>
      <c r="AD194" t="inlineStr">
        <is>
          <t>4-Acid Digestion</t>
        </is>
      </c>
      <c r="AE194" t="n">
        <v>8.109999999999999</v>
      </c>
      <c r="AF194" t="n">
        <v>0.000811</v>
      </c>
      <c r="AG194" t="inlineStr">
        <is>
          <t>4-Acid Digestion</t>
        </is>
      </c>
      <c r="AH194" t="n">
        <v>10500</v>
      </c>
      <c r="AI194" t="n">
        <v>1.05</v>
      </c>
      <c r="AJ194" t="inlineStr">
        <is>
          <t>4-Acid Digestion</t>
        </is>
      </c>
      <c r="AK194" t="n">
        <v>0.07099999999999999</v>
      </c>
      <c r="AL194" t="n">
        <v>7.1e-06</v>
      </c>
      <c r="AM194" t="inlineStr">
        <is>
          <t>Aqua Regia Digestion</t>
        </is>
      </c>
      <c r="AN194" t="n">
        <v>78</v>
      </c>
      <c r="AO194" t="n">
        <v>0.0078</v>
      </c>
      <c r="AP194" t="inlineStr">
        <is>
          <t>4-Acid Digestion</t>
        </is>
      </c>
      <c r="AQ194" t="inlineStr"/>
      <c r="AR194" t="inlineStr"/>
      <c r="AS194" t="inlineStr"/>
      <c r="AT194" t="n">
        <v>18.6</v>
      </c>
      <c r="AU194" t="n">
        <v>0.00186</v>
      </c>
      <c r="AV194" t="inlineStr">
        <is>
          <t>4-Acid Digestion</t>
        </is>
      </c>
      <c r="AW194" t="n">
        <v>179</v>
      </c>
      <c r="AX194" t="n">
        <v>0.0179</v>
      </c>
      <c r="AY194" t="inlineStr">
        <is>
          <t>4-Acid Digestion</t>
        </is>
      </c>
      <c r="AZ194" t="n">
        <v>5.41</v>
      </c>
      <c r="BA194" t="n">
        <v>0.000541</v>
      </c>
      <c r="BB194" t="inlineStr">
        <is>
          <t>4-Acid Digestion</t>
        </is>
      </c>
      <c r="BC194" t="n">
        <v>69</v>
      </c>
      <c r="BD194" t="n">
        <v>0.0069</v>
      </c>
      <c r="BE194" t="inlineStr">
        <is>
          <t>4-Acid Digestion</t>
        </is>
      </c>
      <c r="BF194" t="n">
        <v>3.98</v>
      </c>
      <c r="BG194" t="n">
        <v>0.000398</v>
      </c>
      <c r="BH194" t="inlineStr">
        <is>
          <t>4-Acid Digestion</t>
        </is>
      </c>
      <c r="BI194" t="n">
        <v>1.81</v>
      </c>
      <c r="BJ194" t="n">
        <v>0.000181</v>
      </c>
      <c r="BK194" t="inlineStr">
        <is>
          <t>4-Acid Digestion</t>
        </is>
      </c>
      <c r="BL194" t="n">
        <v>1.67</v>
      </c>
      <c r="BM194" t="n">
        <v>0.000167</v>
      </c>
      <c r="BN194" t="inlineStr">
        <is>
          <t>4-Acid Digestion</t>
        </is>
      </c>
      <c r="BO194" t="n">
        <v>45900</v>
      </c>
      <c r="BP194" t="n">
        <v>4.59</v>
      </c>
      <c r="BQ194" t="inlineStr">
        <is>
          <t>4-Acid Digestion</t>
        </is>
      </c>
      <c r="BR194" t="n">
        <v>19.7</v>
      </c>
      <c r="BS194" t="n">
        <v>0.00197</v>
      </c>
      <c r="BT194" t="inlineStr">
        <is>
          <t>4-Acid Digestion</t>
        </is>
      </c>
      <c r="BU194" t="n">
        <v>5.53</v>
      </c>
      <c r="BV194" t="n">
        <v>0.000553</v>
      </c>
      <c r="BW194" t="inlineStr">
        <is>
          <t>4-Acid Digestion</t>
        </is>
      </c>
      <c r="BX194" t="n">
        <v>0.17</v>
      </c>
      <c r="BY194" t="n">
        <v>1.7e-05</v>
      </c>
      <c r="BZ194" t="inlineStr">
        <is>
          <t>4-Acid Digestion</t>
        </is>
      </c>
      <c r="CA194" t="n">
        <v>4.61</v>
      </c>
      <c r="CB194" t="n">
        <v>0.000461</v>
      </c>
      <c r="CC194" t="inlineStr">
        <is>
          <t>4-Acid Digestion</t>
        </is>
      </c>
      <c r="CD194" t="n">
        <v>0.091</v>
      </c>
      <c r="CE194" t="n">
        <v>9.099999999999999e-06</v>
      </c>
      <c r="CF194" t="inlineStr">
        <is>
          <t>Aqua Regia Digestion</t>
        </is>
      </c>
      <c r="CG194" t="n">
        <v>0.68</v>
      </c>
      <c r="CH194" t="n">
        <v>6.8e-05</v>
      </c>
      <c r="CI194" t="inlineStr">
        <is>
          <t>4-Acid Digestion</t>
        </is>
      </c>
      <c r="CJ194" t="n">
        <v>0.064</v>
      </c>
      <c r="CK194" t="n">
        <v>6.4e-06</v>
      </c>
      <c r="CL194" t="inlineStr">
        <is>
          <t>4-Acid Digestion</t>
        </is>
      </c>
      <c r="CM194" t="inlineStr"/>
      <c r="CN194" t="inlineStr"/>
      <c r="CO194" t="inlineStr"/>
      <c r="CP194" t="n">
        <v>18200</v>
      </c>
      <c r="CQ194" t="n">
        <v>1.82</v>
      </c>
      <c r="CR194" t="inlineStr">
        <is>
          <t>4-Acid Digestion</t>
        </is>
      </c>
      <c r="CS194" t="n">
        <v>41.8</v>
      </c>
      <c r="CT194" t="n">
        <v>0.00418</v>
      </c>
      <c r="CU194" t="inlineStr">
        <is>
          <t>4-Acid Digestion</t>
        </is>
      </c>
      <c r="CV194" t="n">
        <v>26.2</v>
      </c>
      <c r="CW194" t="n">
        <v>0.00262</v>
      </c>
      <c r="CX194" t="inlineStr">
        <is>
          <t>4-Acid Digestion</t>
        </is>
      </c>
      <c r="CY194" t="n">
        <v>0.22</v>
      </c>
      <c r="CZ194" t="n">
        <v>2.2e-05</v>
      </c>
      <c r="DA194" t="inlineStr">
        <is>
          <t>4-Acid Digestion</t>
        </is>
      </c>
      <c r="DB194" t="n">
        <v>13300</v>
      </c>
      <c r="DC194" t="n">
        <v>1.33</v>
      </c>
      <c r="DD194" t="inlineStr">
        <is>
          <t>4-Acid Digestion</t>
        </is>
      </c>
      <c r="DE194" t="n">
        <v>330</v>
      </c>
      <c r="DF194" t="n">
        <v>0.033</v>
      </c>
      <c r="DG194" t="inlineStr">
        <is>
          <t>4-Acid Digestion</t>
        </is>
      </c>
      <c r="DH194" t="n">
        <v>4.37</v>
      </c>
      <c r="DI194" t="n">
        <v>0.000437</v>
      </c>
      <c r="DJ194" t="inlineStr">
        <is>
          <t>4-Acid Digestion</t>
        </is>
      </c>
      <c r="DK194" t="n">
        <v>7360</v>
      </c>
      <c r="DL194" t="n">
        <v>0.736</v>
      </c>
      <c r="DM194" t="inlineStr">
        <is>
          <t>4-Acid Digestion</t>
        </is>
      </c>
      <c r="DN194" t="n">
        <v>23.5</v>
      </c>
      <c r="DO194" t="n">
        <v>0.00235</v>
      </c>
      <c r="DP194" t="inlineStr">
        <is>
          <t>4-Acid Digestion</t>
        </is>
      </c>
      <c r="DQ194" t="n">
        <v>36.1</v>
      </c>
      <c r="DR194" t="n">
        <v>0.00361</v>
      </c>
      <c r="DS194" t="inlineStr">
        <is>
          <t>4-Acid Digestion</t>
        </is>
      </c>
      <c r="DT194" t="n">
        <v>76</v>
      </c>
      <c r="DU194" t="n">
        <v>0.0076</v>
      </c>
      <c r="DV194" t="inlineStr">
        <is>
          <t>Aqua Regia Digestion</t>
        </is>
      </c>
      <c r="DW194" t="n">
        <v>760</v>
      </c>
      <c r="DX194" t="n">
        <v>0.076</v>
      </c>
      <c r="DY194" t="inlineStr">
        <is>
          <t>4-Acid Digestion</t>
        </is>
      </c>
      <c r="DZ194" t="n">
        <v>16.4</v>
      </c>
      <c r="EA194" t="n">
        <v>0.00164</v>
      </c>
      <c r="EB194" t="inlineStr">
        <is>
          <t>4-Acid Digestion</t>
        </is>
      </c>
      <c r="EC194" t="inlineStr"/>
      <c r="ED194" t="inlineStr"/>
      <c r="EE194" t="inlineStr"/>
      <c r="EF194" t="n">
        <v>9.41</v>
      </c>
      <c r="EG194" t="n">
        <v>0.000941</v>
      </c>
      <c r="EH194" t="inlineStr">
        <is>
          <t>4-Acid Digestion</t>
        </is>
      </c>
      <c r="EI194" t="inlineStr"/>
      <c r="EJ194" t="inlineStr"/>
      <c r="EK194" t="inlineStr"/>
      <c r="EL194" t="n">
        <v>10</v>
      </c>
      <c r="EM194" t="n">
        <v>0.001</v>
      </c>
      <c r="EN194" t="inlineStr">
        <is>
          <t>Aqua Regia Digestion</t>
        </is>
      </c>
      <c r="EO194" s="2" t="n">
        <v>0.002</v>
      </c>
      <c r="EP194" s="2" t="n">
        <v>2e-07</v>
      </c>
      <c r="EQ194" t="inlineStr">
        <is>
          <t>4-Acid Digestion</t>
        </is>
      </c>
      <c r="ER194" t="inlineStr"/>
      <c r="ES194" t="inlineStr"/>
      <c r="ET194" t="inlineStr"/>
      <c r="EU194" t="inlineStr"/>
      <c r="EV194" t="inlineStr"/>
      <c r="EW194" t="inlineStr"/>
      <c r="EX194" t="n">
        <v>390</v>
      </c>
      <c r="EY194" t="n">
        <v>0.039</v>
      </c>
      <c r="EZ194" t="inlineStr">
        <is>
          <t>4-Acid Digestion</t>
        </is>
      </c>
      <c r="FA194" t="n">
        <v>21.3</v>
      </c>
      <c r="FB194" t="n">
        <v>0.00213</v>
      </c>
      <c r="FC194" t="inlineStr">
        <is>
          <t>4-Acid Digestion</t>
        </is>
      </c>
      <c r="FD194" t="n">
        <v>17.1</v>
      </c>
      <c r="FE194" t="n">
        <v>0.00171</v>
      </c>
      <c r="FF194" t="inlineStr">
        <is>
          <t>4-Acid Digestion</t>
        </is>
      </c>
      <c r="FG194" t="n">
        <v>0.95</v>
      </c>
      <c r="FH194" t="n">
        <v>9.500000000000001e-05</v>
      </c>
      <c r="FI194" t="inlineStr">
        <is>
          <t>4-Acid Digestion</t>
        </is>
      </c>
      <c r="FJ194" t="inlineStr"/>
      <c r="FK194" t="inlineStr"/>
      <c r="FL194" t="inlineStr"/>
      <c r="FM194" t="n">
        <v>4.59</v>
      </c>
      <c r="FN194" t="n">
        <v>0.000459</v>
      </c>
      <c r="FO194" t="inlineStr">
        <is>
          <t>Aqua Regia Digestion</t>
        </is>
      </c>
      <c r="FP194" t="n">
        <v>8.27</v>
      </c>
      <c r="FQ194" t="n">
        <v>0.000827</v>
      </c>
      <c r="FR194" t="inlineStr">
        <is>
          <t>4-Acid Digestion</t>
        </is>
      </c>
      <c r="FS194" t="n">
        <v>230</v>
      </c>
      <c r="FT194" t="n">
        <v>0.023</v>
      </c>
      <c r="FU194" t="inlineStr">
        <is>
          <t>4-Acid Digestion</t>
        </is>
      </c>
      <c r="FV194" t="n">
        <v>1.59</v>
      </c>
      <c r="FW194" t="n">
        <v>0.000159</v>
      </c>
      <c r="FX194" t="inlineStr">
        <is>
          <t>4-Acid Digestion</t>
        </is>
      </c>
      <c r="FY194" t="n">
        <v>0.77</v>
      </c>
      <c r="FZ194" t="n">
        <v>7.7e-05</v>
      </c>
      <c r="GA194" t="inlineStr">
        <is>
          <t>4-Acid Digestion</t>
        </is>
      </c>
      <c r="GB194" t="n">
        <v>0.17</v>
      </c>
      <c r="GC194" t="n">
        <v>1.7e-05</v>
      </c>
      <c r="GD194" t="inlineStr">
        <is>
          <t>Aqua Regia Digestion</t>
        </is>
      </c>
      <c r="GE194" t="n">
        <v>11.1</v>
      </c>
      <c r="GF194" t="n">
        <v>0.00111</v>
      </c>
      <c r="GG194" t="inlineStr">
        <is>
          <t>4-Acid Digestion</t>
        </is>
      </c>
      <c r="GH194" t="n">
        <v>5110</v>
      </c>
      <c r="GI194" t="n">
        <v>0.511</v>
      </c>
      <c r="GJ194" t="inlineStr">
        <is>
          <t>4-Acid Digestion</t>
        </is>
      </c>
      <c r="GK194" t="n">
        <v>0.46</v>
      </c>
      <c r="GL194" t="n">
        <v>4.6e-05</v>
      </c>
      <c r="GM194" t="inlineStr">
        <is>
          <t>4-Acid Digestion</t>
        </is>
      </c>
      <c r="GN194" t="n">
        <v>0.24</v>
      </c>
      <c r="GO194" t="n">
        <v>2.4e-05</v>
      </c>
      <c r="GP194" t="inlineStr">
        <is>
          <t>4-Acid Digestion</t>
        </is>
      </c>
      <c r="GQ194" t="n">
        <v>2.2</v>
      </c>
      <c r="GR194" t="n">
        <v>0.00022</v>
      </c>
      <c r="GS194" t="inlineStr">
        <is>
          <t>4-Acid Digestion</t>
        </is>
      </c>
      <c r="GT194" t="n">
        <v>48.3</v>
      </c>
      <c r="GU194" t="n">
        <v>0.00483</v>
      </c>
      <c r="GV194" t="inlineStr">
        <is>
          <t>Aqua Regia Digestion</t>
        </is>
      </c>
      <c r="GW194" t="n">
        <v>82</v>
      </c>
      <c r="GX194" t="n">
        <v>0.008200000000000001</v>
      </c>
      <c r="GY194" t="inlineStr">
        <is>
          <t>4-Acid Digestion</t>
        </is>
      </c>
      <c r="GZ194" t="n">
        <v>17.1</v>
      </c>
      <c r="HA194" t="n">
        <v>0.00171</v>
      </c>
      <c r="HB194" t="inlineStr">
        <is>
          <t>4-Acid Digestion</t>
        </is>
      </c>
      <c r="HC194" t="n">
        <v>1.59</v>
      </c>
      <c r="HD194" t="n">
        <v>0.000159</v>
      </c>
      <c r="HE194" t="inlineStr">
        <is>
          <t>4-Acid Digestion</t>
        </is>
      </c>
      <c r="HF194" t="n">
        <v>86</v>
      </c>
      <c r="HG194" t="n">
        <v>0.0086</v>
      </c>
      <c r="HH194" t="inlineStr">
        <is>
          <t>4-Acid Digestion</t>
        </is>
      </c>
      <c r="HI194" t="n">
        <v>183</v>
      </c>
      <c r="HJ194" t="n">
        <v>0.0183</v>
      </c>
      <c r="HK194" t="inlineStr">
        <is>
          <t>4-Acid Digestion</t>
        </is>
      </c>
    </row>
    <row r="195">
      <c r="A195" t="inlineStr">
        <is>
          <t>OREAS0255c</t>
        </is>
      </c>
      <c r="B195" t="inlineStr">
        <is>
          <t>Au &gt;1 ppm, Au only</t>
        </is>
      </c>
      <c r="C195" t="inlineStr">
        <is>
          <t>oxide</t>
        </is>
      </c>
      <c r="D195" t="inlineStr">
        <is>
          <t>weathered greenstone/ sediments/ scoria</t>
        </is>
      </c>
      <c r="E195" t="inlineStr">
        <is>
          <t>orogenic lode gold</t>
        </is>
      </c>
      <c r="F195" t="inlineStr">
        <is>
          <t>yes</t>
        </is>
      </c>
      <c r="G195" t="inlineStr">
        <is>
          <t>Current</t>
        </is>
      </c>
      <c r="H195" t="inlineStr">
        <is>
          <t>C:/Users/Zeb/Documents/GitHub/OREAS-Catalogue-Info/oreas-catalogue-2024-05-24.csv</t>
        </is>
      </c>
      <c r="I195">
        <f>Hyperlink("https://www.oreas.com/crm/OREAS-255c/")</f>
        <v/>
      </c>
      <c r="J195" t="n">
        <v>1.04</v>
      </c>
      <c r="K195" t="n">
        <v>0.000104</v>
      </c>
      <c r="L195" t="inlineStr">
        <is>
          <t>Aqua Regia Digestion</t>
        </is>
      </c>
      <c r="M195" t="n">
        <v>63100</v>
      </c>
      <c r="N195" t="n">
        <v>6.31</v>
      </c>
      <c r="O195" t="inlineStr">
        <is>
          <t>4-Acid Digestion</t>
        </is>
      </c>
      <c r="P195" t="n">
        <v>174</v>
      </c>
      <c r="Q195" t="n">
        <v>0.0174</v>
      </c>
      <c r="R195" t="inlineStr">
        <is>
          <t>4-Acid Digestion</t>
        </is>
      </c>
      <c r="S195" t="n">
        <v>4.17</v>
      </c>
      <c r="T195" t="n">
        <v>0.000417</v>
      </c>
      <c r="U195" t="inlineStr">
        <is>
          <t>Pb Fire Assay</t>
        </is>
      </c>
      <c r="V195" s="2" t="n">
        <v>10</v>
      </c>
      <c r="W195" s="2" t="n">
        <v>0.001</v>
      </c>
      <c r="X195" t="inlineStr">
        <is>
          <t>Aqua Regia Digestion</t>
        </is>
      </c>
      <c r="Y195" t="n">
        <v>445</v>
      </c>
      <c r="Z195" t="n">
        <v>0.0445</v>
      </c>
      <c r="AA195" t="inlineStr">
        <is>
          <t>4-Acid Digestion</t>
        </is>
      </c>
      <c r="AB195" t="n">
        <v>2.1</v>
      </c>
      <c r="AC195" t="n">
        <v>0.00021</v>
      </c>
      <c r="AD195" t="inlineStr">
        <is>
          <t>4-Acid Digestion</t>
        </is>
      </c>
      <c r="AE195" t="n">
        <v>3.16</v>
      </c>
      <c r="AF195" t="n">
        <v>0.000316</v>
      </c>
      <c r="AG195" t="inlineStr">
        <is>
          <t>4-Acid Digestion</t>
        </is>
      </c>
      <c r="AH195" t="n">
        <v>12600</v>
      </c>
      <c r="AI195" t="n">
        <v>1.26</v>
      </c>
      <c r="AJ195" t="inlineStr">
        <is>
          <t>4-Acid Digestion</t>
        </is>
      </c>
      <c r="AK195" t="n">
        <v>0.095</v>
      </c>
      <c r="AL195" t="n">
        <v>9.500000000000001e-06</v>
      </c>
      <c r="AM195" t="inlineStr">
        <is>
          <t>4-Acid Digestion</t>
        </is>
      </c>
      <c r="AN195" t="n">
        <v>73</v>
      </c>
      <c r="AO195" t="n">
        <v>0.0073</v>
      </c>
      <c r="AP195" t="inlineStr">
        <is>
          <t>4-Acid Digestion</t>
        </is>
      </c>
      <c r="AQ195" t="inlineStr"/>
      <c r="AR195" t="inlineStr"/>
      <c r="AS195" t="inlineStr"/>
      <c r="AT195" t="n">
        <v>21</v>
      </c>
      <c r="AU195" t="n">
        <v>0.0021</v>
      </c>
      <c r="AV195" t="inlineStr">
        <is>
          <t>4-Acid Digestion</t>
        </is>
      </c>
      <c r="AW195" t="n">
        <v>169</v>
      </c>
      <c r="AX195" t="n">
        <v>0.0169</v>
      </c>
      <c r="AY195" t="inlineStr">
        <is>
          <t>4-Acid Digestion</t>
        </is>
      </c>
      <c r="AZ195" t="n">
        <v>3.81</v>
      </c>
      <c r="BA195" t="n">
        <v>0.000381</v>
      </c>
      <c r="BB195" t="inlineStr">
        <is>
          <t>4-Acid Digestion</t>
        </is>
      </c>
      <c r="BC195" t="n">
        <v>59</v>
      </c>
      <c r="BD195" t="n">
        <v>0.0059</v>
      </c>
      <c r="BE195" t="inlineStr">
        <is>
          <t>4-Acid Digestion</t>
        </is>
      </c>
      <c r="BF195" t="n">
        <v>3.58</v>
      </c>
      <c r="BG195" t="n">
        <v>0.000358</v>
      </c>
      <c r="BH195" t="inlineStr">
        <is>
          <t>4-Acid Digestion</t>
        </is>
      </c>
      <c r="BI195" t="n">
        <v>1.69</v>
      </c>
      <c r="BJ195" t="n">
        <v>0.000169</v>
      </c>
      <c r="BK195" t="inlineStr">
        <is>
          <t>4-Acid Digestion</t>
        </is>
      </c>
      <c r="BL195" t="n">
        <v>1.49</v>
      </c>
      <c r="BM195" t="n">
        <v>0.000149</v>
      </c>
      <c r="BN195" t="inlineStr">
        <is>
          <t>4-Acid Digestion</t>
        </is>
      </c>
      <c r="BO195" t="n">
        <v>44000</v>
      </c>
      <c r="BP195" t="n">
        <v>4.4</v>
      </c>
      <c r="BQ195" t="inlineStr">
        <is>
          <t>4-Acid Digestion</t>
        </is>
      </c>
      <c r="BR195" t="n">
        <v>17.7</v>
      </c>
      <c r="BS195" t="n">
        <v>0.00177</v>
      </c>
      <c r="BT195" t="inlineStr">
        <is>
          <t>4-Acid Digestion</t>
        </is>
      </c>
      <c r="BU195" t="n">
        <v>5.05</v>
      </c>
      <c r="BV195" t="n">
        <v>0.000505</v>
      </c>
      <c r="BW195" t="inlineStr">
        <is>
          <t>4-Acid Digestion</t>
        </is>
      </c>
      <c r="BX195" t="n">
        <v>0.12</v>
      </c>
      <c r="BY195" t="n">
        <v>1.2e-05</v>
      </c>
      <c r="BZ195" t="inlineStr">
        <is>
          <t>Aqua Regia Digestion</t>
        </is>
      </c>
      <c r="CA195" t="n">
        <v>4.39</v>
      </c>
      <c r="CB195" t="n">
        <v>0.000439</v>
      </c>
      <c r="CC195" t="inlineStr">
        <is>
          <t>4-Acid Digestion</t>
        </is>
      </c>
      <c r="CD195" t="inlineStr"/>
      <c r="CE195" t="inlineStr"/>
      <c r="CF195" t="inlineStr"/>
      <c r="CG195" t="n">
        <v>0.64</v>
      </c>
      <c r="CH195" t="n">
        <v>6.4e-05</v>
      </c>
      <c r="CI195" t="inlineStr">
        <is>
          <t>4-Acid Digestion</t>
        </is>
      </c>
      <c r="CJ195" t="n">
        <v>0.065</v>
      </c>
      <c r="CK195" t="n">
        <v>6.5e-06</v>
      </c>
      <c r="CL195" t="inlineStr">
        <is>
          <t>4-Acid Digestion</t>
        </is>
      </c>
      <c r="CM195" t="inlineStr"/>
      <c r="CN195" t="inlineStr"/>
      <c r="CO195" t="inlineStr"/>
      <c r="CP195" t="n">
        <v>15800</v>
      </c>
      <c r="CQ195" t="n">
        <v>1.58</v>
      </c>
      <c r="CR195" t="inlineStr">
        <is>
          <t>4-Acid Digestion</t>
        </is>
      </c>
      <c r="CS195" t="n">
        <v>39.6</v>
      </c>
      <c r="CT195" t="n">
        <v>0.00396</v>
      </c>
      <c r="CU195" t="inlineStr">
        <is>
          <t>4-Acid Digestion</t>
        </is>
      </c>
      <c r="CV195" t="n">
        <v>26.5</v>
      </c>
      <c r="CW195" t="n">
        <v>0.00265</v>
      </c>
      <c r="CX195" t="inlineStr">
        <is>
          <t>4-Acid Digestion</t>
        </is>
      </c>
      <c r="CY195" t="n">
        <v>0.2</v>
      </c>
      <c r="CZ195" t="n">
        <v>2e-05</v>
      </c>
      <c r="DA195" t="inlineStr">
        <is>
          <t>4-Acid Digestion</t>
        </is>
      </c>
      <c r="DB195" t="n">
        <v>16200</v>
      </c>
      <c r="DC195" t="n">
        <v>1.62</v>
      </c>
      <c r="DD195" t="inlineStr">
        <is>
          <t>4-Acid Digestion</t>
        </is>
      </c>
      <c r="DE195" t="n">
        <v>430</v>
      </c>
      <c r="DF195" t="n">
        <v>0.043</v>
      </c>
      <c r="DG195" t="inlineStr">
        <is>
          <t>4-Acid Digestion</t>
        </is>
      </c>
      <c r="DH195" t="n">
        <v>4.85</v>
      </c>
      <c r="DI195" t="n">
        <v>0.000485</v>
      </c>
      <c r="DJ195" t="inlineStr">
        <is>
          <t>4-Acid Digestion</t>
        </is>
      </c>
      <c r="DK195" t="n">
        <v>8110</v>
      </c>
      <c r="DL195" t="n">
        <v>0.8110000000000001</v>
      </c>
      <c r="DM195" t="inlineStr">
        <is>
          <t>4-Acid Digestion</t>
        </is>
      </c>
      <c r="DN195" t="n">
        <v>26.3</v>
      </c>
      <c r="DO195" t="n">
        <v>0.00263</v>
      </c>
      <c r="DP195" t="inlineStr">
        <is>
          <t>4-Acid Digestion</t>
        </is>
      </c>
      <c r="DQ195" t="n">
        <v>32.5</v>
      </c>
      <c r="DR195" t="n">
        <v>0.00325</v>
      </c>
      <c r="DS195" t="inlineStr">
        <is>
          <t>4-Acid Digestion</t>
        </is>
      </c>
      <c r="DT195" t="n">
        <v>84</v>
      </c>
      <c r="DU195" t="n">
        <v>0.008399999999999999</v>
      </c>
      <c r="DV195" t="inlineStr">
        <is>
          <t>Aqua Regia Digestion</t>
        </is>
      </c>
      <c r="DW195" t="n">
        <v>770</v>
      </c>
      <c r="DX195" t="n">
        <v>0.077</v>
      </c>
      <c r="DY195" t="inlineStr">
        <is>
          <t>4-Acid Digestion</t>
        </is>
      </c>
      <c r="DZ195" t="n">
        <v>15.2</v>
      </c>
      <c r="EA195" t="n">
        <v>0.00152</v>
      </c>
      <c r="EB195" t="inlineStr">
        <is>
          <t>4-Acid Digestion</t>
        </is>
      </c>
      <c r="EC195" t="inlineStr"/>
      <c r="ED195" t="inlineStr"/>
      <c r="EE195" t="inlineStr"/>
      <c r="EF195" t="n">
        <v>8.67</v>
      </c>
      <c r="EG195" t="n">
        <v>0.000867</v>
      </c>
      <c r="EH195" t="inlineStr">
        <is>
          <t>4-Acid Digestion</t>
        </is>
      </c>
      <c r="EI195" t="inlineStr"/>
      <c r="EJ195" t="inlineStr"/>
      <c r="EK195" t="inlineStr"/>
      <c r="EL195" t="n">
        <v>14.6</v>
      </c>
      <c r="EM195" t="n">
        <v>0.00146</v>
      </c>
      <c r="EN195" t="inlineStr">
        <is>
          <t>Aqua Regia Digestion</t>
        </is>
      </c>
      <c r="EO195" t="n">
        <v>0.001</v>
      </c>
      <c r="EP195" t="n">
        <v>1e-07</v>
      </c>
      <c r="EQ195" t="inlineStr">
        <is>
          <t>4-Acid Digestion</t>
        </is>
      </c>
      <c r="ER195" t="inlineStr"/>
      <c r="ES195" t="inlineStr"/>
      <c r="ET195" t="inlineStr"/>
      <c r="EU195" t="inlineStr"/>
      <c r="EV195" t="inlineStr"/>
      <c r="EW195" t="inlineStr"/>
      <c r="EX195" t="n">
        <v>390</v>
      </c>
      <c r="EY195" t="n">
        <v>0.039</v>
      </c>
      <c r="EZ195" t="inlineStr">
        <is>
          <t>4-Acid Digestion</t>
        </is>
      </c>
      <c r="FA195" t="n">
        <v>8.01</v>
      </c>
      <c r="FB195" t="n">
        <v>0.000801</v>
      </c>
      <c r="FC195" t="inlineStr">
        <is>
          <t>4-Acid Digestion</t>
        </is>
      </c>
      <c r="FD195" t="n">
        <v>14.6</v>
      </c>
      <c r="FE195" t="n">
        <v>0.00146</v>
      </c>
      <c r="FF195" t="inlineStr">
        <is>
          <t>4-Acid Digestion</t>
        </is>
      </c>
      <c r="FG195" t="inlineStr"/>
      <c r="FH195" t="inlineStr"/>
      <c r="FI195" t="inlineStr"/>
      <c r="FJ195" t="inlineStr"/>
      <c r="FK195" t="inlineStr"/>
      <c r="FL195" t="inlineStr"/>
      <c r="FM195" t="n">
        <v>6.2</v>
      </c>
      <c r="FN195" t="n">
        <v>0.00062</v>
      </c>
      <c r="FO195" t="inlineStr">
        <is>
          <t>4-Acid Digestion</t>
        </is>
      </c>
      <c r="FP195" t="n">
        <v>5.65</v>
      </c>
      <c r="FQ195" t="n">
        <v>0.000565</v>
      </c>
      <c r="FR195" t="inlineStr">
        <is>
          <t>4-Acid Digestion</t>
        </is>
      </c>
      <c r="FS195" t="n">
        <v>241</v>
      </c>
      <c r="FT195" t="n">
        <v>0.0241</v>
      </c>
      <c r="FU195" t="inlineStr">
        <is>
          <t>4-Acid Digestion</t>
        </is>
      </c>
      <c r="FV195" t="n">
        <v>1.76</v>
      </c>
      <c r="FW195" t="n">
        <v>0.000176</v>
      </c>
      <c r="FX195" t="inlineStr">
        <is>
          <t>4-Acid Digestion</t>
        </is>
      </c>
      <c r="FY195" t="n">
        <v>0.6899999999999999</v>
      </c>
      <c r="FZ195" t="n">
        <v>6.9e-05</v>
      </c>
      <c r="GA195" t="inlineStr">
        <is>
          <t>4-Acid Digestion</t>
        </is>
      </c>
      <c r="GB195" t="n">
        <v>0.12</v>
      </c>
      <c r="GC195" t="n">
        <v>1.2e-05</v>
      </c>
      <c r="GD195" t="inlineStr">
        <is>
          <t>Aqua Regia Digestion</t>
        </is>
      </c>
      <c r="GE195" t="n">
        <v>9.9</v>
      </c>
      <c r="GF195" t="n">
        <v>0.00099</v>
      </c>
      <c r="GG195" t="inlineStr">
        <is>
          <t>4-Acid Digestion</t>
        </is>
      </c>
      <c r="GH195" t="n">
        <v>5150</v>
      </c>
      <c r="GI195" t="n">
        <v>0.515</v>
      </c>
      <c r="GJ195" t="inlineStr">
        <is>
          <t>4-Acid Digestion</t>
        </is>
      </c>
      <c r="GK195" t="n">
        <v>0.46</v>
      </c>
      <c r="GL195" t="n">
        <v>4.6e-05</v>
      </c>
      <c r="GM195" t="inlineStr">
        <is>
          <t>4-Acid Digestion</t>
        </is>
      </c>
      <c r="GN195" t="n">
        <v>0.21</v>
      </c>
      <c r="GO195" t="n">
        <v>2.1e-05</v>
      </c>
      <c r="GP195" t="inlineStr">
        <is>
          <t>4-Acid Digestion</t>
        </is>
      </c>
      <c r="GQ195" t="n">
        <v>1.82</v>
      </c>
      <c r="GR195" t="n">
        <v>0.000182</v>
      </c>
      <c r="GS195" t="inlineStr">
        <is>
          <t>4-Acid Digestion</t>
        </is>
      </c>
      <c r="GT195" t="n">
        <v>44.8</v>
      </c>
      <c r="GU195" t="n">
        <v>0.00448</v>
      </c>
      <c r="GV195" t="inlineStr">
        <is>
          <t>Aqua Regia Digestion</t>
        </is>
      </c>
      <c r="GW195" t="n">
        <v>33.2</v>
      </c>
      <c r="GX195" t="n">
        <v>0.00332</v>
      </c>
      <c r="GY195" t="inlineStr">
        <is>
          <t>4-Acid Digestion</t>
        </is>
      </c>
      <c r="GZ195" t="n">
        <v>16.1</v>
      </c>
      <c r="HA195" t="n">
        <v>0.00161</v>
      </c>
      <c r="HB195" t="inlineStr">
        <is>
          <t>4-Acid Digestion</t>
        </is>
      </c>
      <c r="HC195" t="n">
        <v>1.42</v>
      </c>
      <c r="HD195" t="n">
        <v>0.000142</v>
      </c>
      <c r="HE195" t="inlineStr">
        <is>
          <t>4-Acid Digestion</t>
        </is>
      </c>
      <c r="HF195" t="n">
        <v>84</v>
      </c>
      <c r="HG195" t="n">
        <v>0.008399999999999999</v>
      </c>
      <c r="HH195" t="inlineStr">
        <is>
          <t>4-Acid Digestion</t>
        </is>
      </c>
      <c r="HI195" t="n">
        <v>181</v>
      </c>
      <c r="HJ195" t="n">
        <v>0.0181</v>
      </c>
      <c r="HK195" t="inlineStr">
        <is>
          <t>4-Acid Digestion</t>
        </is>
      </c>
    </row>
    <row r="196">
      <c r="A196" t="inlineStr">
        <is>
          <t>OREAS0256</t>
        </is>
      </c>
      <c r="B196" t="inlineStr">
        <is>
          <t>Au &gt;1 ppm, Au only</t>
        </is>
      </c>
      <c r="C196" t="inlineStr">
        <is>
          <t>oxide</t>
        </is>
      </c>
      <c r="D196" t="inlineStr">
        <is>
          <t>weathered greenstone/ basaltic scoria</t>
        </is>
      </c>
      <c r="E196" t="inlineStr">
        <is>
          <t>orogenic lode gold</t>
        </is>
      </c>
      <c r="F196" t="inlineStr">
        <is>
          <t>no</t>
        </is>
      </c>
      <c r="G196" t="inlineStr">
        <is>
          <t>Archived</t>
        </is>
      </c>
      <c r="H196" t="inlineStr">
        <is>
          <t>C:/Users/Zeb/Documents/GitHub/OREAS-Catalogue-Info/oreas-catalogue-2024-05-24.csv</t>
        </is>
      </c>
      <c r="I196">
        <f>Hyperlink("https://www.oreas.com/crm/OREAS-256/")</f>
        <v/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7.66</v>
      </c>
      <c r="T196" t="n">
        <v>0.000766</v>
      </c>
      <c r="U196" t="inlineStr">
        <is>
          <t>Pb Fire Assay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</row>
    <row r="197">
      <c r="A197" t="inlineStr">
        <is>
          <t>OREAS0256b</t>
        </is>
      </c>
      <c r="B197" t="inlineStr">
        <is>
          <t>Au &gt;1 ppm, Au only</t>
        </is>
      </c>
      <c r="C197" t="inlineStr">
        <is>
          <t>oxide</t>
        </is>
      </c>
      <c r="D197" t="inlineStr">
        <is>
          <t>weathered greenstone/ sediments/ scoria</t>
        </is>
      </c>
      <c r="E197" t="inlineStr">
        <is>
          <t>orogenic lode gold</t>
        </is>
      </c>
      <c r="F197" t="inlineStr">
        <is>
          <t>yes</t>
        </is>
      </c>
      <c r="G197" t="inlineStr">
        <is>
          <t>Archived</t>
        </is>
      </c>
      <c r="H197" t="inlineStr">
        <is>
          <t>C:/Users/Zeb/Documents/GitHub/OREAS-Catalogue-Info/oreas-catalogue-2024-05-24.csv</t>
        </is>
      </c>
      <c r="I197">
        <f>Hyperlink("https://www.oreas.com/crm/OREAS-256b/")</f>
        <v/>
      </c>
      <c r="J197" t="n">
        <v>1.33</v>
      </c>
      <c r="K197" t="n">
        <v>0.000133</v>
      </c>
      <c r="L197" t="inlineStr">
        <is>
          <t>Aqua Regia Digestion</t>
        </is>
      </c>
      <c r="M197" t="n">
        <v>64200</v>
      </c>
      <c r="N197" t="n">
        <v>6.42</v>
      </c>
      <c r="O197" t="inlineStr">
        <is>
          <t>4-Acid Digestion</t>
        </is>
      </c>
      <c r="P197" t="n">
        <v>276</v>
      </c>
      <c r="Q197" t="n">
        <v>0.0276</v>
      </c>
      <c r="R197" t="inlineStr">
        <is>
          <t>4-Acid Digestion</t>
        </is>
      </c>
      <c r="S197" t="n">
        <v>7.84</v>
      </c>
      <c r="T197" t="n">
        <v>0.000784</v>
      </c>
      <c r="U197" t="inlineStr">
        <is>
          <t>Pb Fire Assay</t>
        </is>
      </c>
      <c r="V197" s="2" t="n">
        <v>10</v>
      </c>
      <c r="W197" s="2" t="n">
        <v>0.001</v>
      </c>
      <c r="X197" t="inlineStr">
        <is>
          <t>Aqua Regia Digestion</t>
        </is>
      </c>
      <c r="Y197" t="n">
        <v>444</v>
      </c>
      <c r="Z197" t="n">
        <v>0.0444</v>
      </c>
      <c r="AA197" t="inlineStr">
        <is>
          <t>4-Acid Digestion</t>
        </is>
      </c>
      <c r="AB197" t="n">
        <v>1.75</v>
      </c>
      <c r="AC197" t="n">
        <v>0.000175</v>
      </c>
      <c r="AD197" t="inlineStr">
        <is>
          <t>4-Acid Digestion</t>
        </is>
      </c>
      <c r="AE197" t="n">
        <v>5.3</v>
      </c>
      <c r="AF197" t="n">
        <v>0.00053</v>
      </c>
      <c r="AG197" t="inlineStr">
        <is>
          <t>4-Acid Digestion</t>
        </is>
      </c>
      <c r="AH197" t="n">
        <v>8970</v>
      </c>
      <c r="AI197" t="n">
        <v>0.897</v>
      </c>
      <c r="AJ197" t="inlineStr">
        <is>
          <t>4-Acid Digestion</t>
        </is>
      </c>
      <c r="AK197" t="n">
        <v>0.08599999999999999</v>
      </c>
      <c r="AL197" t="n">
        <v>8.600000000000001e-06</v>
      </c>
      <c r="AM197" t="inlineStr">
        <is>
          <t>4-Acid Digestion</t>
        </is>
      </c>
      <c r="AN197" t="n">
        <v>52</v>
      </c>
      <c r="AO197" t="n">
        <v>0.0052</v>
      </c>
      <c r="AP197" t="inlineStr">
        <is>
          <t>4-Acid Digestion</t>
        </is>
      </c>
      <c r="AQ197" t="inlineStr"/>
      <c r="AR197" t="inlineStr"/>
      <c r="AS197" t="inlineStr"/>
      <c r="AT197" t="n">
        <v>21.5</v>
      </c>
      <c r="AU197" t="n">
        <v>0.00215</v>
      </c>
      <c r="AV197" t="inlineStr">
        <is>
          <t>4-Acid Digestion</t>
        </is>
      </c>
      <c r="AW197" t="n">
        <v>225</v>
      </c>
      <c r="AX197" t="n">
        <v>0.0225</v>
      </c>
      <c r="AY197" t="inlineStr">
        <is>
          <t>4-Acid Digestion</t>
        </is>
      </c>
      <c r="AZ197" t="n">
        <v>3.5</v>
      </c>
      <c r="BA197" t="n">
        <v>0.00035</v>
      </c>
      <c r="BB197" t="inlineStr">
        <is>
          <t>4-Acid Digestion</t>
        </is>
      </c>
      <c r="BC197" t="n">
        <v>94</v>
      </c>
      <c r="BD197" t="n">
        <v>0.0094</v>
      </c>
      <c r="BE197" t="inlineStr">
        <is>
          <t>4-Acid Digestion</t>
        </is>
      </c>
      <c r="BF197" t="n">
        <v>2.92</v>
      </c>
      <c r="BG197" t="n">
        <v>0.000292</v>
      </c>
      <c r="BH197" t="inlineStr">
        <is>
          <t>4-Acid Digestion</t>
        </is>
      </c>
      <c r="BI197" t="n">
        <v>1.48</v>
      </c>
      <c r="BJ197" t="n">
        <v>0.000148</v>
      </c>
      <c r="BK197" t="inlineStr">
        <is>
          <t>4-Acid Digestion</t>
        </is>
      </c>
      <c r="BL197" t="n">
        <v>1.18</v>
      </c>
      <c r="BM197" t="n">
        <v>0.000118</v>
      </c>
      <c r="BN197" t="inlineStr">
        <is>
          <t>4-Acid Digestion</t>
        </is>
      </c>
      <c r="BO197" t="n">
        <v>40300</v>
      </c>
      <c r="BP197" t="n">
        <v>4.03</v>
      </c>
      <c r="BQ197" t="inlineStr">
        <is>
          <t>4-Acid Digestion</t>
        </is>
      </c>
      <c r="BR197" t="n">
        <v>16.4</v>
      </c>
      <c r="BS197" t="n">
        <v>0.00164</v>
      </c>
      <c r="BT197" t="inlineStr">
        <is>
          <t>4-Acid Digestion</t>
        </is>
      </c>
      <c r="BU197" t="n">
        <v>3.79</v>
      </c>
      <c r="BV197" t="n">
        <v>0.000379</v>
      </c>
      <c r="BW197" t="inlineStr">
        <is>
          <t>4-Acid Digestion</t>
        </is>
      </c>
      <c r="BX197" t="n">
        <v>0.15</v>
      </c>
      <c r="BY197" t="n">
        <v>1.5e-05</v>
      </c>
      <c r="BZ197" t="inlineStr">
        <is>
          <t>4-Acid Digestion</t>
        </is>
      </c>
      <c r="CA197" t="n">
        <v>3.29</v>
      </c>
      <c r="CB197" t="n">
        <v>0.000329</v>
      </c>
      <c r="CC197" t="inlineStr">
        <is>
          <t>4-Acid Digestion</t>
        </is>
      </c>
      <c r="CD197" t="n">
        <v>0.17</v>
      </c>
      <c r="CE197" t="n">
        <v>1.7e-05</v>
      </c>
      <c r="CF197" t="inlineStr">
        <is>
          <t>Aqua Regia Digestion</t>
        </is>
      </c>
      <c r="CG197" t="n">
        <v>0.53</v>
      </c>
      <c r="CH197" t="n">
        <v>5.3e-05</v>
      </c>
      <c r="CI197" t="inlineStr">
        <is>
          <t>4-Acid Digestion</t>
        </is>
      </c>
      <c r="CJ197" t="n">
        <v>0.053</v>
      </c>
      <c r="CK197" t="n">
        <v>5.3e-06</v>
      </c>
      <c r="CL197" t="inlineStr">
        <is>
          <t>4-Acid Digestion</t>
        </is>
      </c>
      <c r="CM197" t="inlineStr"/>
      <c r="CN197" t="inlineStr"/>
      <c r="CO197" t="inlineStr"/>
      <c r="CP197" t="n">
        <v>15600</v>
      </c>
      <c r="CQ197" t="n">
        <v>1.56</v>
      </c>
      <c r="CR197" t="inlineStr">
        <is>
          <t>4-Acid Digestion</t>
        </is>
      </c>
      <c r="CS197" t="n">
        <v>28.1</v>
      </c>
      <c r="CT197" t="n">
        <v>0.00281</v>
      </c>
      <c r="CU197" t="inlineStr">
        <is>
          <t>4-Acid Digestion</t>
        </is>
      </c>
      <c r="CV197" t="n">
        <v>25</v>
      </c>
      <c r="CW197" t="n">
        <v>0.0025</v>
      </c>
      <c r="CX197" t="inlineStr">
        <is>
          <t>4-Acid Digestion</t>
        </is>
      </c>
      <c r="CY197" t="n">
        <v>0.2</v>
      </c>
      <c r="CZ197" t="n">
        <v>2e-05</v>
      </c>
      <c r="DA197" t="inlineStr">
        <is>
          <t>4-Acid Digestion</t>
        </is>
      </c>
      <c r="DB197" t="n">
        <v>16500</v>
      </c>
      <c r="DC197" t="n">
        <v>1.65</v>
      </c>
      <c r="DD197" t="inlineStr">
        <is>
          <t>4-Acid Digestion</t>
        </is>
      </c>
      <c r="DE197" t="n">
        <v>340</v>
      </c>
      <c r="DF197" t="n">
        <v>0.034</v>
      </c>
      <c r="DG197" t="inlineStr">
        <is>
          <t>4-Acid Digestion</t>
        </is>
      </c>
      <c r="DH197" t="n">
        <v>6.34</v>
      </c>
      <c r="DI197" t="n">
        <v>0.000634</v>
      </c>
      <c r="DJ197" t="inlineStr">
        <is>
          <t>4-Acid Digestion</t>
        </is>
      </c>
      <c r="DK197" t="n">
        <v>5580</v>
      </c>
      <c r="DL197" t="n">
        <v>0.5580000000000001</v>
      </c>
      <c r="DM197" t="inlineStr">
        <is>
          <t>4-Acid Digestion</t>
        </is>
      </c>
      <c r="DN197" t="n">
        <v>15.1</v>
      </c>
      <c r="DO197" t="n">
        <v>0.00151</v>
      </c>
      <c r="DP197" t="inlineStr">
        <is>
          <t>4-Acid Digestion</t>
        </is>
      </c>
      <c r="DQ197" t="n">
        <v>23</v>
      </c>
      <c r="DR197" t="n">
        <v>0.0023</v>
      </c>
      <c r="DS197" t="inlineStr">
        <is>
          <t>4-Acid Digestion</t>
        </is>
      </c>
      <c r="DT197" t="n">
        <v>90</v>
      </c>
      <c r="DU197" t="n">
        <v>0.008999999999999999</v>
      </c>
      <c r="DV197" t="inlineStr">
        <is>
          <t>Aqua Regia Digestion</t>
        </is>
      </c>
      <c r="DW197" t="n">
        <v>520</v>
      </c>
      <c r="DX197" t="n">
        <v>0.052</v>
      </c>
      <c r="DY197" t="inlineStr">
        <is>
          <t>4-Acid Digestion</t>
        </is>
      </c>
      <c r="DZ197" t="n">
        <v>15</v>
      </c>
      <c r="EA197" t="n">
        <v>0.0015</v>
      </c>
      <c r="EB197" t="inlineStr">
        <is>
          <t>4-Acid Digestion</t>
        </is>
      </c>
      <c r="EC197" t="inlineStr"/>
      <c r="ED197" t="inlineStr"/>
      <c r="EE197" t="inlineStr"/>
      <c r="EF197" t="n">
        <v>6.1</v>
      </c>
      <c r="EG197" t="n">
        <v>0.00061</v>
      </c>
      <c r="EH197" t="inlineStr">
        <is>
          <t>4-Acid Digestion</t>
        </is>
      </c>
      <c r="EI197" t="inlineStr"/>
      <c r="EJ197" t="inlineStr"/>
      <c r="EK197" t="inlineStr"/>
      <c r="EL197" t="n">
        <v>9.18</v>
      </c>
      <c r="EM197" t="n">
        <v>0.000918</v>
      </c>
      <c r="EN197" t="inlineStr">
        <is>
          <t>Aqua Regia Digestion</t>
        </is>
      </c>
      <c r="EO197" s="2" t="n">
        <v>0.002</v>
      </c>
      <c r="EP197" s="2" t="n">
        <v>2e-07</v>
      </c>
      <c r="EQ197" t="inlineStr">
        <is>
          <t>4-Acid Digestion</t>
        </is>
      </c>
      <c r="ER197" t="inlineStr"/>
      <c r="ES197" t="inlineStr"/>
      <c r="ET197" t="inlineStr"/>
      <c r="EU197" t="inlineStr"/>
      <c r="EV197" t="inlineStr"/>
      <c r="EW197" t="inlineStr"/>
      <c r="EX197" t="n">
        <v>630</v>
      </c>
      <c r="EY197" t="n">
        <v>0.063</v>
      </c>
      <c r="EZ197" t="inlineStr">
        <is>
          <t>4-Acid Digestion</t>
        </is>
      </c>
      <c r="FA197" t="n">
        <v>11.9</v>
      </c>
      <c r="FB197" t="n">
        <v>0.00119</v>
      </c>
      <c r="FC197" t="inlineStr">
        <is>
          <t>4-Acid Digestion</t>
        </is>
      </c>
      <c r="FD197" t="n">
        <v>17.1</v>
      </c>
      <c r="FE197" t="n">
        <v>0.00171</v>
      </c>
      <c r="FF197" t="inlineStr">
        <is>
          <t>4-Acid Digestion</t>
        </is>
      </c>
      <c r="FG197" t="n">
        <v>0.9</v>
      </c>
      <c r="FH197" t="n">
        <v>9.000000000000001e-05</v>
      </c>
      <c r="FI197" t="inlineStr">
        <is>
          <t>4-Acid Digestion</t>
        </is>
      </c>
      <c r="FJ197" t="inlineStr"/>
      <c r="FK197" t="inlineStr"/>
      <c r="FL197" t="inlineStr"/>
      <c r="FM197" t="n">
        <v>3.21</v>
      </c>
      <c r="FN197" t="n">
        <v>0.000321</v>
      </c>
      <c r="FO197" t="inlineStr">
        <is>
          <t>Aqua Regia Digestion</t>
        </is>
      </c>
      <c r="FP197" t="n">
        <v>5.23</v>
      </c>
      <c r="FQ197" t="n">
        <v>0.000523</v>
      </c>
      <c r="FR197" t="inlineStr">
        <is>
          <t>4-Acid Digestion</t>
        </is>
      </c>
      <c r="FS197" t="n">
        <v>155</v>
      </c>
      <c r="FT197" t="n">
        <v>0.0155</v>
      </c>
      <c r="FU197" t="inlineStr">
        <is>
          <t>4-Acid Digestion</t>
        </is>
      </c>
      <c r="FV197" t="n">
        <v>1.03</v>
      </c>
      <c r="FW197" t="n">
        <v>0.000103</v>
      </c>
      <c r="FX197" t="inlineStr">
        <is>
          <t>4-Acid Digestion</t>
        </is>
      </c>
      <c r="FY197" t="n">
        <v>0.51</v>
      </c>
      <c r="FZ197" t="n">
        <v>5.1e-05</v>
      </c>
      <c r="GA197" t="inlineStr">
        <is>
          <t>4-Acid Digestion</t>
        </is>
      </c>
      <c r="GB197" t="n">
        <v>0.23</v>
      </c>
      <c r="GC197" t="n">
        <v>2.3e-05</v>
      </c>
      <c r="GD197" t="inlineStr">
        <is>
          <t>Aqua Regia Digestion</t>
        </is>
      </c>
      <c r="GE197" t="n">
        <v>7.51</v>
      </c>
      <c r="GF197" t="n">
        <v>0.000751</v>
      </c>
      <c r="GG197" t="inlineStr">
        <is>
          <t>4-Acid Digestion</t>
        </is>
      </c>
      <c r="GH197" t="n">
        <v>3910</v>
      </c>
      <c r="GI197" t="n">
        <v>0.391</v>
      </c>
      <c r="GJ197" t="inlineStr">
        <is>
          <t>4-Acid Digestion</t>
        </is>
      </c>
      <c r="GK197" t="n">
        <v>0.4</v>
      </c>
      <c r="GL197" t="n">
        <v>4e-05</v>
      </c>
      <c r="GM197" t="inlineStr">
        <is>
          <t>4-Acid Digestion</t>
        </is>
      </c>
      <c r="GN197" t="inlineStr"/>
      <c r="GO197" t="inlineStr"/>
      <c r="GP197" t="inlineStr"/>
      <c r="GQ197" t="n">
        <v>1.53</v>
      </c>
      <c r="GR197" t="n">
        <v>0.000153</v>
      </c>
      <c r="GS197" t="inlineStr">
        <is>
          <t>4-Acid Digestion</t>
        </is>
      </c>
      <c r="GT197" t="n">
        <v>57</v>
      </c>
      <c r="GU197" t="n">
        <v>0.0057</v>
      </c>
      <c r="GV197" t="inlineStr">
        <is>
          <t>Aqua Regia Digestion</t>
        </is>
      </c>
      <c r="GW197" t="n">
        <v>54</v>
      </c>
      <c r="GX197" t="n">
        <v>0.0054</v>
      </c>
      <c r="GY197" t="inlineStr">
        <is>
          <t>4-Acid Digestion</t>
        </is>
      </c>
      <c r="GZ197" t="n">
        <v>13.5</v>
      </c>
      <c r="HA197" t="n">
        <v>0.00135</v>
      </c>
      <c r="HB197" t="inlineStr">
        <is>
          <t>4-Acid Digestion</t>
        </is>
      </c>
      <c r="HC197" t="n">
        <v>1.34</v>
      </c>
      <c r="HD197" t="n">
        <v>0.000134</v>
      </c>
      <c r="HE197" t="inlineStr">
        <is>
          <t>4-Acid Digestion</t>
        </is>
      </c>
      <c r="HF197" t="n">
        <v>75</v>
      </c>
      <c r="HG197" t="n">
        <v>0.0075</v>
      </c>
      <c r="HH197" t="inlineStr">
        <is>
          <t>4-Acid Digestion</t>
        </is>
      </c>
      <c r="HI197" t="n">
        <v>128</v>
      </c>
      <c r="HJ197" t="n">
        <v>0.0128</v>
      </c>
      <c r="HK197" t="inlineStr">
        <is>
          <t>4-Acid Digestion</t>
        </is>
      </c>
    </row>
    <row r="198">
      <c r="A198" t="inlineStr">
        <is>
          <t>OREAS0257</t>
        </is>
      </c>
      <c r="B198" t="inlineStr">
        <is>
          <t>Au &gt;1 ppm, Au only</t>
        </is>
      </c>
      <c r="C198" t="inlineStr">
        <is>
          <t>oxide</t>
        </is>
      </c>
      <c r="D198" t="inlineStr">
        <is>
          <t>weathered greenstone</t>
        </is>
      </c>
      <c r="E198" t="inlineStr">
        <is>
          <t>orogenic lode gold</t>
        </is>
      </c>
      <c r="F198" t="inlineStr">
        <is>
          <t>no</t>
        </is>
      </c>
      <c r="G198" t="inlineStr">
        <is>
          <t>Archived</t>
        </is>
      </c>
      <c r="H198" t="inlineStr">
        <is>
          <t>C:/Users/Zeb/Documents/GitHub/OREAS-Catalogue-Info/oreas-catalogue-2024-05-24.csv</t>
        </is>
      </c>
      <c r="I198">
        <f>Hyperlink("https://www.oreas.com/crm/OREAS-257/")</f>
        <v/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14.18</v>
      </c>
      <c r="T198" t="n">
        <v>0.001418</v>
      </c>
      <c r="U198" t="inlineStr">
        <is>
          <t>Pb Fire Assay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</row>
    <row r="199">
      <c r="A199" t="inlineStr">
        <is>
          <t>OREAS0257b</t>
        </is>
      </c>
      <c r="B199" t="inlineStr">
        <is>
          <t>Au &gt;1 ppm, Au only</t>
        </is>
      </c>
      <c r="C199" t="inlineStr">
        <is>
          <t>oxide</t>
        </is>
      </c>
      <c r="D199" t="inlineStr">
        <is>
          <t>weathered greenstone</t>
        </is>
      </c>
      <c r="E199" t="inlineStr">
        <is>
          <t>orogenic lode gold</t>
        </is>
      </c>
      <c r="F199" t="inlineStr">
        <is>
          <t>no</t>
        </is>
      </c>
      <c r="G199" t="inlineStr">
        <is>
          <t>Current</t>
        </is>
      </c>
      <c r="H199" t="inlineStr">
        <is>
          <t>C:/Users/Zeb/Documents/GitHub/OREAS-Catalogue-Info/oreas-catalogue-2024-05-24.csv</t>
        </is>
      </c>
      <c r="I199">
        <f>Hyperlink("https://www.oreas.com/crm/OREAS-257b/")</f>
        <v/>
      </c>
      <c r="J199" t="n">
        <v>2.36</v>
      </c>
      <c r="K199" t="n">
        <v>0.000236</v>
      </c>
      <c r="L199" t="inlineStr">
        <is>
          <t>4-Acid Digestion</t>
        </is>
      </c>
      <c r="M199" t="n">
        <v>51400</v>
      </c>
      <c r="N199" t="n">
        <v>5.14</v>
      </c>
      <c r="O199" t="inlineStr">
        <is>
          <t>4-Acid Digestion</t>
        </is>
      </c>
      <c r="P199" t="n">
        <v>65</v>
      </c>
      <c r="Q199" t="n">
        <v>0.0065</v>
      </c>
      <c r="R199" t="inlineStr">
        <is>
          <t>4-Acid Digestion</t>
        </is>
      </c>
      <c r="S199" t="n">
        <v>14.22</v>
      </c>
      <c r="T199" t="n">
        <v>0.001422</v>
      </c>
      <c r="U199" t="inlineStr">
        <is>
          <t>Pb Fire Assay</t>
        </is>
      </c>
      <c r="V199" t="inlineStr"/>
      <c r="W199" t="inlineStr"/>
      <c r="X199" t="inlineStr"/>
      <c r="Y199" t="n">
        <v>293</v>
      </c>
      <c r="Z199" t="n">
        <v>0.0293</v>
      </c>
      <c r="AA199" t="inlineStr">
        <is>
          <t>4-Acid Digestion</t>
        </is>
      </c>
      <c r="AB199" t="n">
        <v>0.61</v>
      </c>
      <c r="AC199" t="n">
        <v>6.1e-05</v>
      </c>
      <c r="AD199" t="inlineStr">
        <is>
          <t>4-Acid Digestion</t>
        </is>
      </c>
      <c r="AE199" t="n">
        <v>0.88</v>
      </c>
      <c r="AF199" t="n">
        <v>8.8e-05</v>
      </c>
      <c r="AG199" t="inlineStr">
        <is>
          <t>4-Acid Digestion</t>
        </is>
      </c>
      <c r="AH199" t="n">
        <v>5790</v>
      </c>
      <c r="AI199" t="n">
        <v>0.579</v>
      </c>
      <c r="AJ199" t="inlineStr">
        <is>
          <t>4-Acid Digestion</t>
        </is>
      </c>
      <c r="AK199" t="n">
        <v>0.08400000000000001</v>
      </c>
      <c r="AL199" t="n">
        <v>8.399999999999999e-06</v>
      </c>
      <c r="AM199" t="inlineStr">
        <is>
          <t>4-Acid Digestion</t>
        </is>
      </c>
      <c r="AN199" t="n">
        <v>13.7</v>
      </c>
      <c r="AO199" t="n">
        <v>0.00137</v>
      </c>
      <c r="AP199" t="inlineStr">
        <is>
          <t>4-Acid Digestion</t>
        </is>
      </c>
      <c r="AQ199" t="inlineStr"/>
      <c r="AR199" t="inlineStr"/>
      <c r="AS199" t="inlineStr"/>
      <c r="AT199" t="n">
        <v>26.2</v>
      </c>
      <c r="AU199" t="n">
        <v>0.00262</v>
      </c>
      <c r="AV199" t="inlineStr">
        <is>
          <t>4-Acid Digestion</t>
        </is>
      </c>
      <c r="AW199" t="n">
        <v>302</v>
      </c>
      <c r="AX199" t="n">
        <v>0.0302</v>
      </c>
      <c r="AY199" t="inlineStr">
        <is>
          <t>4-Acid Digestion</t>
        </is>
      </c>
      <c r="AZ199" t="n">
        <v>0.62</v>
      </c>
      <c r="BA199" t="n">
        <v>6.2e-05</v>
      </c>
      <c r="BB199" t="inlineStr">
        <is>
          <t>4-Acid Digestion</t>
        </is>
      </c>
      <c r="BC199" t="n">
        <v>148</v>
      </c>
      <c r="BD199" t="n">
        <v>0.0148</v>
      </c>
      <c r="BE199" t="inlineStr">
        <is>
          <t>4-Acid Digestion</t>
        </is>
      </c>
      <c r="BF199" t="n">
        <v>1.34</v>
      </c>
      <c r="BG199" t="n">
        <v>0.000134</v>
      </c>
      <c r="BH199" t="inlineStr">
        <is>
          <t>4-Acid Digestion</t>
        </is>
      </c>
      <c r="BI199" t="n">
        <v>0.84</v>
      </c>
      <c r="BJ199" t="n">
        <v>8.4e-05</v>
      </c>
      <c r="BK199" t="inlineStr">
        <is>
          <t>4-Acid Digestion</t>
        </is>
      </c>
      <c r="BL199" t="n">
        <v>0.38</v>
      </c>
      <c r="BM199" t="n">
        <v>3.8e-05</v>
      </c>
      <c r="BN199" t="inlineStr">
        <is>
          <t>4-Acid Digestion</t>
        </is>
      </c>
      <c r="BO199" t="n">
        <v>31600</v>
      </c>
      <c r="BP199" t="n">
        <v>3.16</v>
      </c>
      <c r="BQ199" t="inlineStr">
        <is>
          <t>4-Acid Digestion</t>
        </is>
      </c>
      <c r="BR199" t="n">
        <v>11.9</v>
      </c>
      <c r="BS199" t="n">
        <v>0.00119</v>
      </c>
      <c r="BT199" t="inlineStr">
        <is>
          <t>4-Acid Digestion</t>
        </is>
      </c>
      <c r="BU199" t="n">
        <v>1.32</v>
      </c>
      <c r="BV199" t="n">
        <v>0.000132</v>
      </c>
      <c r="BW199" t="inlineStr">
        <is>
          <t>4-Acid Digestion</t>
        </is>
      </c>
      <c r="BX199" t="inlineStr"/>
      <c r="BY199" t="inlineStr"/>
      <c r="BZ199" t="inlineStr"/>
      <c r="CA199" t="n">
        <v>1.24</v>
      </c>
      <c r="CB199" t="n">
        <v>0.000124</v>
      </c>
      <c r="CC199" t="inlineStr">
        <is>
          <t>4-Acid Digestion</t>
        </is>
      </c>
      <c r="CD199" t="inlineStr"/>
      <c r="CE199" t="inlineStr"/>
      <c r="CF199" t="inlineStr"/>
      <c r="CG199" t="n">
        <v>0.29</v>
      </c>
      <c r="CH199" t="n">
        <v>2.9e-05</v>
      </c>
      <c r="CI199" t="inlineStr">
        <is>
          <t>4-Acid Digestion</t>
        </is>
      </c>
      <c r="CJ199" t="n">
        <v>0.03</v>
      </c>
      <c r="CK199" t="n">
        <v>3e-06</v>
      </c>
      <c r="CL199" t="inlineStr">
        <is>
          <t>4-Acid Digestion</t>
        </is>
      </c>
      <c r="CM199" t="inlineStr"/>
      <c r="CN199" t="inlineStr"/>
      <c r="CO199" t="inlineStr"/>
      <c r="CP199" t="n">
        <v>11500</v>
      </c>
      <c r="CQ199" t="n">
        <v>1.15</v>
      </c>
      <c r="CR199" t="inlineStr">
        <is>
          <t>4-Acid Digestion</t>
        </is>
      </c>
      <c r="CS199" t="n">
        <v>7.19</v>
      </c>
      <c r="CT199" t="n">
        <v>0.000719</v>
      </c>
      <c r="CU199" t="inlineStr">
        <is>
          <t>4-Acid Digestion</t>
        </is>
      </c>
      <c r="CV199" t="n">
        <v>23.4</v>
      </c>
      <c r="CW199" t="n">
        <v>0.00234</v>
      </c>
      <c r="CX199" t="inlineStr">
        <is>
          <t>4-Acid Digestion</t>
        </is>
      </c>
      <c r="CY199" t="n">
        <v>0.11</v>
      </c>
      <c r="CZ199" t="n">
        <v>1.1e-05</v>
      </c>
      <c r="DA199" t="inlineStr">
        <is>
          <t>4-Acid Digestion</t>
        </is>
      </c>
      <c r="DB199" t="n">
        <v>21300</v>
      </c>
      <c r="DC199" t="n">
        <v>2.13</v>
      </c>
      <c r="DD199" t="inlineStr">
        <is>
          <t>4-Acid Digestion</t>
        </is>
      </c>
      <c r="DE199" t="n">
        <v>340</v>
      </c>
      <c r="DF199" t="n">
        <v>0.034</v>
      </c>
      <c r="DG199" t="inlineStr">
        <is>
          <t>4-Acid Digestion</t>
        </is>
      </c>
      <c r="DH199" t="n">
        <v>9.960000000000001</v>
      </c>
      <c r="DI199" t="n">
        <v>0.0009959999999999999</v>
      </c>
      <c r="DJ199" t="inlineStr">
        <is>
          <t>4-Acid Digestion</t>
        </is>
      </c>
      <c r="DK199" t="n">
        <v>2310</v>
      </c>
      <c r="DL199" t="n">
        <v>0.231</v>
      </c>
      <c r="DM199" t="inlineStr">
        <is>
          <t>4-Acid Digestion</t>
        </is>
      </c>
      <c r="DN199" t="n">
        <v>1.58</v>
      </c>
      <c r="DO199" t="n">
        <v>0.000158</v>
      </c>
      <c r="DP199" t="inlineStr">
        <is>
          <t>4-Acid Digestion</t>
        </is>
      </c>
      <c r="DQ199" t="n">
        <v>5.78</v>
      </c>
      <c r="DR199" t="n">
        <v>0.000578</v>
      </c>
      <c r="DS199" t="inlineStr">
        <is>
          <t>4-Acid Digestion</t>
        </is>
      </c>
      <c r="DT199" t="n">
        <v>123</v>
      </c>
      <c r="DU199" t="n">
        <v>0.0123</v>
      </c>
      <c r="DV199" t="inlineStr">
        <is>
          <t>4-Acid Digestion</t>
        </is>
      </c>
      <c r="DW199" t="n">
        <v>150</v>
      </c>
      <c r="DX199" t="n">
        <v>0.015</v>
      </c>
      <c r="DY199" t="inlineStr">
        <is>
          <t>4-Acid Digestion</t>
        </is>
      </c>
      <c r="DZ199" t="n">
        <v>15.8</v>
      </c>
      <c r="EA199" t="n">
        <v>0.00158</v>
      </c>
      <c r="EB199" t="inlineStr">
        <is>
          <t>4-Acid Digestion</t>
        </is>
      </c>
      <c r="EC199" t="inlineStr"/>
      <c r="ED199" t="inlineStr"/>
      <c r="EE199" t="inlineStr"/>
      <c r="EF199" t="n">
        <v>1.56</v>
      </c>
      <c r="EG199" t="n">
        <v>0.000156</v>
      </c>
      <c r="EH199" t="inlineStr">
        <is>
          <t>4-Acid Digestion</t>
        </is>
      </c>
      <c r="EI199" t="inlineStr"/>
      <c r="EJ199" t="inlineStr"/>
      <c r="EK199" t="inlineStr"/>
      <c r="EL199" t="n">
        <v>44.9</v>
      </c>
      <c r="EM199" t="n">
        <v>0.00449</v>
      </c>
      <c r="EN199" t="inlineStr">
        <is>
          <t>4-Acid Digestion</t>
        </is>
      </c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1110</v>
      </c>
      <c r="EY199" t="n">
        <v>0.111</v>
      </c>
      <c r="EZ199" t="inlineStr">
        <is>
          <t>4-Acid Digestion</t>
        </is>
      </c>
      <c r="FA199" t="inlineStr"/>
      <c r="FB199" t="inlineStr"/>
      <c r="FC199" t="inlineStr"/>
      <c r="FD199" t="n">
        <v>19.2</v>
      </c>
      <c r="FE199" t="n">
        <v>0.00192</v>
      </c>
      <c r="FF199" t="inlineStr">
        <is>
          <t>4-Acid Digestion</t>
        </is>
      </c>
      <c r="FG199" t="inlineStr"/>
      <c r="FH199" t="inlineStr"/>
      <c r="FI199" t="inlineStr"/>
      <c r="FJ199" t="inlineStr"/>
      <c r="FK199" t="inlineStr"/>
      <c r="FL199" t="inlineStr"/>
      <c r="FM199" t="n">
        <v>1.21</v>
      </c>
      <c r="FN199" t="n">
        <v>0.000121</v>
      </c>
      <c r="FO199" t="inlineStr">
        <is>
          <t>4-Acid Digestion</t>
        </is>
      </c>
      <c r="FP199" t="n">
        <v>0.5</v>
      </c>
      <c r="FQ199" t="n">
        <v>5e-05</v>
      </c>
      <c r="FR199" t="inlineStr">
        <is>
          <t>4-Acid Digestion</t>
        </is>
      </c>
      <c r="FS199" t="n">
        <v>32</v>
      </c>
      <c r="FT199" t="n">
        <v>0.0032</v>
      </c>
      <c r="FU199" t="inlineStr">
        <is>
          <t>4-Acid Digestion</t>
        </is>
      </c>
      <c r="FV199" t="n">
        <v>0.1</v>
      </c>
      <c r="FW199" t="n">
        <v>1e-05</v>
      </c>
      <c r="FX199" t="inlineStr">
        <is>
          <t>4-Acid Digestion</t>
        </is>
      </c>
      <c r="FY199" t="n">
        <v>0.21</v>
      </c>
      <c r="FZ199" t="n">
        <v>2.1e-05</v>
      </c>
      <c r="GA199" t="inlineStr">
        <is>
          <t>4-Acid Digestion</t>
        </is>
      </c>
      <c r="GB199" t="n">
        <v>0.41</v>
      </c>
      <c r="GC199" t="n">
        <v>4.1e-05</v>
      </c>
      <c r="GD199" t="inlineStr">
        <is>
          <t>4-Acid Digestion</t>
        </is>
      </c>
      <c r="GE199" t="n">
        <v>1.85</v>
      </c>
      <c r="GF199" t="n">
        <v>0.000185</v>
      </c>
      <c r="GG199" t="inlineStr">
        <is>
          <t>4-Acid Digestion</t>
        </is>
      </c>
      <c r="GH199" t="n">
        <v>1980</v>
      </c>
      <c r="GI199" t="n">
        <v>0.198</v>
      </c>
      <c r="GJ199" t="inlineStr">
        <is>
          <t>4-Acid Digestion</t>
        </is>
      </c>
      <c r="GK199" t="n">
        <v>0.35</v>
      </c>
      <c r="GL199" t="n">
        <v>3.5e-05</v>
      </c>
      <c r="GM199" t="inlineStr">
        <is>
          <t>4-Acid Digestion</t>
        </is>
      </c>
      <c r="GN199" t="n">
        <v>0.11</v>
      </c>
      <c r="GO199" t="n">
        <v>1.1e-05</v>
      </c>
      <c r="GP199" t="inlineStr">
        <is>
          <t>4-Acid Digestion</t>
        </is>
      </c>
      <c r="GQ199" t="n">
        <v>0.52</v>
      </c>
      <c r="GR199" t="n">
        <v>5.2e-05</v>
      </c>
      <c r="GS199" t="inlineStr">
        <is>
          <t>4-Acid Digestion</t>
        </is>
      </c>
      <c r="GT199" t="n">
        <v>139</v>
      </c>
      <c r="GU199" t="n">
        <v>0.0139</v>
      </c>
      <c r="GV199" t="inlineStr">
        <is>
          <t>4-Acid Digestion</t>
        </is>
      </c>
      <c r="GW199" t="n">
        <v>15.3</v>
      </c>
      <c r="GX199" t="n">
        <v>0.00153</v>
      </c>
      <c r="GY199" t="inlineStr">
        <is>
          <t>4-Acid Digestion</t>
        </is>
      </c>
      <c r="GZ199" t="n">
        <v>7.38</v>
      </c>
      <c r="HA199" t="n">
        <v>0.000738</v>
      </c>
      <c r="HB199" t="inlineStr">
        <is>
          <t>4-Acid Digestion</t>
        </is>
      </c>
      <c r="HC199" t="n">
        <v>0.8</v>
      </c>
      <c r="HD199" t="n">
        <v>8.000000000000001e-05</v>
      </c>
      <c r="HE199" t="inlineStr">
        <is>
          <t>4-Acid Digestion</t>
        </is>
      </c>
      <c r="HF199" t="n">
        <v>57</v>
      </c>
      <c r="HG199" t="n">
        <v>0.0057</v>
      </c>
      <c r="HH199" t="inlineStr">
        <is>
          <t>4-Acid Digestion</t>
        </is>
      </c>
      <c r="HI199" t="n">
        <v>45.5</v>
      </c>
      <c r="HJ199" t="n">
        <v>0.00455</v>
      </c>
      <c r="HK199" t="inlineStr">
        <is>
          <t>4-Acid Digestion</t>
        </is>
      </c>
    </row>
    <row r="200">
      <c r="A200" t="inlineStr">
        <is>
          <t>OREAS0258</t>
        </is>
      </c>
      <c r="B200" t="inlineStr">
        <is>
          <t>Au &gt;1 ppm, Au only</t>
        </is>
      </c>
      <c r="C200" t="inlineStr">
        <is>
          <t>oxide</t>
        </is>
      </c>
      <c r="D200" t="inlineStr">
        <is>
          <t>weathered greenstone/ sediments/ scoria</t>
        </is>
      </c>
      <c r="E200" t="inlineStr">
        <is>
          <t>orogenic lode gold</t>
        </is>
      </c>
      <c r="F200" t="inlineStr">
        <is>
          <t>yes</t>
        </is>
      </c>
      <c r="G200" t="inlineStr">
        <is>
          <t>Current</t>
        </is>
      </c>
      <c r="H200" t="inlineStr">
        <is>
          <t>C:/Users/Zeb/Documents/GitHub/OREAS-Catalogue-Info/oreas-catalogue-2024-05-24.csv</t>
        </is>
      </c>
      <c r="I200">
        <f>Hyperlink("https://www.oreas.com/crm/OREAS-258/")</f>
        <v/>
      </c>
      <c r="J200" t="n">
        <v>1.57</v>
      </c>
      <c r="K200" t="n">
        <v>0.000157</v>
      </c>
      <c r="L200" t="inlineStr">
        <is>
          <t>Aqua Regia Digestion</t>
        </is>
      </c>
      <c r="M200" t="n">
        <v>62000</v>
      </c>
      <c r="N200" t="n">
        <v>6.2</v>
      </c>
      <c r="O200" t="inlineStr">
        <is>
          <t>4-Acid Digestion</t>
        </is>
      </c>
      <c r="P200" t="n">
        <v>256</v>
      </c>
      <c r="Q200" t="n">
        <v>0.0256</v>
      </c>
      <c r="R200" t="inlineStr">
        <is>
          <t>4-Acid Digestion</t>
        </is>
      </c>
      <c r="S200" t="n">
        <v>11.15</v>
      </c>
      <c r="T200" t="n">
        <v>0.001115</v>
      </c>
      <c r="U200" t="inlineStr">
        <is>
          <t>Pb Fire Assay</t>
        </is>
      </c>
      <c r="V200" s="2" t="n">
        <v>10</v>
      </c>
      <c r="W200" s="2" t="n">
        <v>0.001</v>
      </c>
      <c r="X200" t="inlineStr">
        <is>
          <t>Aqua Regia Digestion</t>
        </is>
      </c>
      <c r="Y200" t="n">
        <v>423</v>
      </c>
      <c r="Z200" t="n">
        <v>0.0423</v>
      </c>
      <c r="AA200" t="inlineStr">
        <is>
          <t>4-Acid Digestion</t>
        </is>
      </c>
      <c r="AB200" t="n">
        <v>1.54</v>
      </c>
      <c r="AC200" t="n">
        <v>0.000154</v>
      </c>
      <c r="AD200" t="inlineStr">
        <is>
          <t>4-Acid Digestion</t>
        </is>
      </c>
      <c r="AE200" t="n">
        <v>4.76</v>
      </c>
      <c r="AF200" t="n">
        <v>0.000476</v>
      </c>
      <c r="AG200" t="inlineStr">
        <is>
          <t>4-Acid Digestion</t>
        </is>
      </c>
      <c r="AH200" t="n">
        <v>7190</v>
      </c>
      <c r="AI200" t="n">
        <v>0.719</v>
      </c>
      <c r="AJ200" t="inlineStr">
        <is>
          <t>4-Acid Digestion</t>
        </is>
      </c>
      <c r="AK200" t="n">
        <v>0.082</v>
      </c>
      <c r="AL200" t="n">
        <v>8.199999999999999e-06</v>
      </c>
      <c r="AM200" t="inlineStr">
        <is>
          <t>4-Acid Digestion</t>
        </is>
      </c>
      <c r="AN200" t="n">
        <v>45</v>
      </c>
      <c r="AO200" t="n">
        <v>0.0045</v>
      </c>
      <c r="AP200" t="inlineStr">
        <is>
          <t>4-Acid Digestion</t>
        </is>
      </c>
      <c r="AQ200" t="inlineStr"/>
      <c r="AR200" t="inlineStr"/>
      <c r="AS200" t="inlineStr"/>
      <c r="AT200" t="n">
        <v>20.5</v>
      </c>
      <c r="AU200" t="n">
        <v>0.00205</v>
      </c>
      <c r="AV200" t="inlineStr">
        <is>
          <t>4-Acid Digestion</t>
        </is>
      </c>
      <c r="AW200" t="n">
        <v>236</v>
      </c>
      <c r="AX200" t="n">
        <v>0.0236</v>
      </c>
      <c r="AY200" t="inlineStr">
        <is>
          <t>4-Acid Digestion</t>
        </is>
      </c>
      <c r="AZ200" t="n">
        <v>3.31</v>
      </c>
      <c r="BA200" t="n">
        <v>0.000331</v>
      </c>
      <c r="BB200" t="inlineStr">
        <is>
          <t>4-Acid Digestion</t>
        </is>
      </c>
      <c r="BC200" t="n">
        <v>101</v>
      </c>
      <c r="BD200" t="n">
        <v>0.0101</v>
      </c>
      <c r="BE200" t="inlineStr">
        <is>
          <t>4-Acid Digestion</t>
        </is>
      </c>
      <c r="BF200" t="n">
        <v>2.59</v>
      </c>
      <c r="BG200" t="n">
        <v>0.000259</v>
      </c>
      <c r="BH200" t="inlineStr">
        <is>
          <t>4-Acid Digestion</t>
        </is>
      </c>
      <c r="BI200" t="n">
        <v>1.33</v>
      </c>
      <c r="BJ200" t="n">
        <v>0.000133</v>
      </c>
      <c r="BK200" t="inlineStr">
        <is>
          <t>4-Acid Digestion</t>
        </is>
      </c>
      <c r="BL200" t="n">
        <v>0.95</v>
      </c>
      <c r="BM200" t="n">
        <v>9.500000000000001e-05</v>
      </c>
      <c r="BN200" t="inlineStr">
        <is>
          <t>4-Acid Digestion</t>
        </is>
      </c>
      <c r="BO200" t="n">
        <v>37400</v>
      </c>
      <c r="BP200" t="n">
        <v>3.74</v>
      </c>
      <c r="BQ200" t="inlineStr">
        <is>
          <t>4-Acid Digestion</t>
        </is>
      </c>
      <c r="BR200" t="n">
        <v>15.2</v>
      </c>
      <c r="BS200" t="n">
        <v>0.00152</v>
      </c>
      <c r="BT200" t="inlineStr">
        <is>
          <t>4-Acid Digestion</t>
        </is>
      </c>
      <c r="BU200" t="n">
        <v>3.19</v>
      </c>
      <c r="BV200" t="n">
        <v>0.000319</v>
      </c>
      <c r="BW200" t="inlineStr">
        <is>
          <t>4-Acid Digestion</t>
        </is>
      </c>
      <c r="BX200" t="n">
        <v>0.14</v>
      </c>
      <c r="BY200" t="n">
        <v>1.4e-05</v>
      </c>
      <c r="BZ200" t="inlineStr">
        <is>
          <t>4-Acid Digestion</t>
        </is>
      </c>
      <c r="CA200" t="n">
        <v>2.81</v>
      </c>
      <c r="CB200" t="n">
        <v>0.000281</v>
      </c>
      <c r="CC200" t="inlineStr">
        <is>
          <t>4-Acid Digestion</t>
        </is>
      </c>
      <c r="CD200" t="n">
        <v>0.2</v>
      </c>
      <c r="CE200" t="n">
        <v>2e-05</v>
      </c>
      <c r="CF200" t="inlineStr">
        <is>
          <t>Aqua Regia Digestion</t>
        </is>
      </c>
      <c r="CG200" t="n">
        <v>0.48</v>
      </c>
      <c r="CH200" t="n">
        <v>4.8e-05</v>
      </c>
      <c r="CI200" t="inlineStr">
        <is>
          <t>4-Acid Digestion</t>
        </is>
      </c>
      <c r="CJ200" t="n">
        <v>0.05</v>
      </c>
      <c r="CK200" t="n">
        <v>5e-06</v>
      </c>
      <c r="CL200" t="inlineStr">
        <is>
          <t>4-Acid Digestion</t>
        </is>
      </c>
      <c r="CM200" t="inlineStr"/>
      <c r="CN200" t="inlineStr"/>
      <c r="CO200" t="inlineStr"/>
      <c r="CP200" t="n">
        <v>15000</v>
      </c>
      <c r="CQ200" t="n">
        <v>1.5</v>
      </c>
      <c r="CR200" t="inlineStr">
        <is>
          <t>4-Acid Digestion</t>
        </is>
      </c>
      <c r="CS200" t="n">
        <v>23.9</v>
      </c>
      <c r="CT200" t="n">
        <v>0.00239</v>
      </c>
      <c r="CU200" t="inlineStr">
        <is>
          <t>4-Acid Digestion</t>
        </is>
      </c>
      <c r="CV200" t="n">
        <v>25.6</v>
      </c>
      <c r="CW200" t="n">
        <v>0.00256</v>
      </c>
      <c r="CX200" t="inlineStr">
        <is>
          <t>4-Acid Digestion</t>
        </is>
      </c>
      <c r="CY200" t="n">
        <v>0.16</v>
      </c>
      <c r="CZ200" t="n">
        <v>1.6e-05</v>
      </c>
      <c r="DA200" t="inlineStr">
        <is>
          <t>4-Acid Digestion</t>
        </is>
      </c>
      <c r="DB200" t="n">
        <v>16400</v>
      </c>
      <c r="DC200" t="n">
        <v>1.64</v>
      </c>
      <c r="DD200" t="inlineStr">
        <is>
          <t>4-Acid Digestion</t>
        </is>
      </c>
      <c r="DE200" t="n">
        <v>310</v>
      </c>
      <c r="DF200" t="n">
        <v>0.031</v>
      </c>
      <c r="DG200" t="inlineStr">
        <is>
          <t>4-Acid Digestion</t>
        </is>
      </c>
      <c r="DH200" t="n">
        <v>6.72</v>
      </c>
      <c r="DI200" t="n">
        <v>0.000672</v>
      </c>
      <c r="DJ200" t="inlineStr">
        <is>
          <t>4-Acid Digestion</t>
        </is>
      </c>
      <c r="DK200" t="n">
        <v>4300</v>
      </c>
      <c r="DL200" t="n">
        <v>0.43</v>
      </c>
      <c r="DM200" t="inlineStr">
        <is>
          <t>4-Acid Digestion</t>
        </is>
      </c>
      <c r="DN200" t="n">
        <v>11</v>
      </c>
      <c r="DO200" t="n">
        <v>0.0011</v>
      </c>
      <c r="DP200" t="inlineStr">
        <is>
          <t>4-Acid Digestion</t>
        </is>
      </c>
      <c r="DQ200" t="n">
        <v>19.7</v>
      </c>
      <c r="DR200" t="n">
        <v>0.00197</v>
      </c>
      <c r="DS200" t="inlineStr">
        <is>
          <t>4-Acid Digestion</t>
        </is>
      </c>
      <c r="DT200" t="n">
        <v>89</v>
      </c>
      <c r="DU200" t="n">
        <v>0.0089</v>
      </c>
      <c r="DV200" t="inlineStr">
        <is>
          <t>Aqua Regia Digestion</t>
        </is>
      </c>
      <c r="DW200" t="n">
        <v>400</v>
      </c>
      <c r="DX200" t="n">
        <v>0.04</v>
      </c>
      <c r="DY200" t="inlineStr">
        <is>
          <t>4-Acid Digestion</t>
        </is>
      </c>
      <c r="DZ200" t="n">
        <v>15.8</v>
      </c>
      <c r="EA200" t="n">
        <v>0.00158</v>
      </c>
      <c r="EB200" t="inlineStr">
        <is>
          <t>4-Acid Digestion</t>
        </is>
      </c>
      <c r="EC200" t="inlineStr"/>
      <c r="ED200" t="inlineStr"/>
      <c r="EE200" t="inlineStr"/>
      <c r="EF200" t="n">
        <v>5.15</v>
      </c>
      <c r="EG200" t="n">
        <v>0.000515</v>
      </c>
      <c r="EH200" t="inlineStr">
        <is>
          <t>4-Acid Digestion</t>
        </is>
      </c>
      <c r="EI200" t="inlineStr"/>
      <c r="EJ200" t="inlineStr"/>
      <c r="EK200" t="inlineStr"/>
      <c r="EL200" t="n">
        <v>10.8</v>
      </c>
      <c r="EM200" t="n">
        <v>0.00108</v>
      </c>
      <c r="EN200" t="inlineStr">
        <is>
          <t>Aqua Regia Digestion</t>
        </is>
      </c>
      <c r="EO200" s="2" t="n">
        <v>0.002</v>
      </c>
      <c r="EP200" s="2" t="n">
        <v>2e-07</v>
      </c>
      <c r="EQ200" t="inlineStr">
        <is>
          <t>4-Acid Digestion</t>
        </is>
      </c>
      <c r="ER200" t="inlineStr"/>
      <c r="ES200" t="inlineStr"/>
      <c r="ET200" t="inlineStr"/>
      <c r="EU200" t="inlineStr"/>
      <c r="EV200" t="inlineStr"/>
      <c r="EW200" t="inlineStr"/>
      <c r="EX200" t="n">
        <v>700</v>
      </c>
      <c r="EY200" t="n">
        <v>0.07000000000000001</v>
      </c>
      <c r="EZ200" t="inlineStr">
        <is>
          <t>4-Acid Digestion</t>
        </is>
      </c>
      <c r="FA200" t="n">
        <v>12.2</v>
      </c>
      <c r="FB200" t="n">
        <v>0.00122</v>
      </c>
      <c r="FC200" t="inlineStr">
        <is>
          <t>4-Acid Digestion</t>
        </is>
      </c>
      <c r="FD200" t="n">
        <v>17.9</v>
      </c>
      <c r="FE200" t="n">
        <v>0.00179</v>
      </c>
      <c r="FF200" t="inlineStr">
        <is>
          <t>4-Acid Digestion</t>
        </is>
      </c>
      <c r="FG200" t="n">
        <v>0.9399999999999999</v>
      </c>
      <c r="FH200" t="n">
        <v>9.399999999999999e-05</v>
      </c>
      <c r="FI200" t="inlineStr">
        <is>
          <t>4-Acid Digestion</t>
        </is>
      </c>
      <c r="FJ200" t="inlineStr"/>
      <c r="FK200" t="inlineStr"/>
      <c r="FL200" t="inlineStr"/>
      <c r="FM200" t="n">
        <v>2.75</v>
      </c>
      <c r="FN200" t="n">
        <v>0.000275</v>
      </c>
      <c r="FO200" t="inlineStr">
        <is>
          <t>Aqua Regia Digestion</t>
        </is>
      </c>
      <c r="FP200" t="n">
        <v>4.69</v>
      </c>
      <c r="FQ200" t="n">
        <v>0.000469</v>
      </c>
      <c r="FR200" t="inlineStr">
        <is>
          <t>4-Acid Digestion</t>
        </is>
      </c>
      <c r="FS200" t="n">
        <v>110</v>
      </c>
      <c r="FT200" t="n">
        <v>0.011</v>
      </c>
      <c r="FU200" t="inlineStr">
        <is>
          <t>4-Acid Digestion</t>
        </is>
      </c>
      <c r="FV200" t="n">
        <v>0.76</v>
      </c>
      <c r="FW200" t="n">
        <v>7.6e-05</v>
      </c>
      <c r="FX200" t="inlineStr">
        <is>
          <t>4-Acid Digestion</t>
        </is>
      </c>
      <c r="FY200" t="n">
        <v>0.44</v>
      </c>
      <c r="FZ200" t="n">
        <v>4.4e-05</v>
      </c>
      <c r="GA200" t="inlineStr">
        <is>
          <t>4-Acid Digestion</t>
        </is>
      </c>
      <c r="GB200" t="n">
        <v>0.24</v>
      </c>
      <c r="GC200" t="n">
        <v>2.4e-05</v>
      </c>
      <c r="GD200" t="inlineStr">
        <is>
          <t>Aqua Regia Digestion</t>
        </is>
      </c>
      <c r="GE200" t="n">
        <v>6.8</v>
      </c>
      <c r="GF200" t="n">
        <v>0.00068</v>
      </c>
      <c r="GG200" t="inlineStr">
        <is>
          <t>4-Acid Digestion</t>
        </is>
      </c>
      <c r="GH200" t="n">
        <v>3410</v>
      </c>
      <c r="GI200" t="n">
        <v>0.341</v>
      </c>
      <c r="GJ200" t="inlineStr">
        <is>
          <t>4-Acid Digestion</t>
        </is>
      </c>
      <c r="GK200" t="n">
        <v>0.41</v>
      </c>
      <c r="GL200" t="n">
        <v>4.1e-05</v>
      </c>
      <c r="GM200" t="inlineStr">
        <is>
          <t>4-Acid Digestion</t>
        </is>
      </c>
      <c r="GN200" t="n">
        <v>0.17</v>
      </c>
      <c r="GO200" t="n">
        <v>1.7e-05</v>
      </c>
      <c r="GP200" t="inlineStr">
        <is>
          <t>4-Acid Digestion</t>
        </is>
      </c>
      <c r="GQ200" t="n">
        <v>1.4</v>
      </c>
      <c r="GR200" t="n">
        <v>0.00014</v>
      </c>
      <c r="GS200" t="inlineStr">
        <is>
          <t>4-Acid Digestion</t>
        </is>
      </c>
      <c r="GT200" t="n">
        <v>58</v>
      </c>
      <c r="GU200" t="n">
        <v>0.0058</v>
      </c>
      <c r="GV200" t="inlineStr">
        <is>
          <t>Aqua Regia Digestion</t>
        </is>
      </c>
      <c r="GW200" t="n">
        <v>52</v>
      </c>
      <c r="GX200" t="n">
        <v>0.0052</v>
      </c>
      <c r="GY200" t="inlineStr">
        <is>
          <t>4-Acid Digestion</t>
        </is>
      </c>
      <c r="GZ200" t="n">
        <v>12</v>
      </c>
      <c r="HA200" t="n">
        <v>0.0012</v>
      </c>
      <c r="HB200" t="inlineStr">
        <is>
          <t>4-Acid Digestion</t>
        </is>
      </c>
      <c r="HC200" t="n">
        <v>1.25</v>
      </c>
      <c r="HD200" t="n">
        <v>0.000125</v>
      </c>
      <c r="HE200" t="inlineStr">
        <is>
          <t>4-Acid Digestion</t>
        </is>
      </c>
      <c r="HF200" t="n">
        <v>69</v>
      </c>
      <c r="HG200" t="n">
        <v>0.0069</v>
      </c>
      <c r="HH200" t="inlineStr">
        <is>
          <t>4-Acid Digestion</t>
        </is>
      </c>
      <c r="HI200" t="n">
        <v>109</v>
      </c>
      <c r="HJ200" t="n">
        <v>0.0109</v>
      </c>
      <c r="HK200" t="inlineStr">
        <is>
          <t>4-Acid Digestion</t>
        </is>
      </c>
    </row>
    <row r="201">
      <c r="A201" t="inlineStr">
        <is>
          <t>OREAS0025a</t>
        </is>
      </c>
      <c r="B201" t="inlineStr">
        <is>
          <t>Blank/lithogeochem/low-level</t>
        </is>
      </c>
      <c r="C201" t="inlineStr">
        <is>
          <t>oxide</t>
        </is>
      </c>
      <c r="D201" t="inlineStr">
        <is>
          <t>ferruginous soil</t>
        </is>
      </c>
      <c r="E201" t="inlineStr">
        <is>
          <t>barren</t>
        </is>
      </c>
      <c r="F201" t="inlineStr">
        <is>
          <t>yes</t>
        </is>
      </c>
      <c r="G201" t="inlineStr">
        <is>
          <t>Archived</t>
        </is>
      </c>
      <c r="H201" t="inlineStr">
        <is>
          <t>C:/Users/Zeb/Documents/GitHub/OREAS-Catalogue-Info/oreas-catalogue-2024-05-24.csv</t>
        </is>
      </c>
      <c r="I201">
        <f>Hyperlink("https://www.oreas.com/crm/OREAS-25a/")</f>
        <v/>
      </c>
      <c r="J201" t="inlineStr"/>
      <c r="K201" t="inlineStr"/>
      <c r="L201" t="inlineStr"/>
      <c r="M201" t="n">
        <v>88700</v>
      </c>
      <c r="N201" t="n">
        <v>8.869999999999999</v>
      </c>
      <c r="O201" t="inlineStr">
        <is>
          <t>4-Acid Digestion</t>
        </is>
      </c>
      <c r="P201" t="inlineStr"/>
      <c r="Q201" t="inlineStr"/>
      <c r="R201" t="inlineStr"/>
      <c r="S201" s="2" t="n">
        <v>0.002</v>
      </c>
      <c r="T201" s="2" t="n">
        <v>2e-07</v>
      </c>
      <c r="U201" t="inlineStr">
        <is>
          <t>Pb Fire Assay</t>
        </is>
      </c>
      <c r="V201" t="inlineStr"/>
      <c r="W201" t="inlineStr"/>
      <c r="X201" t="inlineStr"/>
      <c r="Y201" t="n">
        <v>147</v>
      </c>
      <c r="Z201" t="n">
        <v>0.0147</v>
      </c>
      <c r="AA201" t="inlineStr">
        <is>
          <t>4-Acid Digestion</t>
        </is>
      </c>
      <c r="AB201" t="n">
        <v>1.02</v>
      </c>
      <c r="AC201" t="n">
        <v>0.000102</v>
      </c>
      <c r="AD201" t="inlineStr">
        <is>
          <t>4-Acid Digestion</t>
        </is>
      </c>
      <c r="AE201" t="n">
        <v>0.35</v>
      </c>
      <c r="AF201" t="n">
        <v>3.5e-05</v>
      </c>
      <c r="AG201" t="inlineStr">
        <is>
          <t>4-Acid Digestion</t>
        </is>
      </c>
      <c r="AH201" t="n">
        <v>3090</v>
      </c>
      <c r="AI201" t="n">
        <v>0.309</v>
      </c>
      <c r="AJ201" t="inlineStr">
        <is>
          <t>4-Acid Digestion</t>
        </is>
      </c>
      <c r="AK201" t="inlineStr"/>
      <c r="AL201" t="inlineStr"/>
      <c r="AM201" t="inlineStr"/>
      <c r="AN201" t="n">
        <v>48.9</v>
      </c>
      <c r="AO201" t="n">
        <v>0.00489</v>
      </c>
      <c r="AP201" t="inlineStr">
        <is>
          <t>4-Acid Digestion</t>
        </is>
      </c>
      <c r="AQ201" t="inlineStr"/>
      <c r="AR201" t="inlineStr"/>
      <c r="AS201" t="inlineStr"/>
      <c r="AT201" t="n">
        <v>8.199999999999999</v>
      </c>
      <c r="AU201" t="n">
        <v>0.00082</v>
      </c>
      <c r="AV201" t="inlineStr">
        <is>
          <t>4-Acid Digestion</t>
        </is>
      </c>
      <c r="AW201" t="n">
        <v>115</v>
      </c>
      <c r="AX201" t="n">
        <v>0.0115</v>
      </c>
      <c r="AY201" t="inlineStr">
        <is>
          <t>4-Acid Digestion</t>
        </is>
      </c>
      <c r="AZ201" t="n">
        <v>6.46</v>
      </c>
      <c r="BA201" t="n">
        <v>0.000646</v>
      </c>
      <c r="BB201" t="inlineStr">
        <is>
          <t>4-Acid Digestion</t>
        </is>
      </c>
      <c r="BC201" t="n">
        <v>33.9</v>
      </c>
      <c r="BD201" t="n">
        <v>0.00339</v>
      </c>
      <c r="BE201" t="inlineStr">
        <is>
          <t>4-Acid Digestion</t>
        </is>
      </c>
      <c r="BF201" t="n">
        <v>4.31</v>
      </c>
      <c r="BG201" t="n">
        <v>0.000431</v>
      </c>
      <c r="BH201" t="inlineStr">
        <is>
          <t>Borate / Peroxide Fusion ICP</t>
        </is>
      </c>
      <c r="BI201" t="n">
        <v>2.76</v>
      </c>
      <c r="BJ201" t="n">
        <v>0.000276</v>
      </c>
      <c r="BK201" t="inlineStr">
        <is>
          <t>Borate / Peroxide Fusion ICP</t>
        </is>
      </c>
      <c r="BL201" t="n">
        <v>0.8</v>
      </c>
      <c r="BM201" t="n">
        <v>8.000000000000001e-05</v>
      </c>
      <c r="BN201" t="inlineStr">
        <is>
          <t>Borate / Peroxide Fusion ICP</t>
        </is>
      </c>
      <c r="BO201" t="n">
        <v>66000</v>
      </c>
      <c r="BP201" t="n">
        <v>6.6</v>
      </c>
      <c r="BQ201" t="inlineStr">
        <is>
          <t>4-Acid Digestion</t>
        </is>
      </c>
      <c r="BR201" t="n">
        <v>25.9</v>
      </c>
      <c r="BS201" t="n">
        <v>0.00259</v>
      </c>
      <c r="BT201" t="inlineStr">
        <is>
          <t>4-Acid Digestion</t>
        </is>
      </c>
      <c r="BU201" t="n">
        <v>3.79</v>
      </c>
      <c r="BV201" t="n">
        <v>0.000379</v>
      </c>
      <c r="BW201" t="inlineStr">
        <is>
          <t>Borate / Peroxide Fusion ICP</t>
        </is>
      </c>
      <c r="BX201" t="inlineStr"/>
      <c r="BY201" t="inlineStr"/>
      <c r="BZ201" t="inlineStr"/>
      <c r="CA201" t="n">
        <v>4.53</v>
      </c>
      <c r="CB201" t="n">
        <v>0.000453</v>
      </c>
      <c r="CC201" t="inlineStr">
        <is>
          <t>4-Acid Digestion</t>
        </is>
      </c>
      <c r="CD201" t="inlineStr"/>
      <c r="CE201" t="inlineStr"/>
      <c r="CF201" t="inlineStr"/>
      <c r="CG201" t="n">
        <v>0.92</v>
      </c>
      <c r="CH201" t="n">
        <v>9.2e-05</v>
      </c>
      <c r="CI201" t="inlineStr">
        <is>
          <t>Borate / Peroxide Fusion ICP</t>
        </is>
      </c>
      <c r="CJ201" t="inlineStr"/>
      <c r="CK201" t="inlineStr"/>
      <c r="CL201" t="inlineStr"/>
      <c r="CM201" t="inlineStr"/>
      <c r="CN201" t="inlineStr"/>
      <c r="CO201" t="inlineStr"/>
      <c r="CP201" t="n">
        <v>4820</v>
      </c>
      <c r="CQ201" t="n">
        <v>0.482</v>
      </c>
      <c r="CR201" t="inlineStr">
        <is>
          <t>4-Acid Digestion</t>
        </is>
      </c>
      <c r="CS201" t="n">
        <v>21.8</v>
      </c>
      <c r="CT201" t="n">
        <v>0.00218</v>
      </c>
      <c r="CU201" t="inlineStr">
        <is>
          <t>4-Acid Digestion</t>
        </is>
      </c>
      <c r="CV201" t="n">
        <v>36.7</v>
      </c>
      <c r="CW201" t="n">
        <v>0.00367</v>
      </c>
      <c r="CX201" t="inlineStr">
        <is>
          <t>4-Acid Digestion</t>
        </is>
      </c>
      <c r="CY201" t="n">
        <v>0.45</v>
      </c>
      <c r="CZ201" t="n">
        <v>4.5e-05</v>
      </c>
      <c r="DA201" t="inlineStr">
        <is>
          <t>Borate / Peroxide Fusion ICP</t>
        </is>
      </c>
      <c r="DB201" t="n">
        <v>3270</v>
      </c>
      <c r="DC201" t="n">
        <v>0.327</v>
      </c>
      <c r="DD201" t="inlineStr">
        <is>
          <t>4-Acid Digestion</t>
        </is>
      </c>
      <c r="DE201" t="n">
        <v>470</v>
      </c>
      <c r="DF201" t="n">
        <v>0.047</v>
      </c>
      <c r="DG201" t="inlineStr">
        <is>
          <t>4-Acid Digestion</t>
        </is>
      </c>
      <c r="DH201" t="n">
        <v>2.55</v>
      </c>
      <c r="DI201" t="n">
        <v>0.000255</v>
      </c>
      <c r="DJ201" t="inlineStr">
        <is>
          <t>4-Acid Digestion</t>
        </is>
      </c>
      <c r="DK201" t="n">
        <v>1340</v>
      </c>
      <c r="DL201" t="n">
        <v>0.134</v>
      </c>
      <c r="DM201" t="inlineStr">
        <is>
          <t>4-Acid Digestion</t>
        </is>
      </c>
      <c r="DN201" t="n">
        <v>22.4</v>
      </c>
      <c r="DO201" t="n">
        <v>0.00224</v>
      </c>
      <c r="DP201" t="inlineStr">
        <is>
          <t>4-Acid Digestion</t>
        </is>
      </c>
      <c r="DQ201" t="n">
        <v>20</v>
      </c>
      <c r="DR201" t="n">
        <v>0.002</v>
      </c>
      <c r="DS201" t="inlineStr">
        <is>
          <t>Borate / Peroxide Fusion ICP</t>
        </is>
      </c>
      <c r="DT201" t="n">
        <v>26.9</v>
      </c>
      <c r="DU201" t="n">
        <v>0.00269</v>
      </c>
      <c r="DV201" t="inlineStr">
        <is>
          <t>Aqua Regia Digestion</t>
        </is>
      </c>
      <c r="DW201" t="n">
        <v>480</v>
      </c>
      <c r="DX201" t="n">
        <v>0.048</v>
      </c>
      <c r="DY201" t="inlineStr">
        <is>
          <t>4-Acid Digestion</t>
        </is>
      </c>
      <c r="DZ201" t="n">
        <v>25.2</v>
      </c>
      <c r="EA201" t="n">
        <v>0.00252</v>
      </c>
      <c r="EB201" t="inlineStr">
        <is>
          <t>4-Acid Digestion</t>
        </is>
      </c>
      <c r="EC201" t="inlineStr"/>
      <c r="ED201" t="inlineStr"/>
      <c r="EE201" t="inlineStr"/>
      <c r="EF201" t="n">
        <v>5.33</v>
      </c>
      <c r="EG201" t="n">
        <v>0.0005330000000000001</v>
      </c>
      <c r="EH201" t="inlineStr">
        <is>
          <t>Borate / Peroxide Fusion ICP</t>
        </is>
      </c>
      <c r="EI201" t="inlineStr"/>
      <c r="EJ201" t="inlineStr"/>
      <c r="EK201" t="inlineStr"/>
      <c r="EL201" t="n">
        <v>60</v>
      </c>
      <c r="EM201" t="n">
        <v>0.006</v>
      </c>
      <c r="EN201" t="inlineStr">
        <is>
          <t>Borate / Peroxide Fusion ICP</t>
        </is>
      </c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510</v>
      </c>
      <c r="EY201" t="n">
        <v>0.051</v>
      </c>
      <c r="EZ201" t="inlineStr">
        <is>
          <t>4-Acid Digestion</t>
        </is>
      </c>
      <c r="FA201" t="n">
        <v>0.67</v>
      </c>
      <c r="FB201" t="n">
        <v>6.7e-05</v>
      </c>
      <c r="FC201" t="inlineStr">
        <is>
          <t>4-Acid Digestion</t>
        </is>
      </c>
      <c r="FD201" t="n">
        <v>13.7</v>
      </c>
      <c r="FE201" t="n">
        <v>0.00137</v>
      </c>
      <c r="FF201" t="inlineStr">
        <is>
          <t>4-Acid Digestion</t>
        </is>
      </c>
      <c r="FG201" t="inlineStr"/>
      <c r="FH201" t="inlineStr"/>
      <c r="FI201" t="inlineStr"/>
      <c r="FJ201" t="n">
        <v>264848.626</v>
      </c>
      <c r="FK201" t="n">
        <v>26.4848626</v>
      </c>
      <c r="FL201" t="inlineStr">
        <is>
          <t>Borate Fusion XRF</t>
        </is>
      </c>
      <c r="FM201" t="n">
        <v>3.9</v>
      </c>
      <c r="FN201" t="n">
        <v>0.00039</v>
      </c>
      <c r="FO201" t="inlineStr">
        <is>
          <t>Borate / Peroxide Fusion ICP</t>
        </is>
      </c>
      <c r="FP201" t="n">
        <v>4.06</v>
      </c>
      <c r="FQ201" t="n">
        <v>0.000406</v>
      </c>
      <c r="FR201" t="inlineStr">
        <is>
          <t>4-Acid Digestion</t>
        </is>
      </c>
      <c r="FS201" t="n">
        <v>48.5</v>
      </c>
      <c r="FT201" t="n">
        <v>0.00485</v>
      </c>
      <c r="FU201" t="inlineStr">
        <is>
          <t>4-Acid Digestion</t>
        </is>
      </c>
      <c r="FV201" t="n">
        <v>1.6</v>
      </c>
      <c r="FW201" t="n">
        <v>0.00016</v>
      </c>
      <c r="FX201" t="inlineStr">
        <is>
          <t>4-Acid Digestion</t>
        </is>
      </c>
      <c r="FY201" t="n">
        <v>0.66</v>
      </c>
      <c r="FZ201" t="n">
        <v>6.600000000000001e-05</v>
      </c>
      <c r="GA201" t="inlineStr">
        <is>
          <t>Borate / Peroxide Fusion ICP</t>
        </is>
      </c>
      <c r="GB201" t="inlineStr"/>
      <c r="GC201" t="inlineStr"/>
      <c r="GD201" t="inlineStr"/>
      <c r="GE201" t="n">
        <v>15.8</v>
      </c>
      <c r="GF201" t="n">
        <v>0.00158</v>
      </c>
      <c r="GG201" t="inlineStr">
        <is>
          <t>4-Acid Digestion</t>
        </is>
      </c>
      <c r="GH201" t="n">
        <v>9770</v>
      </c>
      <c r="GI201" t="n">
        <v>0.977</v>
      </c>
      <c r="GJ201" t="inlineStr">
        <is>
          <t>4-Acid Digestion</t>
        </is>
      </c>
      <c r="GK201" t="n">
        <v>0.35</v>
      </c>
      <c r="GL201" t="n">
        <v>3.5e-05</v>
      </c>
      <c r="GM201" t="inlineStr">
        <is>
          <t>4-Acid Digestion</t>
        </is>
      </c>
      <c r="GN201" t="n">
        <v>0.43</v>
      </c>
      <c r="GO201" t="n">
        <v>4.3e-05</v>
      </c>
      <c r="GP201" t="inlineStr">
        <is>
          <t>Borate / Peroxide Fusion ICP</t>
        </is>
      </c>
      <c r="GQ201" t="n">
        <v>2.94</v>
      </c>
      <c r="GR201" t="n">
        <v>0.000294</v>
      </c>
      <c r="GS201" t="inlineStr">
        <is>
          <t>4-Acid Digestion</t>
        </is>
      </c>
      <c r="GT201" t="n">
        <v>164</v>
      </c>
      <c r="GU201" t="n">
        <v>0.0164</v>
      </c>
      <c r="GV201" t="inlineStr">
        <is>
          <t>Borate / Peroxide Fusion ICP</t>
        </is>
      </c>
      <c r="GW201" t="n">
        <v>2.1</v>
      </c>
      <c r="GX201" t="n">
        <v>0.00021</v>
      </c>
      <c r="GY201" t="inlineStr">
        <is>
          <t>4-Acid Digestion</t>
        </is>
      </c>
      <c r="GZ201" t="n">
        <v>12.3</v>
      </c>
      <c r="HA201" t="n">
        <v>0.00123</v>
      </c>
      <c r="HB201" t="inlineStr">
        <is>
          <t>4-Acid Digestion</t>
        </is>
      </c>
      <c r="HC201" t="n">
        <v>2.89</v>
      </c>
      <c r="HD201" t="n">
        <v>0.000289</v>
      </c>
      <c r="HE201" t="inlineStr">
        <is>
          <t>Borate / Peroxide Fusion ICP</t>
        </is>
      </c>
      <c r="HF201" t="n">
        <v>44.4</v>
      </c>
      <c r="HG201" t="n">
        <v>0.00444</v>
      </c>
      <c r="HH201" t="inlineStr">
        <is>
          <t>4-Acid Digestion</t>
        </is>
      </c>
      <c r="HI201" t="n">
        <v>398</v>
      </c>
      <c r="HJ201" t="n">
        <v>0.0398</v>
      </c>
      <c r="HK201" t="inlineStr">
        <is>
          <t>Borate / Peroxide Fusion ICP</t>
        </is>
      </c>
    </row>
    <row r="202">
      <c r="A202" t="inlineStr">
        <is>
          <t>OREAS0025b</t>
        </is>
      </c>
      <c r="B202" t="inlineStr">
        <is>
          <t>Blank/lithogeochem/low-level</t>
        </is>
      </c>
      <c r="C202" t="inlineStr">
        <is>
          <t>oxide</t>
        </is>
      </c>
      <c r="D202" t="inlineStr">
        <is>
          <t>ferruginous soil</t>
        </is>
      </c>
      <c r="E202" t="inlineStr">
        <is>
          <t>barren</t>
        </is>
      </c>
      <c r="F202" t="inlineStr">
        <is>
          <t>yes</t>
        </is>
      </c>
      <c r="G202" t="inlineStr">
        <is>
          <t>Current</t>
        </is>
      </c>
      <c r="H202" t="inlineStr">
        <is>
          <t>C:/Users/Zeb/Documents/GitHub/OREAS-Catalogue-Info/oreas-catalogue-2024-05-24.csv</t>
        </is>
      </c>
      <c r="I202">
        <f>Hyperlink("https://www.oreas.com/crm/OREAS-25b/")</f>
        <v/>
      </c>
      <c r="J202" t="n">
        <v>0.047</v>
      </c>
      <c r="K202" t="n">
        <v>4.7e-06</v>
      </c>
      <c r="L202" t="inlineStr">
        <is>
          <t>Aqua Regia Digestion</t>
        </is>
      </c>
      <c r="M202" t="n">
        <v>86000</v>
      </c>
      <c r="N202" t="n">
        <v>8.6</v>
      </c>
      <c r="O202" t="inlineStr">
        <is>
          <t>4-Acid Digestion</t>
        </is>
      </c>
      <c r="P202" t="n">
        <v>14.5</v>
      </c>
      <c r="Q202" t="n">
        <v>0.00145</v>
      </c>
      <c r="R202" t="inlineStr">
        <is>
          <t>4-Acid Digestion</t>
        </is>
      </c>
      <c r="S202" t="n">
        <v>0.002</v>
      </c>
      <c r="T202" t="n">
        <v>2e-07</v>
      </c>
      <c r="U202" t="inlineStr">
        <is>
          <t>Pb Fire Assay</t>
        </is>
      </c>
      <c r="V202" s="2" t="n">
        <v>10</v>
      </c>
      <c r="W202" s="2" t="n">
        <v>0.001</v>
      </c>
      <c r="X202" t="inlineStr">
        <is>
          <t>Aqua Regia Digestion</t>
        </is>
      </c>
      <c r="Y202" t="n">
        <v>211</v>
      </c>
      <c r="Z202" t="n">
        <v>0.0211</v>
      </c>
      <c r="AA202" t="inlineStr">
        <is>
          <t>4-Acid Digestion</t>
        </is>
      </c>
      <c r="AB202" t="n">
        <v>1.3</v>
      </c>
      <c r="AC202" t="n">
        <v>0.00013</v>
      </c>
      <c r="AD202" t="inlineStr">
        <is>
          <t>4-Acid Digestion</t>
        </is>
      </c>
      <c r="AE202" t="n">
        <v>0.4</v>
      </c>
      <c r="AF202" t="n">
        <v>4e-05</v>
      </c>
      <c r="AG202" t="inlineStr">
        <is>
          <t>4-Acid Digestion</t>
        </is>
      </c>
      <c r="AH202" t="n">
        <v>2550</v>
      </c>
      <c r="AI202" t="n">
        <v>0.255</v>
      </c>
      <c r="AJ202" t="inlineStr">
        <is>
          <t>4-Acid Digestion</t>
        </is>
      </c>
      <c r="AK202" t="n">
        <v>0.044</v>
      </c>
      <c r="AL202" t="n">
        <v>4.4e-06</v>
      </c>
      <c r="AM202" t="inlineStr">
        <is>
          <t>4-Acid Digestion</t>
        </is>
      </c>
      <c r="AN202" t="n">
        <v>53</v>
      </c>
      <c r="AO202" t="n">
        <v>0.0053</v>
      </c>
      <c r="AP202" t="inlineStr">
        <is>
          <t>4-Acid Digestion</t>
        </is>
      </c>
      <c r="AQ202" t="inlineStr"/>
      <c r="AR202" t="inlineStr"/>
      <c r="AS202" t="inlineStr"/>
      <c r="AT202" t="n">
        <v>9.289999999999999</v>
      </c>
      <c r="AU202" t="n">
        <v>0.000929</v>
      </c>
      <c r="AV202" t="inlineStr">
        <is>
          <t>4-Acid Digestion</t>
        </is>
      </c>
      <c r="AW202" t="n">
        <v>204</v>
      </c>
      <c r="AX202" t="n">
        <v>0.0204</v>
      </c>
      <c r="AY202" t="inlineStr">
        <is>
          <t>4-Acid Digestion</t>
        </is>
      </c>
      <c r="AZ202" t="n">
        <v>4.61</v>
      </c>
      <c r="BA202" t="n">
        <v>0.000461</v>
      </c>
      <c r="BB202" t="inlineStr">
        <is>
          <t>4-Acid Digestion</t>
        </is>
      </c>
      <c r="BC202" t="n">
        <v>38.3</v>
      </c>
      <c r="BD202" t="n">
        <v>0.00383</v>
      </c>
      <c r="BE202" t="inlineStr">
        <is>
          <t>4-Acid Digestion</t>
        </is>
      </c>
      <c r="BF202" t="n">
        <v>2.47</v>
      </c>
      <c r="BG202" t="n">
        <v>0.000247</v>
      </c>
      <c r="BH202" t="inlineStr">
        <is>
          <t>4-Acid Digestion</t>
        </is>
      </c>
      <c r="BI202" t="n">
        <v>1.29</v>
      </c>
      <c r="BJ202" t="n">
        <v>0.000129</v>
      </c>
      <c r="BK202" t="inlineStr">
        <is>
          <t>4-Acid Digestion</t>
        </is>
      </c>
      <c r="BL202" t="n">
        <v>0.83</v>
      </c>
      <c r="BM202" t="n">
        <v>8.3e-05</v>
      </c>
      <c r="BN202" t="inlineStr">
        <is>
          <t>4-Acid Digestion</t>
        </is>
      </c>
      <c r="BO202" t="n">
        <v>81900</v>
      </c>
      <c r="BP202" t="n">
        <v>8.19</v>
      </c>
      <c r="BQ202" t="inlineStr">
        <is>
          <t>4-Acid Digestion</t>
        </is>
      </c>
      <c r="BR202" t="n">
        <v>25.3</v>
      </c>
      <c r="BS202" t="n">
        <v>0.00253</v>
      </c>
      <c r="BT202" t="inlineStr">
        <is>
          <t>4-Acid Digestion</t>
        </is>
      </c>
      <c r="BU202" t="n">
        <v>3.16</v>
      </c>
      <c r="BV202" t="n">
        <v>0.000316</v>
      </c>
      <c r="BW202" t="inlineStr">
        <is>
          <t>4-Acid Digestion</t>
        </is>
      </c>
      <c r="BX202" t="n">
        <v>2.03</v>
      </c>
      <c r="BY202" t="n">
        <v>0.000203</v>
      </c>
      <c r="BZ202" t="inlineStr">
        <is>
          <t>Borate / Peroxide Fusion ICP</t>
        </is>
      </c>
      <c r="CA202" t="n">
        <v>4.68</v>
      </c>
      <c r="CB202" t="n">
        <v>0.000468</v>
      </c>
      <c r="CC202" t="inlineStr">
        <is>
          <t>4-Acid Digestion</t>
        </is>
      </c>
      <c r="CD202" t="n">
        <v>0.028</v>
      </c>
      <c r="CE202" t="n">
        <v>2.8e-06</v>
      </c>
      <c r="CF202" t="inlineStr">
        <is>
          <t>Aqua Regia Digestion</t>
        </is>
      </c>
      <c r="CG202" t="n">
        <v>0.46</v>
      </c>
      <c r="CH202" t="n">
        <v>4.6e-05</v>
      </c>
      <c r="CI202" t="inlineStr">
        <is>
          <t>4-Acid Digestion</t>
        </is>
      </c>
      <c r="CJ202" t="n">
        <v>0.095</v>
      </c>
      <c r="CK202" t="n">
        <v>9.500000000000001e-06</v>
      </c>
      <c r="CL202" t="inlineStr">
        <is>
          <t>4-Acid Digestion</t>
        </is>
      </c>
      <c r="CM202" t="inlineStr"/>
      <c r="CN202" t="inlineStr"/>
      <c r="CO202" t="inlineStr"/>
      <c r="CP202" t="n">
        <v>7620</v>
      </c>
      <c r="CQ202" t="n">
        <v>0.762</v>
      </c>
      <c r="CR202" t="inlineStr">
        <is>
          <t>4-Acid Digestion</t>
        </is>
      </c>
      <c r="CS202" t="n">
        <v>28.3</v>
      </c>
      <c r="CT202" t="n">
        <v>0.00283</v>
      </c>
      <c r="CU202" t="inlineStr">
        <is>
          <t>4-Acid Digestion</t>
        </is>
      </c>
      <c r="CV202" t="n">
        <v>29.5</v>
      </c>
      <c r="CW202" t="n">
        <v>0.00295</v>
      </c>
      <c r="CX202" t="inlineStr">
        <is>
          <t>4-Acid Digestion</t>
        </is>
      </c>
      <c r="CY202" t="n">
        <v>0.18</v>
      </c>
      <c r="CZ202" t="n">
        <v>1.8e-05</v>
      </c>
      <c r="DA202" t="inlineStr">
        <is>
          <t>4-Acid Digestion</t>
        </is>
      </c>
      <c r="DB202" t="n">
        <v>3550</v>
      </c>
      <c r="DC202" t="n">
        <v>0.355</v>
      </c>
      <c r="DD202" t="inlineStr">
        <is>
          <t>4-Acid Digestion</t>
        </is>
      </c>
      <c r="DE202" t="n">
        <v>240</v>
      </c>
      <c r="DF202" t="n">
        <v>0.024</v>
      </c>
      <c r="DG202" t="inlineStr">
        <is>
          <t>4-Acid Digestion</t>
        </is>
      </c>
      <c r="DH202" t="n">
        <v>2.12</v>
      </c>
      <c r="DI202" t="n">
        <v>0.000212</v>
      </c>
      <c r="DJ202" t="inlineStr">
        <is>
          <t>4-Acid Digestion</t>
        </is>
      </c>
      <c r="DK202" t="n">
        <v>710</v>
      </c>
      <c r="DL202" t="n">
        <v>0.07099999999999999</v>
      </c>
      <c r="DM202" t="inlineStr">
        <is>
          <t>4-Acid Digestion</t>
        </is>
      </c>
      <c r="DN202" t="n">
        <v>23.7</v>
      </c>
      <c r="DO202" t="n">
        <v>0.00237</v>
      </c>
      <c r="DP202" t="inlineStr">
        <is>
          <t>4-Acid Digestion</t>
        </is>
      </c>
      <c r="DQ202" t="n">
        <v>21.2</v>
      </c>
      <c r="DR202" t="n">
        <v>0.00212</v>
      </c>
      <c r="DS202" t="inlineStr">
        <is>
          <t>4-Acid Digestion</t>
        </is>
      </c>
      <c r="DT202" t="n">
        <v>69</v>
      </c>
      <c r="DU202" t="n">
        <v>0.0069</v>
      </c>
      <c r="DV202" t="inlineStr">
        <is>
          <t>Borate / Peroxide Fusion ICP</t>
        </is>
      </c>
      <c r="DW202" t="n">
        <v>410</v>
      </c>
      <c r="DX202" t="n">
        <v>0.041</v>
      </c>
      <c r="DY202" t="inlineStr">
        <is>
          <t>4-Acid Digestion</t>
        </is>
      </c>
      <c r="DZ202" t="n">
        <v>20.9</v>
      </c>
      <c r="EA202" t="n">
        <v>0.00209</v>
      </c>
      <c r="EB202" t="inlineStr">
        <is>
          <t>4-Acid Digestion</t>
        </is>
      </c>
      <c r="EC202" t="n">
        <v>0.001</v>
      </c>
      <c r="ED202" t="n">
        <v>1e-07</v>
      </c>
      <c r="EE202" t="inlineStr">
        <is>
          <t>Pb Fire Assay</t>
        </is>
      </c>
      <c r="EF202" t="n">
        <v>5.8</v>
      </c>
      <c r="EG202" t="n">
        <v>0.00058</v>
      </c>
      <c r="EH202" t="inlineStr">
        <is>
          <t>4-Acid Digestion</t>
        </is>
      </c>
      <c r="EI202" s="2" t="n">
        <v>0.005</v>
      </c>
      <c r="EJ202" s="2" t="n">
        <v>5e-07</v>
      </c>
      <c r="EK202" t="inlineStr">
        <is>
          <t>Pb Fire Assay</t>
        </is>
      </c>
      <c r="EL202" t="n">
        <v>61</v>
      </c>
      <c r="EM202" t="n">
        <v>0.0061</v>
      </c>
      <c r="EN202" t="inlineStr">
        <is>
          <t>Borate / Peroxide Fusion ICP</t>
        </is>
      </c>
      <c r="EO202" s="2" t="n">
        <v>0.002</v>
      </c>
      <c r="EP202" s="2" t="n">
        <v>2e-07</v>
      </c>
      <c r="EQ202" t="inlineStr">
        <is>
          <t>4-Acid Digestion</t>
        </is>
      </c>
      <c r="ER202" t="inlineStr"/>
      <c r="ES202" t="inlineStr"/>
      <c r="ET202" t="inlineStr"/>
      <c r="EU202" t="inlineStr"/>
      <c r="EV202" t="inlineStr"/>
      <c r="EW202" t="inlineStr"/>
      <c r="EX202" t="n">
        <v>260</v>
      </c>
      <c r="EY202" t="n">
        <v>0.026</v>
      </c>
      <c r="EZ202" t="inlineStr">
        <is>
          <t>4-Acid Digestion</t>
        </is>
      </c>
      <c r="FA202" t="n">
        <v>0.98</v>
      </c>
      <c r="FB202" t="n">
        <v>9.8e-05</v>
      </c>
      <c r="FC202" t="inlineStr">
        <is>
          <t>4-Acid Digestion</t>
        </is>
      </c>
      <c r="FD202" t="n">
        <v>15.3</v>
      </c>
      <c r="FE202" t="n">
        <v>0.00153</v>
      </c>
      <c r="FF202" t="inlineStr">
        <is>
          <t>4-Acid Digestion</t>
        </is>
      </c>
      <c r="FG202" t="n">
        <v>0.43</v>
      </c>
      <c r="FH202" t="n">
        <v>4.3e-05</v>
      </c>
      <c r="FI202" t="inlineStr">
        <is>
          <t>Aqua Regia Digestion</t>
        </is>
      </c>
      <c r="FJ202" t="n">
        <v>271532.945</v>
      </c>
      <c r="FK202" t="n">
        <v>27.1532945</v>
      </c>
      <c r="FL202" t="inlineStr">
        <is>
          <t>Borate Fusion XRF</t>
        </is>
      </c>
      <c r="FM202" t="n">
        <v>4.19</v>
      </c>
      <c r="FN202" t="n">
        <v>0.000419</v>
      </c>
      <c r="FO202" t="inlineStr">
        <is>
          <t>Borate / Peroxide Fusion ICP</t>
        </is>
      </c>
      <c r="FP202" t="n">
        <v>5.07</v>
      </c>
      <c r="FQ202" t="n">
        <v>0.000507</v>
      </c>
      <c r="FR202" t="inlineStr">
        <is>
          <t>4-Acid Digestion</t>
        </is>
      </c>
      <c r="FS202" t="n">
        <v>32.3</v>
      </c>
      <c r="FT202" t="n">
        <v>0.00323</v>
      </c>
      <c r="FU202" t="inlineStr">
        <is>
          <t>4-Acid Digestion</t>
        </is>
      </c>
      <c r="FV202" t="n">
        <v>1.65</v>
      </c>
      <c r="FW202" t="n">
        <v>0.000165</v>
      </c>
      <c r="FX202" t="inlineStr">
        <is>
          <t>4-Acid Digestion</t>
        </is>
      </c>
      <c r="FY202" t="n">
        <v>0.43</v>
      </c>
      <c r="FZ202" t="n">
        <v>4.3e-05</v>
      </c>
      <c r="GA202" t="inlineStr">
        <is>
          <t>4-Acid Digestion</t>
        </is>
      </c>
      <c r="GB202" s="2" t="n">
        <v>0.05</v>
      </c>
      <c r="GC202" s="2" t="n">
        <v>5e-06</v>
      </c>
      <c r="GD202" t="inlineStr">
        <is>
          <t>4-Acid Digestion</t>
        </is>
      </c>
      <c r="GE202" t="n">
        <v>12.8</v>
      </c>
      <c r="GF202" t="n">
        <v>0.00128</v>
      </c>
      <c r="GG202" t="inlineStr">
        <is>
          <t>4-Acid Digestion</t>
        </is>
      </c>
      <c r="GH202" t="n">
        <v>10100</v>
      </c>
      <c r="GI202" t="n">
        <v>1.01</v>
      </c>
      <c r="GJ202" t="inlineStr">
        <is>
          <t>4-Acid Digestion</t>
        </is>
      </c>
      <c r="GK202" t="n">
        <v>0.4</v>
      </c>
      <c r="GL202" t="n">
        <v>4e-05</v>
      </c>
      <c r="GM202" t="inlineStr">
        <is>
          <t>4-Acid Digestion</t>
        </is>
      </c>
      <c r="GN202" t="n">
        <v>0.19</v>
      </c>
      <c r="GO202" t="n">
        <v>1.9e-05</v>
      </c>
      <c r="GP202" t="inlineStr">
        <is>
          <t>4-Acid Digestion</t>
        </is>
      </c>
      <c r="GQ202" t="n">
        <v>2.35</v>
      </c>
      <c r="GR202" t="n">
        <v>0.000235</v>
      </c>
      <c r="GS202" t="inlineStr">
        <is>
          <t>4-Acid Digestion</t>
        </is>
      </c>
      <c r="GT202" t="n">
        <v>188</v>
      </c>
      <c r="GU202" t="n">
        <v>0.0188</v>
      </c>
      <c r="GV202" t="inlineStr">
        <is>
          <t>Borate / Peroxide Fusion ICP</t>
        </is>
      </c>
      <c r="GW202" t="n">
        <v>2.07</v>
      </c>
      <c r="GX202" t="n">
        <v>0.000207</v>
      </c>
      <c r="GY202" t="inlineStr">
        <is>
          <t>4-Acid Digestion</t>
        </is>
      </c>
      <c r="GZ202" t="n">
        <v>11.8</v>
      </c>
      <c r="HA202" t="n">
        <v>0.00118</v>
      </c>
      <c r="HB202" t="inlineStr">
        <is>
          <t>4-Acid Digestion</t>
        </is>
      </c>
      <c r="HC202" t="n">
        <v>1.1</v>
      </c>
      <c r="HD202" t="n">
        <v>0.00011</v>
      </c>
      <c r="HE202" t="inlineStr">
        <is>
          <t>4-Acid Digestion</t>
        </is>
      </c>
      <c r="HF202" t="n">
        <v>66</v>
      </c>
      <c r="HG202" t="n">
        <v>0.0066</v>
      </c>
      <c r="HH202" t="inlineStr">
        <is>
          <t>4-Acid Digestion</t>
        </is>
      </c>
      <c r="HI202" t="n">
        <v>181</v>
      </c>
      <c r="HJ202" t="n">
        <v>0.0181</v>
      </c>
      <c r="HK202" t="inlineStr">
        <is>
          <t>4-Acid Digestion</t>
        </is>
      </c>
    </row>
    <row r="203">
      <c r="A203" t="inlineStr">
        <is>
          <t>OREAS0260</t>
        </is>
      </c>
      <c r="B203" t="inlineStr">
        <is>
          <t>Au &lt;1 ppm, Au only</t>
        </is>
      </c>
      <c r="C203" t="inlineStr">
        <is>
          <t>oxide</t>
        </is>
      </c>
      <c r="D203" t="inlineStr">
        <is>
          <t>mudstone</t>
        </is>
      </c>
      <c r="E203" t="inlineStr">
        <is>
          <t>Carlin style</t>
        </is>
      </c>
      <c r="F203" t="inlineStr">
        <is>
          <t>no</t>
        </is>
      </c>
      <c r="G203" t="inlineStr">
        <is>
          <t>Current</t>
        </is>
      </c>
      <c r="H203" t="inlineStr">
        <is>
          <t>C:/Users/Zeb/Documents/GitHub/OREAS-Catalogue-Info/oreas-catalogue-2024-05-24.csv</t>
        </is>
      </c>
      <c r="I203">
        <f>Hyperlink("https://www.oreas.com/crm/OREAS-260/")</f>
        <v/>
      </c>
      <c r="J203" t="n">
        <v>0.146</v>
      </c>
      <c r="K203" t="n">
        <v>1.46e-05</v>
      </c>
      <c r="L203" t="inlineStr">
        <is>
          <t>Aqua Regia Digestion</t>
        </is>
      </c>
      <c r="M203" t="n">
        <v>13300</v>
      </c>
      <c r="N203" t="n">
        <v>1.33</v>
      </c>
      <c r="O203" t="inlineStr">
        <is>
          <t>Aqua Regia Digestion</t>
        </is>
      </c>
      <c r="P203" t="n">
        <v>12.5</v>
      </c>
      <c r="Q203" t="n">
        <v>0.00125</v>
      </c>
      <c r="R203" t="inlineStr">
        <is>
          <t>Aqua Regia Digestion</t>
        </is>
      </c>
      <c r="S203" t="n">
        <v>0.016</v>
      </c>
      <c r="T203" t="n">
        <v>1.6e-06</v>
      </c>
      <c r="U203" t="inlineStr">
        <is>
          <t>Pb Fire Assay</t>
        </is>
      </c>
      <c r="V203" t="inlineStr"/>
      <c r="W203" t="inlineStr"/>
      <c r="X203" t="inlineStr"/>
      <c r="Y203" t="n">
        <v>151</v>
      </c>
      <c r="Z203" t="n">
        <v>0.0151</v>
      </c>
      <c r="AA203" t="inlineStr">
        <is>
          <t>Aqua Regia Digestion</t>
        </is>
      </c>
      <c r="AB203" t="n">
        <v>1.24</v>
      </c>
      <c r="AC203" t="n">
        <v>0.000124</v>
      </c>
      <c r="AD203" t="inlineStr">
        <is>
          <t>Aqua Regia Digestion</t>
        </is>
      </c>
      <c r="AE203" t="n">
        <v>0.54</v>
      </c>
      <c r="AF203" t="n">
        <v>5.4e-05</v>
      </c>
      <c r="AG203" t="inlineStr">
        <is>
          <t>Aqua Regia Digestion</t>
        </is>
      </c>
      <c r="AH203" t="n">
        <v>8850</v>
      </c>
      <c r="AI203" t="n">
        <v>0.885</v>
      </c>
      <c r="AJ203" t="inlineStr">
        <is>
          <t>Aqua Regia Digestion</t>
        </is>
      </c>
      <c r="AK203" t="n">
        <v>0.21</v>
      </c>
      <c r="AL203" t="n">
        <v>2.1e-05</v>
      </c>
      <c r="AM203" t="inlineStr">
        <is>
          <t>Aqua Regia Digestion</t>
        </is>
      </c>
      <c r="AN203" t="inlineStr"/>
      <c r="AO203" t="inlineStr"/>
      <c r="AP203" t="inlineStr"/>
      <c r="AQ203" t="inlineStr"/>
      <c r="AR203" t="inlineStr"/>
      <c r="AS203" t="inlineStr"/>
      <c r="AT203" t="n">
        <v>32.1</v>
      </c>
      <c r="AU203" t="n">
        <v>0.00321</v>
      </c>
      <c r="AV203" t="inlineStr">
        <is>
          <t>Aqua Regia Digestion</t>
        </is>
      </c>
      <c r="AW203" t="n">
        <v>49.2</v>
      </c>
      <c r="AX203" t="n">
        <v>0.00492</v>
      </c>
      <c r="AY203" t="inlineStr">
        <is>
          <t>Aqua Regia Digestion</t>
        </is>
      </c>
      <c r="AZ203" t="inlineStr"/>
      <c r="BA203" t="inlineStr"/>
      <c r="BB203" t="inlineStr"/>
      <c r="BC203" t="n">
        <v>46.5</v>
      </c>
      <c r="BD203" t="n">
        <v>0.00465</v>
      </c>
      <c r="BE203" t="inlineStr">
        <is>
          <t>Aqua Regia Digestion</t>
        </is>
      </c>
      <c r="BF203" t="n">
        <v>2.64</v>
      </c>
      <c r="BG203" t="n">
        <v>0.000264</v>
      </c>
      <c r="BH203" t="inlineStr">
        <is>
          <t>Aqua Regia Digestion</t>
        </is>
      </c>
      <c r="BI203" t="n">
        <v>1.22</v>
      </c>
      <c r="BJ203" t="n">
        <v>0.000122</v>
      </c>
      <c r="BK203" t="inlineStr">
        <is>
          <t>Aqua Regia Digestion</t>
        </is>
      </c>
      <c r="BL203" t="n">
        <v>0.88</v>
      </c>
      <c r="BM203" t="n">
        <v>8.8e-05</v>
      </c>
      <c r="BN203" t="inlineStr">
        <is>
          <t>Aqua Regia Digestion</t>
        </is>
      </c>
      <c r="BO203" t="n">
        <v>37300</v>
      </c>
      <c r="BP203" t="n">
        <v>3.73</v>
      </c>
      <c r="BQ203" t="inlineStr">
        <is>
          <t>Aqua Regia Digestion</t>
        </is>
      </c>
      <c r="BR203" t="n">
        <v>5.05</v>
      </c>
      <c r="BS203" t="n">
        <v>0.000505</v>
      </c>
      <c r="BT203" t="inlineStr">
        <is>
          <t>Aqua Regia Digestion</t>
        </is>
      </c>
      <c r="BU203" t="n">
        <v>4.04</v>
      </c>
      <c r="BV203" t="n">
        <v>0.000404</v>
      </c>
      <c r="BW203" t="inlineStr">
        <is>
          <t>Aqua Regia Digestion</t>
        </is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0.44</v>
      </c>
      <c r="CH203" t="n">
        <v>4.4e-05</v>
      </c>
      <c r="CI203" t="inlineStr">
        <is>
          <t>Aqua Regia Digestion</t>
        </is>
      </c>
      <c r="CJ203" t="n">
        <v>0.027</v>
      </c>
      <c r="CK203" t="n">
        <v>2.7e-06</v>
      </c>
      <c r="CL203" t="inlineStr">
        <is>
          <t>Aqua Regia Digestion</t>
        </is>
      </c>
      <c r="CM203" t="inlineStr"/>
      <c r="CN203" t="inlineStr"/>
      <c r="CO203" t="inlineStr"/>
      <c r="CP203" t="n">
        <v>2850</v>
      </c>
      <c r="CQ203" t="n">
        <v>0.285</v>
      </c>
      <c r="CR203" t="inlineStr">
        <is>
          <t>Aqua Regia Digestion</t>
        </is>
      </c>
      <c r="CS203" t="inlineStr"/>
      <c r="CT203" t="inlineStr"/>
      <c r="CU203" t="inlineStr"/>
      <c r="CV203" t="n">
        <v>21.5</v>
      </c>
      <c r="CW203" t="n">
        <v>0.00215</v>
      </c>
      <c r="CX203" t="inlineStr">
        <is>
          <t>Aqua Regia Digestion</t>
        </is>
      </c>
      <c r="CY203" t="n">
        <v>0.14</v>
      </c>
      <c r="CZ203" t="n">
        <v>1.4e-05</v>
      </c>
      <c r="DA203" t="inlineStr">
        <is>
          <t>Aqua Regia Digestion</t>
        </is>
      </c>
      <c r="DB203" t="n">
        <v>5930</v>
      </c>
      <c r="DC203" t="n">
        <v>0.593</v>
      </c>
      <c r="DD203" t="inlineStr">
        <is>
          <t>Aqua Regia Digestion</t>
        </is>
      </c>
      <c r="DE203" t="n">
        <v>450</v>
      </c>
      <c r="DF203" t="n">
        <v>0.045</v>
      </c>
      <c r="DG203" t="inlineStr">
        <is>
          <t>Aqua Regia Digestion</t>
        </is>
      </c>
      <c r="DH203" t="n">
        <v>0.43</v>
      </c>
      <c r="DI203" t="n">
        <v>4.3e-05</v>
      </c>
      <c r="DJ203" t="inlineStr">
        <is>
          <t>Aqua Regia Digestion</t>
        </is>
      </c>
      <c r="DK203" t="n">
        <v>820</v>
      </c>
      <c r="DL203" t="n">
        <v>0.082</v>
      </c>
      <c r="DM203" t="inlineStr">
        <is>
          <t>Aqua Regia Digestion</t>
        </is>
      </c>
      <c r="DN203" t="inlineStr"/>
      <c r="DO203" t="inlineStr"/>
      <c r="DP203" t="inlineStr"/>
      <c r="DQ203" t="inlineStr"/>
      <c r="DR203" t="inlineStr"/>
      <c r="DS203" t="inlineStr"/>
      <c r="DT203" t="n">
        <v>75</v>
      </c>
      <c r="DU203" t="n">
        <v>0.0075</v>
      </c>
      <c r="DV203" t="inlineStr">
        <is>
          <t>Aqua Regia Digestion</t>
        </is>
      </c>
      <c r="DW203" t="n">
        <v>400</v>
      </c>
      <c r="DX203" t="n">
        <v>0.04</v>
      </c>
      <c r="DY203" t="inlineStr">
        <is>
          <t>Aqua Regia Digestion</t>
        </is>
      </c>
      <c r="DZ203" t="n">
        <v>30.7</v>
      </c>
      <c r="EA203" t="n">
        <v>0.00307</v>
      </c>
      <c r="EB203" t="inlineStr">
        <is>
          <t>Aqua Regia Digestion</t>
        </is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770</v>
      </c>
      <c r="EY203" t="n">
        <v>0.077</v>
      </c>
      <c r="EZ203" t="inlineStr">
        <is>
          <t>Aqua Regia Digestion</t>
        </is>
      </c>
      <c r="FA203" t="n">
        <v>1.32</v>
      </c>
      <c r="FB203" t="n">
        <v>0.000132</v>
      </c>
      <c r="FC203" t="inlineStr">
        <is>
          <t>Aqua Regia Digestion</t>
        </is>
      </c>
      <c r="FD203" t="n">
        <v>3.39</v>
      </c>
      <c r="FE203" t="n">
        <v>0.000339</v>
      </c>
      <c r="FF203" t="inlineStr">
        <is>
          <t>Aqua Regia Digestion</t>
        </is>
      </c>
      <c r="FG203" t="inlineStr"/>
      <c r="FH203" t="inlineStr"/>
      <c r="FI203" t="inlineStr"/>
      <c r="FJ203" t="inlineStr"/>
      <c r="FK203" t="inlineStr"/>
      <c r="FL203" t="inlineStr"/>
      <c r="FM203" t="n">
        <v>4.8</v>
      </c>
      <c r="FN203" t="n">
        <v>0.00048</v>
      </c>
      <c r="FO203" t="inlineStr">
        <is>
          <t>Aqua Regia Digestion</t>
        </is>
      </c>
      <c r="FP203" t="inlineStr"/>
      <c r="FQ203" t="inlineStr"/>
      <c r="FR203" t="inlineStr"/>
      <c r="FS203" t="n">
        <v>14.8</v>
      </c>
      <c r="FT203" t="n">
        <v>0.00148</v>
      </c>
      <c r="FU203" t="inlineStr">
        <is>
          <t>Aqua Regia Digestion</t>
        </is>
      </c>
      <c r="FV203" t="inlineStr"/>
      <c r="FW203" t="inlineStr"/>
      <c r="FX203" t="inlineStr"/>
      <c r="FY203" t="n">
        <v>0.52</v>
      </c>
      <c r="FZ203" t="n">
        <v>5.2e-05</v>
      </c>
      <c r="GA203" t="inlineStr">
        <is>
          <t>Aqua Regia Digestion</t>
        </is>
      </c>
      <c r="GB203" t="n">
        <v>0.081</v>
      </c>
      <c r="GC203" t="n">
        <v>8.1e-06</v>
      </c>
      <c r="GD203" t="inlineStr">
        <is>
          <t>Aqua Regia Digestion</t>
        </is>
      </c>
      <c r="GE203" t="n">
        <v>11.3</v>
      </c>
      <c r="GF203" t="n">
        <v>0.00113</v>
      </c>
      <c r="GG203" t="inlineStr">
        <is>
          <t>Aqua Regia Digestion</t>
        </is>
      </c>
      <c r="GH203" t="inlineStr"/>
      <c r="GI203" t="inlineStr"/>
      <c r="GJ203" t="inlineStr"/>
      <c r="GK203" t="n">
        <v>0.22</v>
      </c>
      <c r="GL203" t="n">
        <v>2.2e-05</v>
      </c>
      <c r="GM203" t="inlineStr">
        <is>
          <t>Aqua Regia Digestion</t>
        </is>
      </c>
      <c r="GN203" t="n">
        <v>0.16</v>
      </c>
      <c r="GO203" t="n">
        <v>1.6e-05</v>
      </c>
      <c r="GP203" t="inlineStr">
        <is>
          <t>Aqua Regia Digestion</t>
        </is>
      </c>
      <c r="GQ203" t="n">
        <v>1.29</v>
      </c>
      <c r="GR203" t="n">
        <v>0.000129</v>
      </c>
      <c r="GS203" t="inlineStr">
        <is>
          <t>Aqua Regia Digestion</t>
        </is>
      </c>
      <c r="GT203" t="n">
        <v>22</v>
      </c>
      <c r="GU203" t="n">
        <v>0.0022</v>
      </c>
      <c r="GV203" t="inlineStr">
        <is>
          <t>Aqua Regia Digestion</t>
        </is>
      </c>
      <c r="GW203" t="n">
        <v>0.063</v>
      </c>
      <c r="GX203" t="n">
        <v>6.3e-06</v>
      </c>
      <c r="GY203" t="inlineStr">
        <is>
          <t>Aqua Regia Digestion</t>
        </is>
      </c>
      <c r="GZ203" t="n">
        <v>11.7</v>
      </c>
      <c r="HA203" t="n">
        <v>0.00117</v>
      </c>
      <c r="HB203" t="inlineStr">
        <is>
          <t>Aqua Regia Digestion</t>
        </is>
      </c>
      <c r="HC203" t="n">
        <v>0.99</v>
      </c>
      <c r="HD203" t="n">
        <v>9.899999999999999e-05</v>
      </c>
      <c r="HE203" t="inlineStr">
        <is>
          <t>Aqua Regia Digestion</t>
        </is>
      </c>
      <c r="HF203" t="n">
        <v>125</v>
      </c>
      <c r="HG203" t="n">
        <v>0.0125</v>
      </c>
      <c r="HH203" t="inlineStr">
        <is>
          <t>Aqua Regia Digestion</t>
        </is>
      </c>
      <c r="HI203" t="inlineStr"/>
      <c r="HJ203" t="inlineStr"/>
      <c r="HK203" t="inlineStr"/>
    </row>
    <row r="204">
      <c r="A204" t="inlineStr">
        <is>
          <t>OREAS0261</t>
        </is>
      </c>
      <c r="B204" t="inlineStr">
        <is>
          <t>Au &lt;1 ppm, Au only</t>
        </is>
      </c>
      <c r="C204" t="inlineStr">
        <is>
          <t>oxide</t>
        </is>
      </c>
      <c r="D204" t="inlineStr">
        <is>
          <t>mudstone</t>
        </is>
      </c>
      <c r="E204" t="inlineStr">
        <is>
          <t>Carlin style</t>
        </is>
      </c>
      <c r="F204" t="inlineStr">
        <is>
          <t>no</t>
        </is>
      </c>
      <c r="G204" t="inlineStr">
        <is>
          <t>Current</t>
        </is>
      </c>
      <c r="H204" t="inlineStr">
        <is>
          <t>C:/Users/Zeb/Documents/GitHub/OREAS-Catalogue-Info/oreas-catalogue-2024-05-24.csv</t>
        </is>
      </c>
      <c r="I204">
        <f>Hyperlink("https://www.oreas.com/crm/OREAS-261/")</f>
        <v/>
      </c>
      <c r="J204" t="n">
        <v>0.204</v>
      </c>
      <c r="K204" t="n">
        <v>2.04e-05</v>
      </c>
      <c r="L204" t="inlineStr">
        <is>
          <t>Aqua Regia Digestion</t>
        </is>
      </c>
      <c r="M204" t="n">
        <v>13300</v>
      </c>
      <c r="N204" t="n">
        <v>1.33</v>
      </c>
      <c r="O204" t="inlineStr">
        <is>
          <t>Aqua Regia Digestion</t>
        </is>
      </c>
      <c r="P204" t="n">
        <v>17.8</v>
      </c>
      <c r="Q204" t="n">
        <v>0.00178</v>
      </c>
      <c r="R204" t="inlineStr">
        <is>
          <t>Aqua Regia Digestion</t>
        </is>
      </c>
      <c r="S204" t="n">
        <v>0.049</v>
      </c>
      <c r="T204" t="n">
        <v>4.9e-06</v>
      </c>
      <c r="U204" t="inlineStr">
        <is>
          <t>Pb Fire Assay</t>
        </is>
      </c>
      <c r="V204" t="inlineStr"/>
      <c r="W204" t="inlineStr"/>
      <c r="X204" t="inlineStr"/>
      <c r="Y204" t="n">
        <v>171</v>
      </c>
      <c r="Z204" t="n">
        <v>0.0171</v>
      </c>
      <c r="AA204" t="inlineStr">
        <is>
          <t>Aqua Regia Digestion</t>
        </is>
      </c>
      <c r="AB204" t="n">
        <v>1.23</v>
      </c>
      <c r="AC204" t="n">
        <v>0.000123</v>
      </c>
      <c r="AD204" t="inlineStr">
        <is>
          <t>Aqua Regia Digestion</t>
        </is>
      </c>
      <c r="AE204" t="n">
        <v>0.59</v>
      </c>
      <c r="AF204" t="n">
        <v>5.9e-05</v>
      </c>
      <c r="AG204" t="inlineStr">
        <is>
          <t>Aqua Regia Digestion</t>
        </is>
      </c>
      <c r="AH204" t="n">
        <v>11500</v>
      </c>
      <c r="AI204" t="n">
        <v>1.15</v>
      </c>
      <c r="AJ204" t="inlineStr">
        <is>
          <t>Aqua Regia Digestion</t>
        </is>
      </c>
      <c r="AK204" t="n">
        <v>0.27</v>
      </c>
      <c r="AL204" t="n">
        <v>2.7e-05</v>
      </c>
      <c r="AM204" t="inlineStr">
        <is>
          <t>Aqua Regia Digestion</t>
        </is>
      </c>
      <c r="AN204" t="inlineStr"/>
      <c r="AO204" t="inlineStr"/>
      <c r="AP204" t="inlineStr"/>
      <c r="AQ204" t="inlineStr"/>
      <c r="AR204" t="inlineStr"/>
      <c r="AS204" t="inlineStr"/>
      <c r="AT204" t="n">
        <v>31.5</v>
      </c>
      <c r="AU204" t="n">
        <v>0.00315</v>
      </c>
      <c r="AV204" t="inlineStr">
        <is>
          <t>Aqua Regia Digestion</t>
        </is>
      </c>
      <c r="AW204" t="n">
        <v>48.5</v>
      </c>
      <c r="AX204" t="n">
        <v>0.00485</v>
      </c>
      <c r="AY204" t="inlineStr">
        <is>
          <t>Aqua Regia Digestion</t>
        </is>
      </c>
      <c r="AZ204" t="inlineStr"/>
      <c r="BA204" t="inlineStr"/>
      <c r="BB204" t="inlineStr"/>
      <c r="BC204" t="n">
        <v>64</v>
      </c>
      <c r="BD204" t="n">
        <v>0.0064</v>
      </c>
      <c r="BE204" t="inlineStr">
        <is>
          <t>Aqua Regia Digestion</t>
        </is>
      </c>
      <c r="BF204" t="n">
        <v>2.63</v>
      </c>
      <c r="BG204" t="n">
        <v>0.000263</v>
      </c>
      <c r="BH204" t="inlineStr">
        <is>
          <t>Aqua Regia Digestion</t>
        </is>
      </c>
      <c r="BI204" t="n">
        <v>1.24</v>
      </c>
      <c r="BJ204" t="n">
        <v>0.000124</v>
      </c>
      <c r="BK204" t="inlineStr">
        <is>
          <t>Aqua Regia Digestion</t>
        </is>
      </c>
      <c r="BL204" t="n">
        <v>0.85</v>
      </c>
      <c r="BM204" t="n">
        <v>8.500000000000001e-05</v>
      </c>
      <c r="BN204" t="inlineStr">
        <is>
          <t>Aqua Regia Digestion</t>
        </is>
      </c>
      <c r="BO204" t="n">
        <v>37400</v>
      </c>
      <c r="BP204" t="n">
        <v>3.74</v>
      </c>
      <c r="BQ204" t="inlineStr">
        <is>
          <t>Aqua Regia Digestion</t>
        </is>
      </c>
      <c r="BR204" t="n">
        <v>4.98</v>
      </c>
      <c r="BS204" t="n">
        <v>0.000498</v>
      </c>
      <c r="BT204" t="inlineStr">
        <is>
          <t>Aqua Regia Digestion</t>
        </is>
      </c>
      <c r="BU204" t="n">
        <v>3.94</v>
      </c>
      <c r="BV204" t="n">
        <v>0.000394</v>
      </c>
      <c r="BW204" t="inlineStr">
        <is>
          <t>Aqua Regia Digestion</t>
        </is>
      </c>
      <c r="BX204" t="inlineStr"/>
      <c r="BY204" t="inlineStr"/>
      <c r="BZ204" t="inlineStr"/>
      <c r="CA204" t="inlineStr"/>
      <c r="CB204" t="inlineStr"/>
      <c r="CC204" t="inlineStr"/>
      <c r="CD204" t="n">
        <v>0.07099999999999999</v>
      </c>
      <c r="CE204" t="n">
        <v>7.1e-06</v>
      </c>
      <c r="CF204" t="inlineStr">
        <is>
          <t>Aqua Regia Digestion</t>
        </is>
      </c>
      <c r="CG204" t="n">
        <v>0.44</v>
      </c>
      <c r="CH204" t="n">
        <v>4.4e-05</v>
      </c>
      <c r="CI204" t="inlineStr">
        <is>
          <t>Aqua Regia Digestion</t>
        </is>
      </c>
      <c r="CJ204" t="n">
        <v>0.028</v>
      </c>
      <c r="CK204" t="n">
        <v>2.8e-06</v>
      </c>
      <c r="CL204" t="inlineStr">
        <is>
          <t>Aqua Regia Digestion</t>
        </is>
      </c>
      <c r="CM204" t="inlineStr"/>
      <c r="CN204" t="inlineStr"/>
      <c r="CO204" t="inlineStr"/>
      <c r="CP204" t="n">
        <v>2810</v>
      </c>
      <c r="CQ204" t="n">
        <v>0.281</v>
      </c>
      <c r="CR204" t="inlineStr">
        <is>
          <t>Aqua Regia Digestion</t>
        </is>
      </c>
      <c r="CS204" t="inlineStr"/>
      <c r="CT204" t="inlineStr"/>
      <c r="CU204" t="inlineStr"/>
      <c r="CV204" t="n">
        <v>21.1</v>
      </c>
      <c r="CW204" t="n">
        <v>0.00211</v>
      </c>
      <c r="CX204" t="inlineStr">
        <is>
          <t>Aqua Regia Digestion</t>
        </is>
      </c>
      <c r="CY204" t="n">
        <v>0.14</v>
      </c>
      <c r="CZ204" t="n">
        <v>1.4e-05</v>
      </c>
      <c r="DA204" t="inlineStr">
        <is>
          <t>Aqua Regia Digestion</t>
        </is>
      </c>
      <c r="DB204" t="n">
        <v>6580</v>
      </c>
      <c r="DC204" t="n">
        <v>0.658</v>
      </c>
      <c r="DD204" t="inlineStr">
        <is>
          <t>Aqua Regia Digestion</t>
        </is>
      </c>
      <c r="DE204" t="n">
        <v>460</v>
      </c>
      <c r="DF204" t="n">
        <v>0.046</v>
      </c>
      <c r="DG204" t="inlineStr">
        <is>
          <t>Aqua Regia Digestion</t>
        </is>
      </c>
      <c r="DH204" t="n">
        <v>0.48</v>
      </c>
      <c r="DI204" t="n">
        <v>4.8e-05</v>
      </c>
      <c r="DJ204" t="inlineStr">
        <is>
          <t>Aqua Regia Digestion</t>
        </is>
      </c>
      <c r="DK204" t="n">
        <v>820</v>
      </c>
      <c r="DL204" t="n">
        <v>0.082</v>
      </c>
      <c r="DM204" t="inlineStr">
        <is>
          <t>Aqua Regia Digestion</t>
        </is>
      </c>
      <c r="DN204" t="inlineStr"/>
      <c r="DO204" t="inlineStr"/>
      <c r="DP204" t="inlineStr"/>
      <c r="DQ204" t="inlineStr"/>
      <c r="DR204" t="inlineStr"/>
      <c r="DS204" t="inlineStr"/>
      <c r="DT204" t="n">
        <v>74</v>
      </c>
      <c r="DU204" t="n">
        <v>0.0074</v>
      </c>
      <c r="DV204" t="inlineStr">
        <is>
          <t>Aqua Regia Digestion</t>
        </is>
      </c>
      <c r="DW204" t="n">
        <v>410</v>
      </c>
      <c r="DX204" t="n">
        <v>0.041</v>
      </c>
      <c r="DY204" t="inlineStr">
        <is>
          <t>Aqua Regia Digestion</t>
        </is>
      </c>
      <c r="DZ204" t="n">
        <v>34.2</v>
      </c>
      <c r="EA204" t="n">
        <v>0.00342</v>
      </c>
      <c r="EB204" t="inlineStr">
        <is>
          <t>Aqua Regia Digestion</t>
        </is>
      </c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1100</v>
      </c>
      <c r="EY204" t="n">
        <v>0.11</v>
      </c>
      <c r="EZ204" t="inlineStr">
        <is>
          <t>Aqua Regia Digestion</t>
        </is>
      </c>
      <c r="FA204" t="n">
        <v>2.43</v>
      </c>
      <c r="FB204" t="n">
        <v>0.000243</v>
      </c>
      <c r="FC204" t="inlineStr">
        <is>
          <t>Aqua Regia Digestion</t>
        </is>
      </c>
      <c r="FD204" t="n">
        <v>3.42</v>
      </c>
      <c r="FE204" t="n">
        <v>0.000342</v>
      </c>
      <c r="FF204" t="inlineStr">
        <is>
          <t>Aqua Regia Digestion</t>
        </is>
      </c>
      <c r="FG204" t="inlineStr"/>
      <c r="FH204" t="inlineStr"/>
      <c r="FI204" t="inlineStr"/>
      <c r="FJ204" t="inlineStr"/>
      <c r="FK204" t="inlineStr"/>
      <c r="FL204" t="inlineStr"/>
      <c r="FM204" t="n">
        <v>4.58</v>
      </c>
      <c r="FN204" t="n">
        <v>0.000458</v>
      </c>
      <c r="FO204" t="inlineStr">
        <is>
          <t>Aqua Regia Digestion</t>
        </is>
      </c>
      <c r="FP204" t="inlineStr"/>
      <c r="FQ204" t="inlineStr"/>
      <c r="FR204" t="inlineStr"/>
      <c r="FS204" t="n">
        <v>17.5</v>
      </c>
      <c r="FT204" t="n">
        <v>0.00175</v>
      </c>
      <c r="FU204" t="inlineStr">
        <is>
          <t>Aqua Regia Digestion</t>
        </is>
      </c>
      <c r="FV204" t="inlineStr"/>
      <c r="FW204" t="inlineStr"/>
      <c r="FX204" t="inlineStr"/>
      <c r="FY204" t="n">
        <v>0.51</v>
      </c>
      <c r="FZ204" t="n">
        <v>5.1e-05</v>
      </c>
      <c r="GA204" t="inlineStr">
        <is>
          <t>Aqua Regia Digestion</t>
        </is>
      </c>
      <c r="GB204" t="n">
        <v>0.11</v>
      </c>
      <c r="GC204" t="n">
        <v>1.1e-05</v>
      </c>
      <c r="GD204" t="inlineStr">
        <is>
          <t>Aqua Regia Digestion</t>
        </is>
      </c>
      <c r="GE204" t="n">
        <v>10.9</v>
      </c>
      <c r="GF204" t="n">
        <v>0.00109</v>
      </c>
      <c r="GG204" t="inlineStr">
        <is>
          <t>Aqua Regia Digestion</t>
        </is>
      </c>
      <c r="GH204" t="inlineStr"/>
      <c r="GI204" t="inlineStr"/>
      <c r="GJ204" t="inlineStr"/>
      <c r="GK204" t="n">
        <v>0.28</v>
      </c>
      <c r="GL204" t="n">
        <v>2.8e-05</v>
      </c>
      <c r="GM204" t="inlineStr">
        <is>
          <t>Aqua Regia Digestion</t>
        </is>
      </c>
      <c r="GN204" t="n">
        <v>0.16</v>
      </c>
      <c r="GO204" t="n">
        <v>1.6e-05</v>
      </c>
      <c r="GP204" t="inlineStr">
        <is>
          <t>Aqua Regia Digestion</t>
        </is>
      </c>
      <c r="GQ204" t="n">
        <v>1.29</v>
      </c>
      <c r="GR204" t="n">
        <v>0.000129</v>
      </c>
      <c r="GS204" t="inlineStr">
        <is>
          <t>Aqua Regia Digestion</t>
        </is>
      </c>
      <c r="GT204" t="n">
        <v>22.6</v>
      </c>
      <c r="GU204" t="n">
        <v>0.00226</v>
      </c>
      <c r="GV204" t="inlineStr">
        <is>
          <t>Aqua Regia Digestion</t>
        </is>
      </c>
      <c r="GW204" t="n">
        <v>0.092</v>
      </c>
      <c r="GX204" t="n">
        <v>9.2e-06</v>
      </c>
      <c r="GY204" t="inlineStr">
        <is>
          <t>Aqua Regia Digestion</t>
        </is>
      </c>
      <c r="GZ204" t="n">
        <v>11.7</v>
      </c>
      <c r="HA204" t="n">
        <v>0.00117</v>
      </c>
      <c r="HB204" t="inlineStr">
        <is>
          <t>Aqua Regia Digestion</t>
        </is>
      </c>
      <c r="HC204" t="n">
        <v>0.98</v>
      </c>
      <c r="HD204" t="n">
        <v>9.8e-05</v>
      </c>
      <c r="HE204" t="inlineStr">
        <is>
          <t>Aqua Regia Digestion</t>
        </is>
      </c>
      <c r="HF204" t="n">
        <v>128</v>
      </c>
      <c r="HG204" t="n">
        <v>0.0128</v>
      </c>
      <c r="HH204" t="inlineStr">
        <is>
          <t>Aqua Regia Digestion</t>
        </is>
      </c>
      <c r="HI204" t="inlineStr"/>
      <c r="HJ204" t="inlineStr"/>
      <c r="HK204" t="inlineStr"/>
    </row>
    <row r="205">
      <c r="A205" t="inlineStr">
        <is>
          <t>OREAS0262</t>
        </is>
      </c>
      <c r="B205" t="inlineStr">
        <is>
          <t>Au &lt;1 ppm, Au only</t>
        </is>
      </c>
      <c r="C205" t="inlineStr">
        <is>
          <t>oxide</t>
        </is>
      </c>
      <c r="D205" t="inlineStr">
        <is>
          <t>mudstone</t>
        </is>
      </c>
      <c r="E205" t="inlineStr">
        <is>
          <t>Carlin style</t>
        </is>
      </c>
      <c r="F205" t="inlineStr">
        <is>
          <t>no</t>
        </is>
      </c>
      <c r="G205" t="inlineStr">
        <is>
          <t>Archived</t>
        </is>
      </c>
      <c r="H205" t="inlineStr">
        <is>
          <t>C:/Users/Zeb/Documents/GitHub/OREAS-Catalogue-Info/oreas-catalogue-2024-05-24.csv</t>
        </is>
      </c>
      <c r="I205">
        <f>Hyperlink("https://www.oreas.com/crm/OREAS-262/")</f>
        <v/>
      </c>
      <c r="J205" t="n">
        <v>0.45</v>
      </c>
      <c r="K205" t="n">
        <v>4.5e-05</v>
      </c>
      <c r="L205" t="inlineStr">
        <is>
          <t>Aqua Regia Digestion</t>
        </is>
      </c>
      <c r="M205" t="n">
        <v>13000</v>
      </c>
      <c r="N205" t="n">
        <v>1.3</v>
      </c>
      <c r="O205" t="inlineStr">
        <is>
          <t>Aqua Regia Digestion</t>
        </is>
      </c>
      <c r="P205" t="n">
        <v>35.8</v>
      </c>
      <c r="Q205" t="n">
        <v>0.00358</v>
      </c>
      <c r="R205" t="inlineStr">
        <is>
          <t>Aqua Regia Digestion</t>
        </is>
      </c>
      <c r="S205" t="n">
        <v>0.099</v>
      </c>
      <c r="T205" t="n">
        <v>9.9e-06</v>
      </c>
      <c r="U205" t="inlineStr">
        <is>
          <t>Pb Fire Assay</t>
        </is>
      </c>
      <c r="V205" t="inlineStr"/>
      <c r="W205" t="inlineStr"/>
      <c r="X205" t="inlineStr"/>
      <c r="Y205" t="n">
        <v>248</v>
      </c>
      <c r="Z205" t="n">
        <v>0.0248</v>
      </c>
      <c r="AA205" t="inlineStr">
        <is>
          <t>Aqua Regia Digestion</t>
        </is>
      </c>
      <c r="AB205" t="n">
        <v>1.14</v>
      </c>
      <c r="AC205" t="n">
        <v>0.000114</v>
      </c>
      <c r="AD205" t="inlineStr">
        <is>
          <t>Aqua Regia Digestion</t>
        </is>
      </c>
      <c r="AE205" t="n">
        <v>0.98</v>
      </c>
      <c r="AF205" t="n">
        <v>9.8e-05</v>
      </c>
      <c r="AG205" t="inlineStr">
        <is>
          <t>Aqua Regia Digestion</t>
        </is>
      </c>
      <c r="AH205" t="n">
        <v>29800</v>
      </c>
      <c r="AI205" t="n">
        <v>2.98</v>
      </c>
      <c r="AJ205" t="inlineStr">
        <is>
          <t>Aqua Regia Digestion</t>
        </is>
      </c>
      <c r="AK205" t="n">
        <v>0.61</v>
      </c>
      <c r="AL205" t="n">
        <v>6.1e-05</v>
      </c>
      <c r="AM205" t="inlineStr">
        <is>
          <t>Aqua Regia Digestion</t>
        </is>
      </c>
      <c r="AN205" t="inlineStr"/>
      <c r="AO205" t="inlineStr"/>
      <c r="AP205" t="inlineStr"/>
      <c r="AQ205" t="inlineStr"/>
      <c r="AR205" t="inlineStr"/>
      <c r="AS205" t="inlineStr"/>
      <c r="AT205" t="n">
        <v>26.9</v>
      </c>
      <c r="AU205" t="n">
        <v>0.00269</v>
      </c>
      <c r="AV205" t="inlineStr">
        <is>
          <t>Aqua Regia Digestion</t>
        </is>
      </c>
      <c r="AW205" t="n">
        <v>41.7</v>
      </c>
      <c r="AX205" t="n">
        <v>0.00417</v>
      </c>
      <c r="AY205" t="inlineStr">
        <is>
          <t>Aqua Regia Digestion</t>
        </is>
      </c>
      <c r="AZ205" t="inlineStr"/>
      <c r="BA205" t="inlineStr"/>
      <c r="BB205" t="inlineStr"/>
      <c r="BC205" t="n">
        <v>118</v>
      </c>
      <c r="BD205" t="n">
        <v>0.0118</v>
      </c>
      <c r="BE205" t="inlineStr">
        <is>
          <t>Aqua Regia Digestion</t>
        </is>
      </c>
      <c r="BF205" t="n">
        <v>2.29</v>
      </c>
      <c r="BG205" t="n">
        <v>0.000229</v>
      </c>
      <c r="BH205" t="inlineStr">
        <is>
          <t>Aqua Regia Digestion</t>
        </is>
      </c>
      <c r="BI205" t="n">
        <v>1.17</v>
      </c>
      <c r="BJ205" t="n">
        <v>0.000117</v>
      </c>
      <c r="BK205" t="inlineStr">
        <is>
          <t>Aqua Regia Digestion</t>
        </is>
      </c>
      <c r="BL205" t="n">
        <v>0.72</v>
      </c>
      <c r="BM205" t="n">
        <v>7.2e-05</v>
      </c>
      <c r="BN205" t="inlineStr">
        <is>
          <t>Aqua Regia Digestion</t>
        </is>
      </c>
      <c r="BO205" t="n">
        <v>34500</v>
      </c>
      <c r="BP205" t="n">
        <v>3.45</v>
      </c>
      <c r="BQ205" t="inlineStr">
        <is>
          <t>Aqua Regia Digestion</t>
        </is>
      </c>
      <c r="BR205" t="n">
        <v>4.59</v>
      </c>
      <c r="BS205" t="n">
        <v>0.000459</v>
      </c>
      <c r="BT205" t="inlineStr">
        <is>
          <t>Aqua Regia Digestion</t>
        </is>
      </c>
      <c r="BU205" t="n">
        <v>3.34</v>
      </c>
      <c r="BV205" t="n">
        <v>0.000334</v>
      </c>
      <c r="BW205" t="inlineStr">
        <is>
          <t>Aqua Regia Digestion</t>
        </is>
      </c>
      <c r="BX205" t="inlineStr"/>
      <c r="BY205" t="inlineStr"/>
      <c r="BZ205" t="inlineStr"/>
      <c r="CA205" t="inlineStr"/>
      <c r="CB205" t="inlineStr"/>
      <c r="CC205" t="inlineStr"/>
      <c r="CD205" t="n">
        <v>0.17</v>
      </c>
      <c r="CE205" t="n">
        <v>1.7e-05</v>
      </c>
      <c r="CF205" t="inlineStr">
        <is>
          <t>Aqua Regia Digestion</t>
        </is>
      </c>
      <c r="CG205" t="n">
        <v>0.41</v>
      </c>
      <c r="CH205" t="n">
        <v>4.1e-05</v>
      </c>
      <c r="CI205" t="inlineStr">
        <is>
          <t>Aqua Regia Digestion</t>
        </is>
      </c>
      <c r="CJ205" t="n">
        <v>0.033</v>
      </c>
      <c r="CK205" t="n">
        <v>3.3e-06</v>
      </c>
      <c r="CL205" t="inlineStr">
        <is>
          <t>Aqua Regia Digestion</t>
        </is>
      </c>
      <c r="CM205" t="inlineStr"/>
      <c r="CN205" t="inlineStr"/>
      <c r="CO205" t="inlineStr"/>
      <c r="CP205" t="n">
        <v>2950</v>
      </c>
      <c r="CQ205" t="n">
        <v>0.295</v>
      </c>
      <c r="CR205" t="inlineStr">
        <is>
          <t>Aqua Regia Digestion</t>
        </is>
      </c>
      <c r="CS205" t="inlineStr"/>
      <c r="CT205" t="inlineStr"/>
      <c r="CU205" t="inlineStr"/>
      <c r="CV205" t="n">
        <v>17.8</v>
      </c>
      <c r="CW205" t="n">
        <v>0.00178</v>
      </c>
      <c r="CX205" t="inlineStr">
        <is>
          <t>Aqua Regia Digestion</t>
        </is>
      </c>
      <c r="CY205" t="inlineStr"/>
      <c r="CZ205" t="inlineStr"/>
      <c r="DA205" t="inlineStr"/>
      <c r="DB205" t="n">
        <v>11700</v>
      </c>
      <c r="DC205" t="n">
        <v>1.17</v>
      </c>
      <c r="DD205" t="inlineStr">
        <is>
          <t>Aqua Regia Digestion</t>
        </is>
      </c>
      <c r="DE205" t="n">
        <v>530</v>
      </c>
      <c r="DF205" t="n">
        <v>0.053</v>
      </c>
      <c r="DG205" t="inlineStr">
        <is>
          <t>Aqua Regia Digestion</t>
        </is>
      </c>
      <c r="DH205" t="n">
        <v>0.68</v>
      </c>
      <c r="DI205" t="n">
        <v>6.8e-05</v>
      </c>
      <c r="DJ205" t="inlineStr">
        <is>
          <t>Aqua Regia Digestion</t>
        </is>
      </c>
      <c r="DK205" t="n">
        <v>710</v>
      </c>
      <c r="DL205" t="n">
        <v>0.07099999999999999</v>
      </c>
      <c r="DM205" t="inlineStr">
        <is>
          <t>Aqua Regia Digestion</t>
        </is>
      </c>
      <c r="DN205" t="inlineStr"/>
      <c r="DO205" t="inlineStr"/>
      <c r="DP205" t="inlineStr"/>
      <c r="DQ205" t="inlineStr"/>
      <c r="DR205" t="inlineStr"/>
      <c r="DS205" t="inlineStr"/>
      <c r="DT205" t="n">
        <v>62</v>
      </c>
      <c r="DU205" t="n">
        <v>0.0062</v>
      </c>
      <c r="DV205" t="inlineStr">
        <is>
          <t>Aqua Regia Digestion</t>
        </is>
      </c>
      <c r="DW205" t="n">
        <v>400</v>
      </c>
      <c r="DX205" t="n">
        <v>0.04</v>
      </c>
      <c r="DY205" t="inlineStr">
        <is>
          <t>Aqua Regia Digestion</t>
        </is>
      </c>
      <c r="DZ205" t="n">
        <v>56</v>
      </c>
      <c r="EA205" t="n">
        <v>0.0056</v>
      </c>
      <c r="EB205" t="inlineStr">
        <is>
          <t>Aqua Regia Digestion</t>
        </is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2720</v>
      </c>
      <c r="EY205" t="n">
        <v>0.272</v>
      </c>
      <c r="EZ205" t="inlineStr">
        <is>
          <t>Aqua Regia Digestion</t>
        </is>
      </c>
      <c r="FA205" t="n">
        <v>5.06</v>
      </c>
      <c r="FB205" t="n">
        <v>0.000506</v>
      </c>
      <c r="FC205" t="inlineStr">
        <is>
          <t>Aqua Regia Digestion</t>
        </is>
      </c>
      <c r="FD205" t="n">
        <v>3.49</v>
      </c>
      <c r="FE205" t="n">
        <v>0.000349</v>
      </c>
      <c r="FF205" t="inlineStr">
        <is>
          <t>Aqua Regia Digestion</t>
        </is>
      </c>
      <c r="FG205" t="inlineStr"/>
      <c r="FH205" t="inlineStr"/>
      <c r="FI205" t="inlineStr"/>
      <c r="FJ205" t="inlineStr"/>
      <c r="FK205" t="inlineStr"/>
      <c r="FL205" t="inlineStr"/>
      <c r="FM205" t="n">
        <v>3.58</v>
      </c>
      <c r="FN205" t="n">
        <v>0.000358</v>
      </c>
      <c r="FO205" t="inlineStr">
        <is>
          <t>Aqua Regia Digestion</t>
        </is>
      </c>
      <c r="FP205" t="inlineStr"/>
      <c r="FQ205" t="inlineStr"/>
      <c r="FR205" t="inlineStr"/>
      <c r="FS205" t="n">
        <v>36</v>
      </c>
      <c r="FT205" t="n">
        <v>0.0036</v>
      </c>
      <c r="FU205" t="inlineStr">
        <is>
          <t>Aqua Regia Digestion</t>
        </is>
      </c>
      <c r="FV205" t="inlineStr"/>
      <c r="FW205" t="inlineStr"/>
      <c r="FX205" t="inlineStr"/>
      <c r="FY205" t="n">
        <v>0.43</v>
      </c>
      <c r="FZ205" t="n">
        <v>4.3e-05</v>
      </c>
      <c r="GA205" t="inlineStr">
        <is>
          <t>Aqua Regia Digestion</t>
        </is>
      </c>
      <c r="GB205" t="n">
        <v>0.23</v>
      </c>
      <c r="GC205" t="n">
        <v>2.3e-05</v>
      </c>
      <c r="GD205" t="inlineStr">
        <is>
          <t>Aqua Regia Digestion</t>
        </is>
      </c>
      <c r="GE205" t="n">
        <v>9.33</v>
      </c>
      <c r="GF205" t="n">
        <v>0.000933</v>
      </c>
      <c r="GG205" t="inlineStr">
        <is>
          <t>Aqua Regia Digestion</t>
        </is>
      </c>
      <c r="GH205" t="inlineStr"/>
      <c r="GI205" t="inlineStr"/>
      <c r="GJ205" t="inlineStr"/>
      <c r="GK205" t="n">
        <v>0.47</v>
      </c>
      <c r="GL205" t="n">
        <v>4.7e-05</v>
      </c>
      <c r="GM205" t="inlineStr">
        <is>
          <t>Aqua Regia Digestion</t>
        </is>
      </c>
      <c r="GN205" t="inlineStr"/>
      <c r="GO205" t="inlineStr"/>
      <c r="GP205" t="inlineStr"/>
      <c r="GQ205" t="n">
        <v>1.22</v>
      </c>
      <c r="GR205" t="n">
        <v>0.000122</v>
      </c>
      <c r="GS205" t="inlineStr">
        <is>
          <t>Aqua Regia Digestion</t>
        </is>
      </c>
      <c r="GT205" t="n">
        <v>22.5</v>
      </c>
      <c r="GU205" t="n">
        <v>0.00225</v>
      </c>
      <c r="GV205" t="inlineStr">
        <is>
          <t>Aqua Regia Digestion</t>
        </is>
      </c>
      <c r="GW205" t="inlineStr"/>
      <c r="GX205" t="inlineStr"/>
      <c r="GY205" t="inlineStr"/>
      <c r="GZ205" t="n">
        <v>11.2</v>
      </c>
      <c r="HA205" t="n">
        <v>0.00112</v>
      </c>
      <c r="HB205" t="inlineStr">
        <is>
          <t>Aqua Regia Digestion</t>
        </is>
      </c>
      <c r="HC205" t="n">
        <v>0.95</v>
      </c>
      <c r="HD205" t="n">
        <v>9.500000000000001e-05</v>
      </c>
      <c r="HE205" t="inlineStr">
        <is>
          <t>Aqua Regia Digestion</t>
        </is>
      </c>
      <c r="HF205" t="n">
        <v>154</v>
      </c>
      <c r="HG205" t="n">
        <v>0.0154</v>
      </c>
      <c r="HH205" t="inlineStr">
        <is>
          <t>Aqua Regia Digestion</t>
        </is>
      </c>
      <c r="HI205" t="inlineStr"/>
      <c r="HJ205" t="inlineStr"/>
      <c r="HK205" t="inlineStr"/>
    </row>
    <row r="206">
      <c r="A206" t="inlineStr">
        <is>
          <t>OREAS0262b</t>
        </is>
      </c>
      <c r="B206" t="inlineStr">
        <is>
          <t>Au &lt;1 ppm, Au only</t>
        </is>
      </c>
      <c r="C206" t="inlineStr">
        <is>
          <t>oxide</t>
        </is>
      </c>
      <c r="D206" t="inlineStr">
        <is>
          <t>mudstone</t>
        </is>
      </c>
      <c r="E206" t="inlineStr">
        <is>
          <t>Carlin style</t>
        </is>
      </c>
      <c r="F206" t="inlineStr">
        <is>
          <t>yes</t>
        </is>
      </c>
      <c r="G206" t="inlineStr">
        <is>
          <t>Current</t>
        </is>
      </c>
      <c r="H206" t="inlineStr">
        <is>
          <t>C:/Users/Zeb/Documents/GitHub/OREAS-Catalogue-Info/oreas-catalogue-2024-05-24.csv</t>
        </is>
      </c>
      <c r="I206">
        <f>Hyperlink("https://www.oreas.com/crm/OREAS-262b/")</f>
        <v/>
      </c>
      <c r="J206" t="n">
        <v>0.132</v>
      </c>
      <c r="K206" t="n">
        <v>1.32e-05</v>
      </c>
      <c r="L206" t="inlineStr">
        <is>
          <t>Aqua Regia Digestion</t>
        </is>
      </c>
      <c r="M206" t="n">
        <v>50100</v>
      </c>
      <c r="N206" t="n">
        <v>5.01</v>
      </c>
      <c r="O206" t="inlineStr">
        <is>
          <t>4-Acid Digestion</t>
        </is>
      </c>
      <c r="P206" t="n">
        <v>30.3</v>
      </c>
      <c r="Q206" t="n">
        <v>0.00303</v>
      </c>
      <c r="R206" t="inlineStr">
        <is>
          <t>4-Acid Digestion</t>
        </is>
      </c>
      <c r="S206" t="n">
        <v>0.104</v>
      </c>
      <c r="T206" t="n">
        <v>1.04e-05</v>
      </c>
      <c r="U206" t="inlineStr">
        <is>
          <t>Pb Fire Assay</t>
        </is>
      </c>
      <c r="V206" s="2" t="n">
        <v>10</v>
      </c>
      <c r="W206" s="2" t="n">
        <v>0.001</v>
      </c>
      <c r="X206" t="inlineStr">
        <is>
          <t>Aqua Regia Digestion</t>
        </is>
      </c>
      <c r="Y206" t="n">
        <v>336</v>
      </c>
      <c r="Z206" t="n">
        <v>0.0336</v>
      </c>
      <c r="AA206" t="inlineStr">
        <is>
          <t>4-Acid Digestion</t>
        </is>
      </c>
      <c r="AB206" t="n">
        <v>1.52</v>
      </c>
      <c r="AC206" t="n">
        <v>0.000152</v>
      </c>
      <c r="AD206" t="inlineStr">
        <is>
          <t>4-Acid Digestion</t>
        </is>
      </c>
      <c r="AE206" t="n">
        <v>0.73</v>
      </c>
      <c r="AF206" t="n">
        <v>7.3e-05</v>
      </c>
      <c r="AG206" t="inlineStr">
        <is>
          <t>4-Acid Digestion</t>
        </is>
      </c>
      <c r="AH206" t="n">
        <v>3840</v>
      </c>
      <c r="AI206" t="n">
        <v>0.384</v>
      </c>
      <c r="AJ206" t="inlineStr">
        <is>
          <t>4-Acid Digestion</t>
        </is>
      </c>
      <c r="AK206" t="n">
        <v>0.062</v>
      </c>
      <c r="AL206" t="n">
        <v>6.2e-06</v>
      </c>
      <c r="AM206" t="inlineStr">
        <is>
          <t>4-Acid Digestion</t>
        </is>
      </c>
      <c r="AN206" t="n">
        <v>68</v>
      </c>
      <c r="AO206" t="n">
        <v>0.0068</v>
      </c>
      <c r="AP206" t="inlineStr">
        <is>
          <t>4-Acid Digestion</t>
        </is>
      </c>
      <c r="AQ206" t="inlineStr"/>
      <c r="AR206" t="inlineStr"/>
      <c r="AS206" t="inlineStr"/>
      <c r="AT206" t="n">
        <v>5.74</v>
      </c>
      <c r="AU206" t="n">
        <v>0.000574</v>
      </c>
      <c r="AV206" t="inlineStr">
        <is>
          <t>4-Acid Digestion</t>
        </is>
      </c>
      <c r="AW206" t="n">
        <v>49.7</v>
      </c>
      <c r="AX206" t="n">
        <v>0.00497</v>
      </c>
      <c r="AY206" t="inlineStr">
        <is>
          <t>4-Acid Digestion</t>
        </is>
      </c>
      <c r="AZ206" t="n">
        <v>5.02</v>
      </c>
      <c r="BA206" t="n">
        <v>0.000502</v>
      </c>
      <c r="BB206" t="inlineStr">
        <is>
          <t>4-Acid Digestion</t>
        </is>
      </c>
      <c r="BC206" t="n">
        <v>70</v>
      </c>
      <c r="BD206" t="n">
        <v>0.007</v>
      </c>
      <c r="BE206" t="inlineStr">
        <is>
          <t>4-Acid Digestion</t>
        </is>
      </c>
      <c r="BF206" t="n">
        <v>2.37</v>
      </c>
      <c r="BG206" t="n">
        <v>0.000237</v>
      </c>
      <c r="BH206" t="inlineStr">
        <is>
          <t>4-Acid Digestion</t>
        </is>
      </c>
      <c r="BI206" t="n">
        <v>1.31</v>
      </c>
      <c r="BJ206" t="n">
        <v>0.000131</v>
      </c>
      <c r="BK206" t="inlineStr">
        <is>
          <t>4-Acid Digestion</t>
        </is>
      </c>
      <c r="BL206" t="n">
        <v>0.74</v>
      </c>
      <c r="BM206" t="n">
        <v>7.4e-05</v>
      </c>
      <c r="BN206" t="inlineStr">
        <is>
          <t>4-Acid Digestion</t>
        </is>
      </c>
      <c r="BO206" t="n">
        <v>24600</v>
      </c>
      <c r="BP206" t="n">
        <v>2.46</v>
      </c>
      <c r="BQ206" t="inlineStr">
        <is>
          <t>4-Acid Digestion</t>
        </is>
      </c>
      <c r="BR206" t="n">
        <v>12.6</v>
      </c>
      <c r="BS206" t="n">
        <v>0.00126</v>
      </c>
      <c r="BT206" t="inlineStr">
        <is>
          <t>4-Acid Digestion</t>
        </is>
      </c>
      <c r="BU206" t="n">
        <v>3.35</v>
      </c>
      <c r="BV206" t="n">
        <v>0.000335</v>
      </c>
      <c r="BW206" t="inlineStr">
        <is>
          <t>4-Acid Digestion</t>
        </is>
      </c>
      <c r="BX206" t="inlineStr"/>
      <c r="BY206" t="inlineStr"/>
      <c r="BZ206" t="inlineStr"/>
      <c r="CA206" t="n">
        <v>2.54</v>
      </c>
      <c r="CB206" t="n">
        <v>0.000254</v>
      </c>
      <c r="CC206" t="inlineStr">
        <is>
          <t>4-Acid Digestion</t>
        </is>
      </c>
      <c r="CD206" t="n">
        <v>0.056</v>
      </c>
      <c r="CE206" t="n">
        <v>5.6e-06</v>
      </c>
      <c r="CF206" t="inlineStr">
        <is>
          <t>Aqua Regia Digestion</t>
        </is>
      </c>
      <c r="CG206" t="n">
        <v>0.43</v>
      </c>
      <c r="CH206" t="n">
        <v>4.3e-05</v>
      </c>
      <c r="CI206" t="inlineStr">
        <is>
          <t>4-Acid Digestion</t>
        </is>
      </c>
      <c r="CJ206" t="n">
        <v>0.063</v>
      </c>
      <c r="CK206" t="n">
        <v>6.3e-06</v>
      </c>
      <c r="CL206" t="inlineStr">
        <is>
          <t>4-Acid Digestion</t>
        </is>
      </c>
      <c r="CM206" t="inlineStr"/>
      <c r="CN206" t="inlineStr"/>
      <c r="CO206" t="inlineStr"/>
      <c r="CP206" t="n">
        <v>16300</v>
      </c>
      <c r="CQ206" t="n">
        <v>1.63</v>
      </c>
      <c r="CR206" t="inlineStr">
        <is>
          <t>4-Acid Digestion</t>
        </is>
      </c>
      <c r="CS206" t="n">
        <v>34.6</v>
      </c>
      <c r="CT206" t="n">
        <v>0.00346</v>
      </c>
      <c r="CU206" t="inlineStr">
        <is>
          <t>4-Acid Digestion</t>
        </is>
      </c>
      <c r="CV206" t="n">
        <v>34.9</v>
      </c>
      <c r="CW206" t="n">
        <v>0.00349</v>
      </c>
      <c r="CX206" t="inlineStr">
        <is>
          <t>4-Acid Digestion</t>
        </is>
      </c>
      <c r="CY206" t="n">
        <v>0.19</v>
      </c>
      <c r="CZ206" t="n">
        <v>1.9e-05</v>
      </c>
      <c r="DA206" t="inlineStr">
        <is>
          <t>4-Acid Digestion</t>
        </is>
      </c>
      <c r="DB206" t="n">
        <v>5570</v>
      </c>
      <c r="DC206" t="n">
        <v>0.5570000000000001</v>
      </c>
      <c r="DD206" t="inlineStr">
        <is>
          <t>4-Acid Digestion</t>
        </is>
      </c>
      <c r="DE206" t="n">
        <v>190</v>
      </c>
      <c r="DF206" t="n">
        <v>0.019</v>
      </c>
      <c r="DG206" t="inlineStr">
        <is>
          <t>4-Acid Digestion</t>
        </is>
      </c>
      <c r="DH206" t="n">
        <v>1.48</v>
      </c>
      <c r="DI206" t="n">
        <v>0.000148</v>
      </c>
      <c r="DJ206" t="inlineStr">
        <is>
          <t>4-Acid Digestion</t>
        </is>
      </c>
      <c r="DK206" t="n">
        <v>1900</v>
      </c>
      <c r="DL206" t="n">
        <v>0.19</v>
      </c>
      <c r="DM206" t="inlineStr">
        <is>
          <t>4-Acid Digestion</t>
        </is>
      </c>
      <c r="DN206" t="n">
        <v>7.7</v>
      </c>
      <c r="DO206" t="n">
        <v>0.00077</v>
      </c>
      <c r="DP206" t="inlineStr">
        <is>
          <t>4-Acid Digestion</t>
        </is>
      </c>
      <c r="DQ206" t="n">
        <v>24</v>
      </c>
      <c r="DR206" t="n">
        <v>0.0024</v>
      </c>
      <c r="DS206" t="inlineStr">
        <is>
          <t>4-Acid Digestion</t>
        </is>
      </c>
      <c r="DT206" t="n">
        <v>16</v>
      </c>
      <c r="DU206" t="n">
        <v>0.0016</v>
      </c>
      <c r="DV206" t="inlineStr">
        <is>
          <t>Aqua Regia Digestion</t>
        </is>
      </c>
      <c r="DW206" t="n">
        <v>240</v>
      </c>
      <c r="DX206" t="n">
        <v>0.024</v>
      </c>
      <c r="DY206" t="inlineStr">
        <is>
          <t>4-Acid Digestion</t>
        </is>
      </c>
      <c r="DZ206" t="n">
        <v>19.4</v>
      </c>
      <c r="EA206" t="n">
        <v>0.00194</v>
      </c>
      <c r="EB206" t="inlineStr">
        <is>
          <t>4-Acid Digestion</t>
        </is>
      </c>
      <c r="EC206" t="inlineStr"/>
      <c r="ED206" t="inlineStr"/>
      <c r="EE206" t="inlineStr"/>
      <c r="EF206" t="n">
        <v>6.97</v>
      </c>
      <c r="EG206" t="n">
        <v>0.000697</v>
      </c>
      <c r="EH206" t="inlineStr">
        <is>
          <t>4-Acid Digestion</t>
        </is>
      </c>
      <c r="EI206" t="inlineStr"/>
      <c r="EJ206" t="inlineStr"/>
      <c r="EK206" t="inlineStr"/>
      <c r="EL206" t="n">
        <v>17</v>
      </c>
      <c r="EM206" t="n">
        <v>0.0017</v>
      </c>
      <c r="EN206" t="inlineStr">
        <is>
          <t>Aqua Regia Digestion</t>
        </is>
      </c>
      <c r="EO206" s="2" t="n">
        <v>0.002</v>
      </c>
      <c r="EP206" s="2" t="n">
        <v>2e-07</v>
      </c>
      <c r="EQ206" t="inlineStr">
        <is>
          <t>4-Acid Digestion</t>
        </is>
      </c>
      <c r="ER206" t="inlineStr"/>
      <c r="ES206" t="inlineStr"/>
      <c r="ET206" t="inlineStr"/>
      <c r="EU206" t="inlineStr"/>
      <c r="EV206" t="inlineStr"/>
      <c r="EW206" t="inlineStr"/>
      <c r="EX206" t="n">
        <v>360</v>
      </c>
      <c r="EY206" t="n">
        <v>0.036</v>
      </c>
      <c r="EZ206" t="inlineStr">
        <is>
          <t>4-Acid Digestion</t>
        </is>
      </c>
      <c r="FA206" t="n">
        <v>5.41</v>
      </c>
      <c r="FB206" t="n">
        <v>0.000541</v>
      </c>
      <c r="FC206" t="inlineStr">
        <is>
          <t>4-Acid Digestion</t>
        </is>
      </c>
      <c r="FD206" t="n">
        <v>7.02</v>
      </c>
      <c r="FE206" t="n">
        <v>0.000702</v>
      </c>
      <c r="FF206" t="inlineStr">
        <is>
          <t>4-Acid Digestion</t>
        </is>
      </c>
      <c r="FG206" t="inlineStr"/>
      <c r="FH206" t="inlineStr"/>
      <c r="FI206" t="inlineStr"/>
      <c r="FJ206" t="inlineStr"/>
      <c r="FK206" t="inlineStr"/>
      <c r="FL206" t="inlineStr"/>
      <c r="FM206" t="n">
        <v>4.35</v>
      </c>
      <c r="FN206" t="n">
        <v>0.000435</v>
      </c>
      <c r="FO206" t="inlineStr">
        <is>
          <t>4-Acid Digestion</t>
        </is>
      </c>
      <c r="FP206" t="n">
        <v>6.72</v>
      </c>
      <c r="FQ206" t="n">
        <v>0.000672</v>
      </c>
      <c r="FR206" t="inlineStr">
        <is>
          <t>4-Acid Digestion</t>
        </is>
      </c>
      <c r="FS206" t="n">
        <v>44.1</v>
      </c>
      <c r="FT206" t="n">
        <v>0.00441</v>
      </c>
      <c r="FU206" t="inlineStr">
        <is>
          <t>4-Acid Digestion</t>
        </is>
      </c>
      <c r="FV206" t="n">
        <v>0.78</v>
      </c>
      <c r="FW206" t="n">
        <v>7.8e-05</v>
      </c>
      <c r="FX206" t="inlineStr">
        <is>
          <t>4-Acid Digestion</t>
        </is>
      </c>
      <c r="FY206" t="n">
        <v>0.45</v>
      </c>
      <c r="FZ206" t="n">
        <v>4.5e-05</v>
      </c>
      <c r="GA206" t="inlineStr">
        <is>
          <t>4-Acid Digestion</t>
        </is>
      </c>
      <c r="GB206" t="n">
        <v>0.09</v>
      </c>
      <c r="GC206" t="n">
        <v>9e-06</v>
      </c>
      <c r="GD206" t="inlineStr">
        <is>
          <t>Aqua Regia Digestion</t>
        </is>
      </c>
      <c r="GE206" t="n">
        <v>12.6</v>
      </c>
      <c r="GF206" t="n">
        <v>0.00126</v>
      </c>
      <c r="GG206" t="inlineStr">
        <is>
          <t>4-Acid Digestion</t>
        </is>
      </c>
      <c r="GH206" t="n">
        <v>2530</v>
      </c>
      <c r="GI206" t="n">
        <v>0.253</v>
      </c>
      <c r="GJ206" t="inlineStr">
        <is>
          <t>4-Acid Digestion</t>
        </is>
      </c>
      <c r="GK206" t="n">
        <v>0.88</v>
      </c>
      <c r="GL206" t="n">
        <v>8.8e-05</v>
      </c>
      <c r="GM206" t="inlineStr">
        <is>
          <t>4-Acid Digestion</t>
        </is>
      </c>
      <c r="GN206" t="n">
        <v>0.18</v>
      </c>
      <c r="GO206" t="n">
        <v>1.8e-05</v>
      </c>
      <c r="GP206" t="inlineStr">
        <is>
          <t>4-Acid Digestion</t>
        </is>
      </c>
      <c r="GQ206" t="n">
        <v>1.95</v>
      </c>
      <c r="GR206" t="n">
        <v>0.000195</v>
      </c>
      <c r="GS206" t="inlineStr">
        <is>
          <t>4-Acid Digestion</t>
        </is>
      </c>
      <c r="GT206" t="n">
        <v>19.3</v>
      </c>
      <c r="GU206" t="n">
        <v>0.00193</v>
      </c>
      <c r="GV206" t="inlineStr">
        <is>
          <t>Aqua Regia Digestion</t>
        </is>
      </c>
      <c r="GW206" t="n">
        <v>3.07</v>
      </c>
      <c r="GX206" t="n">
        <v>0.000307</v>
      </c>
      <c r="GY206" t="inlineStr">
        <is>
          <t>4-Acid Digestion</t>
        </is>
      </c>
      <c r="GZ206" t="n">
        <v>12</v>
      </c>
      <c r="HA206" t="n">
        <v>0.0012</v>
      </c>
      <c r="HB206" t="inlineStr">
        <is>
          <t>4-Acid Digestion</t>
        </is>
      </c>
      <c r="HC206" t="n">
        <v>1.3</v>
      </c>
      <c r="HD206" t="n">
        <v>0.00013</v>
      </c>
      <c r="HE206" t="inlineStr">
        <is>
          <t>4-Acid Digestion</t>
        </is>
      </c>
      <c r="HF206" t="n">
        <v>47.2</v>
      </c>
      <c r="HG206" t="n">
        <v>0.00472</v>
      </c>
      <c r="HH206" t="inlineStr">
        <is>
          <t>4-Acid Digestion</t>
        </is>
      </c>
      <c r="HI206" t="n">
        <v>89</v>
      </c>
      <c r="HJ206" t="n">
        <v>0.0089</v>
      </c>
      <c r="HK206" t="inlineStr">
        <is>
          <t>4-Acid Digestion</t>
        </is>
      </c>
    </row>
    <row r="207">
      <c r="A207" t="inlineStr">
        <is>
          <t>OREAS0263</t>
        </is>
      </c>
      <c r="B207" t="inlineStr">
        <is>
          <t>Au &lt;1 ppm, Au only</t>
        </is>
      </c>
      <c r="C207" t="inlineStr">
        <is>
          <t>oxide</t>
        </is>
      </c>
      <c r="D207" t="inlineStr">
        <is>
          <t>mudstone</t>
        </is>
      </c>
      <c r="E207" t="inlineStr">
        <is>
          <t>Carlin style</t>
        </is>
      </c>
      <c r="F207" t="inlineStr">
        <is>
          <t>no</t>
        </is>
      </c>
      <c r="G207" t="inlineStr">
        <is>
          <t>Current</t>
        </is>
      </c>
      <c r="H207" t="inlineStr">
        <is>
          <t>C:/Users/Zeb/Documents/GitHub/OREAS-Catalogue-Info/oreas-catalogue-2024-05-24.csv</t>
        </is>
      </c>
      <c r="I207">
        <f>Hyperlink("https://www.oreas.com/crm/OREAS-263/")</f>
        <v/>
      </c>
      <c r="J207" t="n">
        <v>0.285</v>
      </c>
      <c r="K207" t="n">
        <v>2.85e-05</v>
      </c>
      <c r="L207" t="inlineStr">
        <is>
          <t>Aqua Regia Digestion</t>
        </is>
      </c>
      <c r="M207" t="n">
        <v>12900</v>
      </c>
      <c r="N207" t="n">
        <v>1.29</v>
      </c>
      <c r="O207" t="inlineStr">
        <is>
          <t>Aqua Regia Digestion</t>
        </is>
      </c>
      <c r="P207" t="n">
        <v>30.8</v>
      </c>
      <c r="Q207" t="n">
        <v>0.00308</v>
      </c>
      <c r="R207" t="inlineStr">
        <is>
          <t>Aqua Regia Digestion</t>
        </is>
      </c>
      <c r="S207" t="n">
        <v>0.214</v>
      </c>
      <c r="T207" t="n">
        <v>2.14e-05</v>
      </c>
      <c r="U207" t="inlineStr">
        <is>
          <t>Pb Fire Assay</t>
        </is>
      </c>
      <c r="V207" t="inlineStr"/>
      <c r="W207" t="inlineStr"/>
      <c r="X207" t="inlineStr"/>
      <c r="Y207" t="n">
        <v>175</v>
      </c>
      <c r="Z207" t="n">
        <v>0.0175</v>
      </c>
      <c r="AA207" t="inlineStr">
        <is>
          <t>Aqua Regia Digestion</t>
        </is>
      </c>
      <c r="AB207" t="n">
        <v>1.22</v>
      </c>
      <c r="AC207" t="n">
        <v>0.000122</v>
      </c>
      <c r="AD207" t="inlineStr">
        <is>
          <t>Aqua Regia Digestion</t>
        </is>
      </c>
      <c r="AE207" t="n">
        <v>0.57</v>
      </c>
      <c r="AF207" t="n">
        <v>5.7e-05</v>
      </c>
      <c r="AG207" t="inlineStr">
        <is>
          <t>Aqua Regia Digestion</t>
        </is>
      </c>
      <c r="AH207" t="n">
        <v>10300</v>
      </c>
      <c r="AI207" t="n">
        <v>1.03</v>
      </c>
      <c r="AJ207" t="inlineStr">
        <is>
          <t>Aqua Regia Digestion</t>
        </is>
      </c>
      <c r="AK207" t="n">
        <v>0.27</v>
      </c>
      <c r="AL207" t="n">
        <v>2.7e-05</v>
      </c>
      <c r="AM207" t="inlineStr">
        <is>
          <t>Aqua Regia Digestion</t>
        </is>
      </c>
      <c r="AN207" t="inlineStr"/>
      <c r="AO207" t="inlineStr"/>
      <c r="AP207" t="inlineStr"/>
      <c r="AQ207" t="inlineStr"/>
      <c r="AR207" t="inlineStr"/>
      <c r="AS207" t="inlineStr"/>
      <c r="AT207" t="n">
        <v>31</v>
      </c>
      <c r="AU207" t="n">
        <v>0.0031</v>
      </c>
      <c r="AV207" t="inlineStr">
        <is>
          <t>Aqua Regia Digestion</t>
        </is>
      </c>
      <c r="AW207" t="n">
        <v>48</v>
      </c>
      <c r="AX207" t="n">
        <v>0.0048</v>
      </c>
      <c r="AY207" t="inlineStr">
        <is>
          <t>Aqua Regia Digestion</t>
        </is>
      </c>
      <c r="AZ207" t="inlineStr"/>
      <c r="BA207" t="inlineStr"/>
      <c r="BB207" t="inlineStr"/>
      <c r="BC207" t="n">
        <v>87</v>
      </c>
      <c r="BD207" t="n">
        <v>0.008699999999999999</v>
      </c>
      <c r="BE207" t="inlineStr">
        <is>
          <t>Aqua Regia Digestion</t>
        </is>
      </c>
      <c r="BF207" t="n">
        <v>2.64</v>
      </c>
      <c r="BG207" t="n">
        <v>0.000264</v>
      </c>
      <c r="BH207" t="inlineStr">
        <is>
          <t>Aqua Regia Digestion</t>
        </is>
      </c>
      <c r="BI207" t="n">
        <v>1.29</v>
      </c>
      <c r="BJ207" t="n">
        <v>0.000129</v>
      </c>
      <c r="BK207" t="inlineStr">
        <is>
          <t>Aqua Regia Digestion</t>
        </is>
      </c>
      <c r="BL207" t="n">
        <v>0.85</v>
      </c>
      <c r="BM207" t="n">
        <v>8.500000000000001e-05</v>
      </c>
      <c r="BN207" t="inlineStr">
        <is>
          <t>Aqua Regia Digestion</t>
        </is>
      </c>
      <c r="BO207" t="n">
        <v>36800</v>
      </c>
      <c r="BP207" t="n">
        <v>3.68</v>
      </c>
      <c r="BQ207" t="inlineStr">
        <is>
          <t>Aqua Regia Digestion</t>
        </is>
      </c>
      <c r="BR207" t="n">
        <v>4.92</v>
      </c>
      <c r="BS207" t="n">
        <v>0.000492</v>
      </c>
      <c r="BT207" t="inlineStr">
        <is>
          <t>Aqua Regia Digestion</t>
        </is>
      </c>
      <c r="BU207" t="n">
        <v>3.89</v>
      </c>
      <c r="BV207" t="n">
        <v>0.000389</v>
      </c>
      <c r="BW207" t="inlineStr">
        <is>
          <t>Aqua Regia Digestion</t>
        </is>
      </c>
      <c r="BX207" t="inlineStr"/>
      <c r="BY207" t="inlineStr"/>
      <c r="BZ207" t="inlineStr"/>
      <c r="CA207" t="inlineStr"/>
      <c r="CB207" t="inlineStr"/>
      <c r="CC207" t="inlineStr"/>
      <c r="CD207" t="n">
        <v>0.17</v>
      </c>
      <c r="CE207" t="n">
        <v>1.7e-05</v>
      </c>
      <c r="CF207" t="inlineStr">
        <is>
          <t>Aqua Regia Digestion</t>
        </is>
      </c>
      <c r="CG207" t="n">
        <v>0.43</v>
      </c>
      <c r="CH207" t="n">
        <v>4.3e-05</v>
      </c>
      <c r="CI207" t="inlineStr">
        <is>
          <t>Aqua Regia Digestion</t>
        </is>
      </c>
      <c r="CJ207" t="n">
        <v>0.029</v>
      </c>
      <c r="CK207" t="n">
        <v>2.9e-06</v>
      </c>
      <c r="CL207" t="inlineStr">
        <is>
          <t>Aqua Regia Digestion</t>
        </is>
      </c>
      <c r="CM207" t="inlineStr"/>
      <c r="CN207" t="inlineStr"/>
      <c r="CO207" t="inlineStr"/>
      <c r="CP207" t="n">
        <v>2880</v>
      </c>
      <c r="CQ207" t="n">
        <v>0.288</v>
      </c>
      <c r="CR207" t="inlineStr">
        <is>
          <t>Aqua Regia Digestion</t>
        </is>
      </c>
      <c r="CS207" t="inlineStr"/>
      <c r="CT207" t="inlineStr"/>
      <c r="CU207" t="inlineStr"/>
      <c r="CV207" t="n">
        <v>20.1</v>
      </c>
      <c r="CW207" t="n">
        <v>0.00201</v>
      </c>
      <c r="CX207" t="inlineStr">
        <is>
          <t>Aqua Regia Digestion</t>
        </is>
      </c>
      <c r="CY207" t="inlineStr"/>
      <c r="CZ207" t="inlineStr"/>
      <c r="DA207" t="inlineStr"/>
      <c r="DB207" t="n">
        <v>5930</v>
      </c>
      <c r="DC207" t="n">
        <v>0.593</v>
      </c>
      <c r="DD207" t="inlineStr">
        <is>
          <t>Aqua Regia Digestion</t>
        </is>
      </c>
      <c r="DE207" t="n">
        <v>490</v>
      </c>
      <c r="DF207" t="n">
        <v>0.049</v>
      </c>
      <c r="DG207" t="inlineStr">
        <is>
          <t>Aqua Regia Digestion</t>
        </is>
      </c>
      <c r="DH207" t="n">
        <v>0.57</v>
      </c>
      <c r="DI207" t="n">
        <v>5.7e-05</v>
      </c>
      <c r="DJ207" t="inlineStr">
        <is>
          <t>Aqua Regia Digestion</t>
        </is>
      </c>
      <c r="DK207" t="n">
        <v>790</v>
      </c>
      <c r="DL207" t="n">
        <v>0.079</v>
      </c>
      <c r="DM207" t="inlineStr">
        <is>
          <t>Aqua Regia Digestion</t>
        </is>
      </c>
      <c r="DN207" t="inlineStr"/>
      <c r="DO207" t="inlineStr"/>
      <c r="DP207" t="inlineStr"/>
      <c r="DQ207" t="inlineStr"/>
      <c r="DR207" t="inlineStr"/>
      <c r="DS207" t="inlineStr"/>
      <c r="DT207" t="n">
        <v>72</v>
      </c>
      <c r="DU207" t="n">
        <v>0.0072</v>
      </c>
      <c r="DV207" t="inlineStr">
        <is>
          <t>Aqua Regia Digestion</t>
        </is>
      </c>
      <c r="DW207" t="n">
        <v>410</v>
      </c>
      <c r="DX207" t="n">
        <v>0.041</v>
      </c>
      <c r="DY207" t="inlineStr">
        <is>
          <t>Aqua Regia Digestion</t>
        </is>
      </c>
      <c r="DZ207" t="n">
        <v>34</v>
      </c>
      <c r="EA207" t="n">
        <v>0.0034</v>
      </c>
      <c r="EB207" t="inlineStr">
        <is>
          <t>Aqua Regia Digestion</t>
        </is>
      </c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1260</v>
      </c>
      <c r="EY207" t="n">
        <v>0.126</v>
      </c>
      <c r="EZ207" t="inlineStr">
        <is>
          <t>Aqua Regia Digestion</t>
        </is>
      </c>
      <c r="FA207" t="n">
        <v>7.37</v>
      </c>
      <c r="FB207" t="n">
        <v>0.000737</v>
      </c>
      <c r="FC207" t="inlineStr">
        <is>
          <t>Aqua Regia Digestion</t>
        </is>
      </c>
      <c r="FD207" t="n">
        <v>3.52</v>
      </c>
      <c r="FE207" t="n">
        <v>0.000352</v>
      </c>
      <c r="FF207" t="inlineStr">
        <is>
          <t>Aqua Regia Digestion</t>
        </is>
      </c>
      <c r="FG207" t="inlineStr"/>
      <c r="FH207" t="inlineStr"/>
      <c r="FI207" t="inlineStr"/>
      <c r="FJ207" t="inlineStr"/>
      <c r="FK207" t="inlineStr"/>
      <c r="FL207" t="inlineStr"/>
      <c r="FM207" t="n">
        <v>4.41</v>
      </c>
      <c r="FN207" t="n">
        <v>0.000441</v>
      </c>
      <c r="FO207" t="inlineStr">
        <is>
          <t>Aqua Regia Digestion</t>
        </is>
      </c>
      <c r="FP207" t="inlineStr"/>
      <c r="FQ207" t="inlineStr"/>
      <c r="FR207" t="inlineStr"/>
      <c r="FS207" t="n">
        <v>16.9</v>
      </c>
      <c r="FT207" t="n">
        <v>0.00169</v>
      </c>
      <c r="FU207" t="inlineStr">
        <is>
          <t>Aqua Regia Digestion</t>
        </is>
      </c>
      <c r="FV207" t="inlineStr"/>
      <c r="FW207" t="inlineStr"/>
      <c r="FX207" t="inlineStr"/>
      <c r="FY207" t="n">
        <v>0.5</v>
      </c>
      <c r="FZ207" t="n">
        <v>5e-05</v>
      </c>
      <c r="GA207" t="inlineStr">
        <is>
          <t>Aqua Regia Digestion</t>
        </is>
      </c>
      <c r="GB207" t="n">
        <v>0.21</v>
      </c>
      <c r="GC207" t="n">
        <v>2.1e-05</v>
      </c>
      <c r="GD207" t="inlineStr">
        <is>
          <t>Aqua Regia Digestion</t>
        </is>
      </c>
      <c r="GE207" t="n">
        <v>10.6</v>
      </c>
      <c r="GF207" t="n">
        <v>0.00106</v>
      </c>
      <c r="GG207" t="inlineStr">
        <is>
          <t>Aqua Regia Digestion</t>
        </is>
      </c>
      <c r="GH207" t="inlineStr"/>
      <c r="GI207" t="inlineStr"/>
      <c r="GJ207" t="inlineStr"/>
      <c r="GK207" t="n">
        <v>0.53</v>
      </c>
      <c r="GL207" t="n">
        <v>5.3e-05</v>
      </c>
      <c r="GM207" t="inlineStr">
        <is>
          <t>Aqua Regia Digestion</t>
        </is>
      </c>
      <c r="GN207" t="inlineStr"/>
      <c r="GO207" t="inlineStr"/>
      <c r="GP207" t="inlineStr"/>
      <c r="GQ207" t="n">
        <v>1.28</v>
      </c>
      <c r="GR207" t="n">
        <v>0.000128</v>
      </c>
      <c r="GS207" t="inlineStr">
        <is>
          <t>Aqua Regia Digestion</t>
        </is>
      </c>
      <c r="GT207" t="n">
        <v>22.8</v>
      </c>
      <c r="GU207" t="n">
        <v>0.00228</v>
      </c>
      <c r="GV207" t="inlineStr">
        <is>
          <t>Aqua Regia Digestion</t>
        </is>
      </c>
      <c r="GW207" t="inlineStr"/>
      <c r="GX207" t="inlineStr"/>
      <c r="GY207" t="inlineStr"/>
      <c r="GZ207" t="n">
        <v>12</v>
      </c>
      <c r="HA207" t="n">
        <v>0.0012</v>
      </c>
      <c r="HB207" t="inlineStr">
        <is>
          <t>Aqua Regia Digestion</t>
        </is>
      </c>
      <c r="HC207" t="n">
        <v>0.99</v>
      </c>
      <c r="HD207" t="n">
        <v>9.899999999999999e-05</v>
      </c>
      <c r="HE207" t="inlineStr">
        <is>
          <t>Aqua Regia Digestion</t>
        </is>
      </c>
      <c r="HF207" t="n">
        <v>127</v>
      </c>
      <c r="HG207" t="n">
        <v>0.0127</v>
      </c>
      <c r="HH207" t="inlineStr">
        <is>
          <t>Aqua Regia Digestion</t>
        </is>
      </c>
      <c r="HI207" t="inlineStr"/>
      <c r="HJ207" t="inlineStr"/>
      <c r="HK207" t="inlineStr"/>
    </row>
    <row r="208">
      <c r="A208" t="inlineStr">
        <is>
          <t>OREAS0264</t>
        </is>
      </c>
      <c r="B208" t="inlineStr">
        <is>
          <t>Au &lt;1 ppm, Au only</t>
        </is>
      </c>
      <c r="C208" t="inlineStr">
        <is>
          <t>oxide</t>
        </is>
      </c>
      <c r="D208" t="inlineStr">
        <is>
          <t>siliceous shale</t>
        </is>
      </c>
      <c r="E208" t="inlineStr">
        <is>
          <t>Carlin style</t>
        </is>
      </c>
      <c r="F208" t="inlineStr">
        <is>
          <t>yes</t>
        </is>
      </c>
      <c r="G208" t="inlineStr">
        <is>
          <t>Archived</t>
        </is>
      </c>
      <c r="H208" t="inlineStr">
        <is>
          <t>C:/Users/Zeb/Documents/GitHub/OREAS-Catalogue-Info/oreas-catalogue-2024-05-24.csv</t>
        </is>
      </c>
      <c r="I208">
        <f>Hyperlink("https://www.oreas.com/crm/OREAS-264/")</f>
        <v/>
      </c>
      <c r="J208" t="n">
        <v>0.573</v>
      </c>
      <c r="K208" t="n">
        <v>5.73e-05</v>
      </c>
      <c r="L208" t="inlineStr">
        <is>
          <t>Aqua Regia Digestion</t>
        </is>
      </c>
      <c r="M208" t="n">
        <v>43100</v>
      </c>
      <c r="N208" t="n">
        <v>4.31</v>
      </c>
      <c r="O208" t="inlineStr">
        <is>
          <t>4-Acid Digestion</t>
        </is>
      </c>
      <c r="P208" t="n">
        <v>305</v>
      </c>
      <c r="Q208" t="n">
        <v>0.0305</v>
      </c>
      <c r="R208" t="inlineStr">
        <is>
          <t>4-Acid Digestion</t>
        </is>
      </c>
      <c r="S208" t="n">
        <v>0.307</v>
      </c>
      <c r="T208" t="n">
        <v>3.07e-05</v>
      </c>
      <c r="U208" t="inlineStr">
        <is>
          <t>Pb Fire Assay</t>
        </is>
      </c>
      <c r="V208" t="inlineStr"/>
      <c r="W208" t="inlineStr"/>
      <c r="X208" t="inlineStr"/>
      <c r="Y208" t="n">
        <v>841</v>
      </c>
      <c r="Z208" t="n">
        <v>0.08409999999999999</v>
      </c>
      <c r="AA208" t="inlineStr">
        <is>
          <t>4-Acid Digestion</t>
        </is>
      </c>
      <c r="AB208" t="n">
        <v>1.49</v>
      </c>
      <c r="AC208" t="n">
        <v>0.000149</v>
      </c>
      <c r="AD208" t="inlineStr">
        <is>
          <t>4-Acid Digestion</t>
        </is>
      </c>
      <c r="AE208" t="n">
        <v>0.17</v>
      </c>
      <c r="AF208" t="n">
        <v>1.7e-05</v>
      </c>
      <c r="AG208" t="inlineStr">
        <is>
          <t>4-Acid Digestion</t>
        </is>
      </c>
      <c r="AH208" t="n">
        <v>4050</v>
      </c>
      <c r="AI208" t="n">
        <v>0.405</v>
      </c>
      <c r="AJ208" t="inlineStr">
        <is>
          <t>4-Acid Digestion</t>
        </is>
      </c>
      <c r="AK208" t="n">
        <v>2.21</v>
      </c>
      <c r="AL208" t="n">
        <v>0.000221</v>
      </c>
      <c r="AM208" t="inlineStr">
        <is>
          <t>4-Acid Digestion</t>
        </is>
      </c>
      <c r="AN208" t="n">
        <v>42.3</v>
      </c>
      <c r="AO208" t="n">
        <v>0.00423</v>
      </c>
      <c r="AP208" t="inlineStr">
        <is>
          <t>4-Acid Digestion</t>
        </is>
      </c>
      <c r="AQ208" t="inlineStr"/>
      <c r="AR208" t="inlineStr"/>
      <c r="AS208" t="inlineStr"/>
      <c r="AT208" t="n">
        <v>9.710000000000001</v>
      </c>
      <c r="AU208" t="n">
        <v>0.000971</v>
      </c>
      <c r="AV208" t="inlineStr">
        <is>
          <t>4-Acid Digestion</t>
        </is>
      </c>
      <c r="AW208" t="n">
        <v>72</v>
      </c>
      <c r="AX208" t="n">
        <v>0.0072</v>
      </c>
      <c r="AY208" t="inlineStr">
        <is>
          <t>4-Acid Digestion</t>
        </is>
      </c>
      <c r="AZ208" t="n">
        <v>5.87</v>
      </c>
      <c r="BA208" t="n">
        <v>0.000587</v>
      </c>
      <c r="BB208" t="inlineStr">
        <is>
          <t>4-Acid Digestion</t>
        </is>
      </c>
      <c r="BC208" t="n">
        <v>94</v>
      </c>
      <c r="BD208" t="n">
        <v>0.0094</v>
      </c>
      <c r="BE208" t="inlineStr">
        <is>
          <t>4-Acid Digestion</t>
        </is>
      </c>
      <c r="BF208" t="n">
        <v>3.64</v>
      </c>
      <c r="BG208" t="n">
        <v>0.000364</v>
      </c>
      <c r="BH208" t="inlineStr">
        <is>
          <t>4-Acid Digestion</t>
        </is>
      </c>
      <c r="BI208" t="n">
        <v>2.07</v>
      </c>
      <c r="BJ208" t="n">
        <v>0.000207</v>
      </c>
      <c r="BK208" t="inlineStr">
        <is>
          <t>4-Acid Digestion</t>
        </is>
      </c>
      <c r="BL208" t="n">
        <v>0.93</v>
      </c>
      <c r="BM208" t="n">
        <v>9.3e-05</v>
      </c>
      <c r="BN208" t="inlineStr">
        <is>
          <t>4-Acid Digestion</t>
        </is>
      </c>
      <c r="BO208" t="n">
        <v>22400</v>
      </c>
      <c r="BP208" t="n">
        <v>2.24</v>
      </c>
      <c r="BQ208" t="inlineStr">
        <is>
          <t>4-Acid Digestion</t>
        </is>
      </c>
      <c r="BR208" t="n">
        <v>12.7</v>
      </c>
      <c r="BS208" t="n">
        <v>0.00127</v>
      </c>
      <c r="BT208" t="inlineStr">
        <is>
          <t>4-Acid Digestion</t>
        </is>
      </c>
      <c r="BU208" t="n">
        <v>3.97</v>
      </c>
      <c r="BV208" t="n">
        <v>0.000397</v>
      </c>
      <c r="BW208" t="inlineStr">
        <is>
          <t>4-Acid Digestion</t>
        </is>
      </c>
      <c r="BX208" s="2" t="n">
        <v>0.1</v>
      </c>
      <c r="BY208" s="2" t="n">
        <v>1e-05</v>
      </c>
      <c r="BZ208" t="inlineStr">
        <is>
          <t>Aqua Regia Digestion</t>
        </is>
      </c>
      <c r="CA208" t="n">
        <v>1.87</v>
      </c>
      <c r="CB208" t="n">
        <v>0.000187</v>
      </c>
      <c r="CC208" t="inlineStr">
        <is>
          <t>4-Acid Digestion</t>
        </is>
      </c>
      <c r="CD208" t="n">
        <v>1.96</v>
      </c>
      <c r="CE208" t="n">
        <v>0.000196</v>
      </c>
      <c r="CF208" t="inlineStr">
        <is>
          <t>Aqua Regia Digestion</t>
        </is>
      </c>
      <c r="CG208" t="n">
        <v>0.7</v>
      </c>
      <c r="CH208" t="n">
        <v>6.999999999999999e-05</v>
      </c>
      <c r="CI208" t="inlineStr">
        <is>
          <t>4-Acid Digestion</t>
        </is>
      </c>
      <c r="CJ208" t="n">
        <v>0.039</v>
      </c>
      <c r="CK208" t="n">
        <v>3.9e-06</v>
      </c>
      <c r="CL208" t="inlineStr">
        <is>
          <t>4-Acid Digestion</t>
        </is>
      </c>
      <c r="CM208" t="inlineStr"/>
      <c r="CN208" t="inlineStr"/>
      <c r="CO208" t="inlineStr"/>
      <c r="CP208" t="n">
        <v>18400</v>
      </c>
      <c r="CQ208" t="n">
        <v>1.84</v>
      </c>
      <c r="CR208" t="inlineStr">
        <is>
          <t>4-Acid Digestion</t>
        </is>
      </c>
      <c r="CS208" t="n">
        <v>22.8</v>
      </c>
      <c r="CT208" t="n">
        <v>0.00228</v>
      </c>
      <c r="CU208" t="inlineStr">
        <is>
          <t>4-Acid Digestion</t>
        </is>
      </c>
      <c r="CV208" t="n">
        <v>19.8</v>
      </c>
      <c r="CW208" t="n">
        <v>0.00198</v>
      </c>
      <c r="CX208" t="inlineStr">
        <is>
          <t>4-Acid Digestion</t>
        </is>
      </c>
      <c r="CY208" t="n">
        <v>0.31</v>
      </c>
      <c r="CZ208" t="n">
        <v>3.1e-05</v>
      </c>
      <c r="DA208" t="inlineStr">
        <is>
          <t>4-Acid Digestion</t>
        </is>
      </c>
      <c r="DB208" t="n">
        <v>3150</v>
      </c>
      <c r="DC208" t="n">
        <v>0.315</v>
      </c>
      <c r="DD208" t="inlineStr">
        <is>
          <t>4-Acid Digestion</t>
        </is>
      </c>
      <c r="DE208" t="n">
        <v>450</v>
      </c>
      <c r="DF208" t="n">
        <v>0.045</v>
      </c>
      <c r="DG208" t="inlineStr">
        <is>
          <t>4-Acid Digestion</t>
        </is>
      </c>
      <c r="DH208" t="n">
        <v>9.69</v>
      </c>
      <c r="DI208" t="n">
        <v>0.000969</v>
      </c>
      <c r="DJ208" t="inlineStr">
        <is>
          <t>4-Acid Digestion</t>
        </is>
      </c>
      <c r="DK208" t="n">
        <v>360</v>
      </c>
      <c r="DL208" t="n">
        <v>0.036</v>
      </c>
      <c r="DM208" t="inlineStr">
        <is>
          <t>4-Acid Digestion</t>
        </is>
      </c>
      <c r="DN208" t="n">
        <v>7.79</v>
      </c>
      <c r="DO208" t="n">
        <v>0.000779</v>
      </c>
      <c r="DP208" t="inlineStr">
        <is>
          <t>4-Acid Digestion</t>
        </is>
      </c>
      <c r="DQ208" t="n">
        <v>21.1</v>
      </c>
      <c r="DR208" t="n">
        <v>0.00211</v>
      </c>
      <c r="DS208" t="inlineStr">
        <is>
          <t>4-Acid Digestion</t>
        </is>
      </c>
      <c r="DT208" t="n">
        <v>59</v>
      </c>
      <c r="DU208" t="n">
        <v>0.0059</v>
      </c>
      <c r="DV208" t="inlineStr">
        <is>
          <t>Aqua Regia Digestion</t>
        </is>
      </c>
      <c r="DW208" t="n">
        <v>2170</v>
      </c>
      <c r="DX208" t="n">
        <v>0.217</v>
      </c>
      <c r="DY208" t="inlineStr">
        <is>
          <t>4-Acid Digestion</t>
        </is>
      </c>
      <c r="DZ208" t="n">
        <v>9.880000000000001</v>
      </c>
      <c r="EA208" t="n">
        <v>0.0009879999999999999</v>
      </c>
      <c r="EB208" t="inlineStr">
        <is>
          <t>4-Acid Digestion</t>
        </is>
      </c>
      <c r="EC208" t="inlineStr"/>
      <c r="ED208" t="inlineStr"/>
      <c r="EE208" t="inlineStr"/>
      <c r="EF208" t="n">
        <v>5.49</v>
      </c>
      <c r="EG208" t="n">
        <v>0.000549</v>
      </c>
      <c r="EH208" t="inlineStr">
        <is>
          <t>4-Acid Digestion</t>
        </is>
      </c>
      <c r="EI208" t="inlineStr"/>
      <c r="EJ208" t="inlineStr"/>
      <c r="EK208" t="inlineStr"/>
      <c r="EL208" t="n">
        <v>21.5</v>
      </c>
      <c r="EM208" t="n">
        <v>0.00215</v>
      </c>
      <c r="EN208" t="inlineStr">
        <is>
          <t>Aqua Regia Digestion</t>
        </is>
      </c>
      <c r="EO208" s="2" t="n">
        <v>0.002</v>
      </c>
      <c r="EP208" s="2" t="n">
        <v>2e-07</v>
      </c>
      <c r="EQ208" t="inlineStr">
        <is>
          <t>4-Acid Digestion</t>
        </is>
      </c>
      <c r="ER208" t="inlineStr"/>
      <c r="ES208" t="inlineStr"/>
      <c r="ET208" t="inlineStr"/>
      <c r="EU208" t="inlineStr"/>
      <c r="EV208" t="inlineStr"/>
      <c r="EW208" t="inlineStr"/>
      <c r="EX208" t="n">
        <v>1290</v>
      </c>
      <c r="EY208" t="n">
        <v>0.129</v>
      </c>
      <c r="EZ208" t="inlineStr">
        <is>
          <t>4-Acid Digestion</t>
        </is>
      </c>
      <c r="FA208" t="n">
        <v>26.3</v>
      </c>
      <c r="FB208" t="n">
        <v>0.00263</v>
      </c>
      <c r="FC208" t="inlineStr">
        <is>
          <t>4-Acid Digestion</t>
        </is>
      </c>
      <c r="FD208" t="n">
        <v>8.380000000000001</v>
      </c>
      <c r="FE208" t="n">
        <v>0.000838</v>
      </c>
      <c r="FF208" t="inlineStr">
        <is>
          <t>4-Acid Digestion</t>
        </is>
      </c>
      <c r="FG208" t="n">
        <v>6.76</v>
      </c>
      <c r="FH208" t="n">
        <v>0.000676</v>
      </c>
      <c r="FI208" t="inlineStr">
        <is>
          <t>4-Acid Digestion</t>
        </is>
      </c>
      <c r="FJ208" t="inlineStr"/>
      <c r="FK208" t="inlineStr"/>
      <c r="FL208" t="inlineStr"/>
      <c r="FM208" t="n">
        <v>2.34</v>
      </c>
      <c r="FN208" t="n">
        <v>0.000234</v>
      </c>
      <c r="FO208" t="inlineStr">
        <is>
          <t>Aqua Regia Digestion</t>
        </is>
      </c>
      <c r="FP208" t="n">
        <v>1.42</v>
      </c>
      <c r="FQ208" t="n">
        <v>0.000142</v>
      </c>
      <c r="FR208" t="inlineStr">
        <is>
          <t>4-Acid Digestion</t>
        </is>
      </c>
      <c r="FS208" t="n">
        <v>100</v>
      </c>
      <c r="FT208" t="n">
        <v>0.01</v>
      </c>
      <c r="FU208" t="inlineStr">
        <is>
          <t>4-Acid Digestion</t>
        </is>
      </c>
      <c r="FV208" t="n">
        <v>0.53</v>
      </c>
      <c r="FW208" t="n">
        <v>5.3e-05</v>
      </c>
      <c r="FX208" t="inlineStr">
        <is>
          <t>4-Acid Digestion</t>
        </is>
      </c>
      <c r="FY208" t="n">
        <v>0.58</v>
      </c>
      <c r="FZ208" t="n">
        <v>5.8e-05</v>
      </c>
      <c r="GA208" t="inlineStr">
        <is>
          <t>4-Acid Digestion</t>
        </is>
      </c>
      <c r="GB208" t="n">
        <v>0.1</v>
      </c>
      <c r="GC208" t="n">
        <v>1e-05</v>
      </c>
      <c r="GD208" t="inlineStr">
        <is>
          <t>Aqua Regia Digestion</t>
        </is>
      </c>
      <c r="GE208" t="n">
        <v>6.99</v>
      </c>
      <c r="GF208" t="n">
        <v>0.000699</v>
      </c>
      <c r="GG208" t="inlineStr">
        <is>
          <t>4-Acid Digestion</t>
        </is>
      </c>
      <c r="GH208" t="n">
        <v>2230</v>
      </c>
      <c r="GI208" t="n">
        <v>0.223</v>
      </c>
      <c r="GJ208" t="inlineStr">
        <is>
          <t>4-Acid Digestion</t>
        </is>
      </c>
      <c r="GK208" t="n">
        <v>1.45</v>
      </c>
      <c r="GL208" t="n">
        <v>0.000145</v>
      </c>
      <c r="GM208" t="inlineStr">
        <is>
          <t>4-Acid Digestion</t>
        </is>
      </c>
      <c r="GN208" t="n">
        <v>0.29</v>
      </c>
      <c r="GO208" t="n">
        <v>2.9e-05</v>
      </c>
      <c r="GP208" t="inlineStr">
        <is>
          <t>4-Acid Digestion</t>
        </is>
      </c>
      <c r="GQ208" t="n">
        <v>5.72</v>
      </c>
      <c r="GR208" t="n">
        <v>0.000572</v>
      </c>
      <c r="GS208" t="inlineStr">
        <is>
          <t>4-Acid Digestion</t>
        </is>
      </c>
      <c r="GT208" t="n">
        <v>146</v>
      </c>
      <c r="GU208" t="n">
        <v>0.0146</v>
      </c>
      <c r="GV208" t="inlineStr">
        <is>
          <t>Aqua Regia Digestion</t>
        </is>
      </c>
      <c r="GW208" t="n">
        <v>5.28</v>
      </c>
      <c r="GX208" t="n">
        <v>0.000528</v>
      </c>
      <c r="GY208" t="inlineStr">
        <is>
          <t>4-Acid Digestion</t>
        </is>
      </c>
      <c r="GZ208" t="n">
        <v>20.8</v>
      </c>
      <c r="HA208" t="n">
        <v>0.00208</v>
      </c>
      <c r="HB208" t="inlineStr">
        <is>
          <t>4-Acid Digestion</t>
        </is>
      </c>
      <c r="HC208" t="n">
        <v>2.1</v>
      </c>
      <c r="HD208" t="n">
        <v>0.00021</v>
      </c>
      <c r="HE208" t="inlineStr">
        <is>
          <t>4-Acid Digestion</t>
        </is>
      </c>
      <c r="HF208" t="n">
        <v>224</v>
      </c>
      <c r="HG208" t="n">
        <v>0.0224</v>
      </c>
      <c r="HH208" t="inlineStr">
        <is>
          <t>4-Acid Digestion</t>
        </is>
      </c>
      <c r="HI208" t="n">
        <v>70</v>
      </c>
      <c r="HJ208" t="n">
        <v>0.007</v>
      </c>
      <c r="HK208" t="inlineStr">
        <is>
          <t>4-Acid Digestion</t>
        </is>
      </c>
    </row>
    <row r="209">
      <c r="A209" t="inlineStr">
        <is>
          <t>OREAS0266</t>
        </is>
      </c>
      <c r="B209" t="inlineStr">
        <is>
          <t>Au &gt;1 ppm, Au only</t>
        </is>
      </c>
      <c r="C209" t="inlineStr">
        <is>
          <t>oxide</t>
        </is>
      </c>
      <c r="D209" t="inlineStr">
        <is>
          <t>weathered greenstone/ sediments/ scoria</t>
        </is>
      </c>
      <c r="E209" t="inlineStr">
        <is>
          <t>orogenic lode gold</t>
        </is>
      </c>
      <c r="F209" t="inlineStr">
        <is>
          <t>yes</t>
        </is>
      </c>
      <c r="G209" t="inlineStr">
        <is>
          <t>Current</t>
        </is>
      </c>
      <c r="H209" t="inlineStr">
        <is>
          <t>C:/Users/Zeb/Documents/GitHub/OREAS-Catalogue-Info/oreas-catalogue-2024-05-24.csv</t>
        </is>
      </c>
      <c r="I209">
        <f>Hyperlink("https://www.oreas.com/crm/OREAS-266/")</f>
        <v/>
      </c>
      <c r="J209" t="n">
        <v>4.3</v>
      </c>
      <c r="K209" t="n">
        <v>0.00043</v>
      </c>
      <c r="L209" t="inlineStr">
        <is>
          <t>Aqua Regia Digestion</t>
        </is>
      </c>
      <c r="M209" t="n">
        <v>65000</v>
      </c>
      <c r="N209" t="n">
        <v>6.5</v>
      </c>
      <c r="O209" t="inlineStr">
        <is>
          <t>4-Acid Digestion</t>
        </is>
      </c>
      <c r="P209" t="n">
        <v>187</v>
      </c>
      <c r="Q209" t="n">
        <v>0.0187</v>
      </c>
      <c r="R209" t="inlineStr">
        <is>
          <t>4-Acid Digestion</t>
        </is>
      </c>
      <c r="S209" t="n">
        <v>7.93</v>
      </c>
      <c r="T209" t="n">
        <v>0.000793</v>
      </c>
      <c r="U209" t="inlineStr">
        <is>
          <t>Pb Fire Assay</t>
        </is>
      </c>
      <c r="V209" s="2" t="n">
        <v>10</v>
      </c>
      <c r="W209" s="2" t="n">
        <v>0.001</v>
      </c>
      <c r="X209" t="inlineStr">
        <is>
          <t>Aqua Regia Digestion</t>
        </is>
      </c>
      <c r="Y209" t="n">
        <v>459</v>
      </c>
      <c r="Z209" t="n">
        <v>0.0459</v>
      </c>
      <c r="AA209" t="inlineStr">
        <is>
          <t>4-Acid Digestion</t>
        </is>
      </c>
      <c r="AB209" t="n">
        <v>2.29</v>
      </c>
      <c r="AC209" t="n">
        <v>0.000229</v>
      </c>
      <c r="AD209" t="inlineStr">
        <is>
          <t>4-Acid Digestion</t>
        </is>
      </c>
      <c r="AE209" t="n">
        <v>3.11</v>
      </c>
      <c r="AF209" t="n">
        <v>0.000311</v>
      </c>
      <c r="AG209" t="inlineStr">
        <is>
          <t>4-Acid Digestion</t>
        </is>
      </c>
      <c r="AH209" t="n">
        <v>21900</v>
      </c>
      <c r="AI209" t="n">
        <v>2.19</v>
      </c>
      <c r="AJ209" t="inlineStr">
        <is>
          <t>4-Acid Digestion</t>
        </is>
      </c>
      <c r="AK209" t="n">
        <v>0.08599999999999999</v>
      </c>
      <c r="AL209" t="n">
        <v>8.600000000000001e-06</v>
      </c>
      <c r="AM209" t="inlineStr">
        <is>
          <t>4-Acid Digestion</t>
        </is>
      </c>
      <c r="AN209" t="n">
        <v>83</v>
      </c>
      <c r="AO209" t="n">
        <v>0.0083</v>
      </c>
      <c r="AP209" t="inlineStr">
        <is>
          <t>4-Acid Digestion</t>
        </is>
      </c>
      <c r="AQ209" t="inlineStr"/>
      <c r="AR209" t="inlineStr"/>
      <c r="AS209" t="inlineStr"/>
      <c r="AT209" t="n">
        <v>22.4</v>
      </c>
      <c r="AU209" t="n">
        <v>0.00224</v>
      </c>
      <c r="AV209" t="inlineStr">
        <is>
          <t>4-Acid Digestion</t>
        </is>
      </c>
      <c r="AW209" t="n">
        <v>131</v>
      </c>
      <c r="AX209" t="n">
        <v>0.0131</v>
      </c>
      <c r="AY209" t="inlineStr">
        <is>
          <t>4-Acid Digestion</t>
        </is>
      </c>
      <c r="AZ209" t="n">
        <v>4.4</v>
      </c>
      <c r="BA209" t="n">
        <v>0.00044</v>
      </c>
      <c r="BB209" t="inlineStr">
        <is>
          <t>4-Acid Digestion</t>
        </is>
      </c>
      <c r="BC209" t="n">
        <v>32.2</v>
      </c>
      <c r="BD209" t="n">
        <v>0.00322</v>
      </c>
      <c r="BE209" t="inlineStr">
        <is>
          <t>4-Acid Digestion</t>
        </is>
      </c>
      <c r="BF209" t="n">
        <v>4.37</v>
      </c>
      <c r="BG209" t="n">
        <v>0.000437</v>
      </c>
      <c r="BH209" t="inlineStr">
        <is>
          <t>4-Acid Digestion</t>
        </is>
      </c>
      <c r="BI209" t="n">
        <v>2.02</v>
      </c>
      <c r="BJ209" t="n">
        <v>0.000202</v>
      </c>
      <c r="BK209" t="inlineStr">
        <is>
          <t>4-Acid Digestion</t>
        </is>
      </c>
      <c r="BL209" t="n">
        <v>1.71</v>
      </c>
      <c r="BM209" t="n">
        <v>0.000171</v>
      </c>
      <c r="BN209" t="inlineStr">
        <is>
          <t>4-Acid Digestion</t>
        </is>
      </c>
      <c r="BO209" t="n">
        <v>50500</v>
      </c>
      <c r="BP209" t="n">
        <v>5.05</v>
      </c>
      <c r="BQ209" t="inlineStr">
        <is>
          <t>4-Acid Digestion</t>
        </is>
      </c>
      <c r="BR209" t="n">
        <v>19.2</v>
      </c>
      <c r="BS209" t="n">
        <v>0.00192</v>
      </c>
      <c r="BT209" t="inlineStr">
        <is>
          <t>4-Acid Digestion</t>
        </is>
      </c>
      <c r="BU209" t="n">
        <v>6.32</v>
      </c>
      <c r="BV209" t="n">
        <v>0.000632</v>
      </c>
      <c r="BW209" t="inlineStr">
        <is>
          <t>4-Acid Digestion</t>
        </is>
      </c>
      <c r="BX209" t="n">
        <v>0.11</v>
      </c>
      <c r="BY209" t="n">
        <v>1.1e-05</v>
      </c>
      <c r="BZ209" t="inlineStr">
        <is>
          <t>Aqua Regia Digestion</t>
        </is>
      </c>
      <c r="CA209" t="n">
        <v>4.96</v>
      </c>
      <c r="CB209" t="n">
        <v>0.000496</v>
      </c>
      <c r="CC209" t="inlineStr">
        <is>
          <t>4-Acid Digestion</t>
        </is>
      </c>
      <c r="CD209" t="n">
        <v>0.039</v>
      </c>
      <c r="CE209" t="n">
        <v>3.9e-06</v>
      </c>
      <c r="CF209" t="inlineStr">
        <is>
          <t>Aqua Regia Digestion</t>
        </is>
      </c>
      <c r="CG209" t="n">
        <v>0.77</v>
      </c>
      <c r="CH209" t="n">
        <v>7.7e-05</v>
      </c>
      <c r="CI209" t="inlineStr">
        <is>
          <t>4-Acid Digestion</t>
        </is>
      </c>
      <c r="CJ209" t="n">
        <v>0.079</v>
      </c>
      <c r="CK209" t="n">
        <v>7.900000000000001e-06</v>
      </c>
      <c r="CL209" t="inlineStr">
        <is>
          <t>4-Acid Digestion</t>
        </is>
      </c>
      <c r="CM209" t="inlineStr"/>
      <c r="CN209" t="inlineStr"/>
      <c r="CO209" t="inlineStr"/>
      <c r="CP209" t="n">
        <v>15100</v>
      </c>
      <c r="CQ209" t="n">
        <v>1.51</v>
      </c>
      <c r="CR209" t="inlineStr">
        <is>
          <t>4-Acid Digestion</t>
        </is>
      </c>
      <c r="CS209" t="n">
        <v>44.9</v>
      </c>
      <c r="CT209" t="n">
        <v>0.00449</v>
      </c>
      <c r="CU209" t="inlineStr">
        <is>
          <t>4-Acid Digestion</t>
        </is>
      </c>
      <c r="CV209" t="n">
        <v>29.4</v>
      </c>
      <c r="CW209" t="n">
        <v>0.00294</v>
      </c>
      <c r="CX209" t="inlineStr">
        <is>
          <t>4-Acid Digestion</t>
        </is>
      </c>
      <c r="CY209" t="n">
        <v>0.24</v>
      </c>
      <c r="CZ209" t="n">
        <v>2.4e-05</v>
      </c>
      <c r="DA209" t="inlineStr">
        <is>
          <t>4-Acid Digestion</t>
        </is>
      </c>
      <c r="DB209" t="n">
        <v>17600</v>
      </c>
      <c r="DC209" t="n">
        <v>1.76</v>
      </c>
      <c r="DD209" t="inlineStr">
        <is>
          <t>4-Acid Digestion</t>
        </is>
      </c>
      <c r="DE209" t="n">
        <v>520</v>
      </c>
      <c r="DF209" t="n">
        <v>0.052</v>
      </c>
      <c r="DG209" t="inlineStr">
        <is>
          <t>4-Acid Digestion</t>
        </is>
      </c>
      <c r="DH209" t="n">
        <v>9.31</v>
      </c>
      <c r="DI209" t="n">
        <v>0.000931</v>
      </c>
      <c r="DJ209" t="inlineStr">
        <is>
          <t>4-Acid Digestion</t>
        </is>
      </c>
      <c r="DK209" t="n">
        <v>11500</v>
      </c>
      <c r="DL209" t="n">
        <v>1.15</v>
      </c>
      <c r="DM209" t="inlineStr">
        <is>
          <t>4-Acid Digestion</t>
        </is>
      </c>
      <c r="DN209" t="n">
        <v>32.4</v>
      </c>
      <c r="DO209" t="n">
        <v>0.00324</v>
      </c>
      <c r="DP209" t="inlineStr">
        <is>
          <t>4-Acid Digestion</t>
        </is>
      </c>
      <c r="DQ209" t="n">
        <v>37.4</v>
      </c>
      <c r="DR209" t="n">
        <v>0.00374</v>
      </c>
      <c r="DS209" t="inlineStr">
        <is>
          <t>4-Acid Digestion</t>
        </is>
      </c>
      <c r="DT209" t="n">
        <v>80</v>
      </c>
      <c r="DU209" t="n">
        <v>0.008</v>
      </c>
      <c r="DV209" t="inlineStr">
        <is>
          <t>Aqua Regia Digestion</t>
        </is>
      </c>
      <c r="DW209" t="n">
        <v>1030</v>
      </c>
      <c r="DX209" t="n">
        <v>0.103</v>
      </c>
      <c r="DY209" t="inlineStr">
        <is>
          <t>4-Acid Digestion</t>
        </is>
      </c>
      <c r="DZ209" t="n">
        <v>15.2</v>
      </c>
      <c r="EA209" t="n">
        <v>0.00152</v>
      </c>
      <c r="EB209" t="inlineStr">
        <is>
          <t>4-Acid Digestion</t>
        </is>
      </c>
      <c r="EC209" t="inlineStr"/>
      <c r="ED209" t="inlineStr"/>
      <c r="EE209" t="inlineStr"/>
      <c r="EF209" t="n">
        <v>9.92</v>
      </c>
      <c r="EG209" t="n">
        <v>0.000992</v>
      </c>
      <c r="EH209" t="inlineStr">
        <is>
          <t>4-Acid Digestion</t>
        </is>
      </c>
      <c r="EI209" t="inlineStr"/>
      <c r="EJ209" t="inlineStr"/>
      <c r="EK209" t="inlineStr"/>
      <c r="EL209" t="n">
        <v>15.3</v>
      </c>
      <c r="EM209" t="n">
        <v>0.00153</v>
      </c>
      <c r="EN209" t="inlineStr">
        <is>
          <t>Aqua Regia Digestion</t>
        </is>
      </c>
      <c r="EO209" s="2" t="n">
        <v>0.002</v>
      </c>
      <c r="EP209" s="2" t="n">
        <v>2e-07</v>
      </c>
      <c r="EQ209" t="inlineStr">
        <is>
          <t>4-Acid Digestion</t>
        </is>
      </c>
      <c r="ER209" t="inlineStr"/>
      <c r="ES209" t="inlineStr"/>
      <c r="ET209" t="inlineStr"/>
      <c r="EU209" t="inlineStr"/>
      <c r="EV209" t="inlineStr"/>
      <c r="EW209" t="inlineStr"/>
      <c r="EX209" t="n">
        <v>320</v>
      </c>
      <c r="EY209" t="n">
        <v>0.032</v>
      </c>
      <c r="EZ209" t="inlineStr">
        <is>
          <t>4-Acid Digestion</t>
        </is>
      </c>
      <c r="FA209" t="n">
        <v>10.3</v>
      </c>
      <c r="FB209" t="n">
        <v>0.00103</v>
      </c>
      <c r="FC209" t="inlineStr">
        <is>
          <t>4-Acid Digestion</t>
        </is>
      </c>
      <c r="FD209" t="n">
        <v>12.8</v>
      </c>
      <c r="FE209" t="n">
        <v>0.00128</v>
      </c>
      <c r="FF209" t="inlineStr">
        <is>
          <t>4-Acid Digestion</t>
        </is>
      </c>
      <c r="FG209" t="inlineStr"/>
      <c r="FH209" t="inlineStr"/>
      <c r="FI209" t="inlineStr"/>
      <c r="FJ209" t="inlineStr"/>
      <c r="FK209" t="inlineStr"/>
      <c r="FL209" t="inlineStr"/>
      <c r="FM209" t="n">
        <v>7.52</v>
      </c>
      <c r="FN209" t="n">
        <v>0.000752</v>
      </c>
      <c r="FO209" t="inlineStr">
        <is>
          <t>4-Acid Digestion</t>
        </is>
      </c>
      <c r="FP209" t="n">
        <v>6.04</v>
      </c>
      <c r="FQ209" t="n">
        <v>0.000604</v>
      </c>
      <c r="FR209" t="inlineStr">
        <is>
          <t>4-Acid Digestion</t>
        </is>
      </c>
      <c r="FS209" t="n">
        <v>335</v>
      </c>
      <c r="FT209" t="n">
        <v>0.0335</v>
      </c>
      <c r="FU209" t="inlineStr">
        <is>
          <t>4-Acid Digestion</t>
        </is>
      </c>
      <c r="FV209" t="n">
        <v>2.12</v>
      </c>
      <c r="FW209" t="n">
        <v>0.000212</v>
      </c>
      <c r="FX209" t="inlineStr">
        <is>
          <t>4-Acid Digestion</t>
        </is>
      </c>
      <c r="FY209" t="n">
        <v>0.83</v>
      </c>
      <c r="FZ209" t="n">
        <v>8.3e-05</v>
      </c>
      <c r="GA209" t="inlineStr">
        <is>
          <t>4-Acid Digestion</t>
        </is>
      </c>
      <c r="GB209" t="n">
        <v>0.058</v>
      </c>
      <c r="GC209" t="n">
        <v>5.8e-06</v>
      </c>
      <c r="GD209" t="inlineStr">
        <is>
          <t>Aqua Regia Digestion</t>
        </is>
      </c>
      <c r="GE209" t="n">
        <v>10.9</v>
      </c>
      <c r="GF209" t="n">
        <v>0.00109</v>
      </c>
      <c r="GG209" t="inlineStr">
        <is>
          <t>4-Acid Digestion</t>
        </is>
      </c>
      <c r="GH209" t="n">
        <v>6500</v>
      </c>
      <c r="GI209" t="n">
        <v>0.65</v>
      </c>
      <c r="GJ209" t="inlineStr">
        <is>
          <t>4-Acid Digestion</t>
        </is>
      </c>
      <c r="GK209" t="n">
        <v>0.42</v>
      </c>
      <c r="GL209" t="n">
        <v>4.2e-05</v>
      </c>
      <c r="GM209" t="inlineStr">
        <is>
          <t>4-Acid Digestion</t>
        </is>
      </c>
      <c r="GN209" t="n">
        <v>0.26</v>
      </c>
      <c r="GO209" t="n">
        <v>2.6e-05</v>
      </c>
      <c r="GP209" t="inlineStr">
        <is>
          <t>4-Acid Digestion</t>
        </is>
      </c>
      <c r="GQ209" t="n">
        <v>2.08</v>
      </c>
      <c r="GR209" t="n">
        <v>0.000208</v>
      </c>
      <c r="GS209" t="inlineStr">
        <is>
          <t>4-Acid Digestion</t>
        </is>
      </c>
      <c r="GT209" t="n">
        <v>34.5</v>
      </c>
      <c r="GU209" t="n">
        <v>0.00345</v>
      </c>
      <c r="GV209" t="inlineStr">
        <is>
          <t>Aqua Regia Digestion</t>
        </is>
      </c>
      <c r="GW209" t="n">
        <v>32.1</v>
      </c>
      <c r="GX209" t="n">
        <v>0.00321</v>
      </c>
      <c r="GY209" t="inlineStr">
        <is>
          <t>4-Acid Digestion</t>
        </is>
      </c>
      <c r="GZ209" t="n">
        <v>19.5</v>
      </c>
      <c r="HA209" t="n">
        <v>0.00195</v>
      </c>
      <c r="HB209" t="inlineStr">
        <is>
          <t>4-Acid Digestion</t>
        </is>
      </c>
      <c r="HC209" t="n">
        <v>1.67</v>
      </c>
      <c r="HD209" t="n">
        <v>0.000167</v>
      </c>
      <c r="HE209" t="inlineStr">
        <is>
          <t>4-Acid Digestion</t>
        </is>
      </c>
      <c r="HF209" t="n">
        <v>90</v>
      </c>
      <c r="HG209" t="n">
        <v>0.008999999999999999</v>
      </c>
      <c r="HH209" t="inlineStr">
        <is>
          <t>4-Acid Digestion</t>
        </is>
      </c>
      <c r="HI209" t="n">
        <v>205</v>
      </c>
      <c r="HJ209" t="n">
        <v>0.0205</v>
      </c>
      <c r="HK209" t="inlineStr">
        <is>
          <t>4-Acid Digestion</t>
        </is>
      </c>
    </row>
    <row r="210">
      <c r="A210" t="inlineStr">
        <is>
          <t>OREAS0026a</t>
        </is>
      </c>
      <c r="B210" t="inlineStr">
        <is>
          <t>Blank (coarse) drill chips</t>
        </is>
      </c>
      <c r="C210" t="inlineStr">
        <is>
          <t>primary</t>
        </is>
      </c>
      <c r="D210" t="inlineStr">
        <is>
          <t>basalt</t>
        </is>
      </c>
      <c r="E210" t="inlineStr">
        <is>
          <t>barren</t>
        </is>
      </c>
      <c r="F210" t="inlineStr">
        <is>
          <t>no</t>
        </is>
      </c>
      <c r="G210" t="inlineStr">
        <is>
          <t>Archived</t>
        </is>
      </c>
      <c r="H210" t="inlineStr">
        <is>
          <t>C:/Users/Zeb/Documents/GitHub/OREAS-Catalogue-Info/oreas-catalogue-2024-05-24.csv</t>
        </is>
      </c>
      <c r="I210">
        <f>Hyperlink("https://www.oreas.com/crm/OREAS-26a/")</f>
        <v/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s="2" t="n">
        <v>0.001</v>
      </c>
      <c r="T210" s="2" t="n">
        <v>1e-07</v>
      </c>
      <c r="U210" t="inlineStr">
        <is>
          <t>Pb Fire Assay</t>
        </is>
      </c>
      <c r="V210" t="inlineStr"/>
      <c r="W210" t="inlineStr"/>
      <c r="X210" t="inlineStr"/>
      <c r="Y210" t="n">
        <v>281</v>
      </c>
      <c r="Z210" t="n">
        <v>0.0281</v>
      </c>
      <c r="AA210" t="inlineStr">
        <is>
          <t>4-Acid Digestion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0.052</v>
      </c>
      <c r="AL210" t="n">
        <v>5.2e-06</v>
      </c>
      <c r="AM210" t="inlineStr">
        <is>
          <t>4-Acid Digestion</t>
        </is>
      </c>
      <c r="AN210" t="inlineStr"/>
      <c r="AO210" t="inlineStr"/>
      <c r="AP210" t="inlineStr"/>
      <c r="AQ210" t="inlineStr"/>
      <c r="AR210" t="inlineStr"/>
      <c r="AS210" t="inlineStr"/>
      <c r="AT210" t="n">
        <v>46.1</v>
      </c>
      <c r="AU210" t="n">
        <v>0.00461</v>
      </c>
      <c r="AV210" t="inlineStr">
        <is>
          <t>4-Acid Digestion</t>
        </is>
      </c>
      <c r="AW210" t="inlineStr"/>
      <c r="AX210" t="inlineStr"/>
      <c r="AY210" t="inlineStr"/>
      <c r="AZ210" t="inlineStr"/>
      <c r="BA210" t="inlineStr"/>
      <c r="BB210" t="inlineStr"/>
      <c r="BC210" t="n">
        <v>50</v>
      </c>
      <c r="BD210" t="n">
        <v>0.005</v>
      </c>
      <c r="BE210" t="inlineStr">
        <is>
          <t>4-Acid Digestion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77600</v>
      </c>
      <c r="BP210" t="n">
        <v>7.76</v>
      </c>
      <c r="BQ210" t="inlineStr">
        <is>
          <t>4-Acid Digestion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n">
        <v>1.5</v>
      </c>
      <c r="DI210" t="n">
        <v>0.00015</v>
      </c>
      <c r="DJ210" t="inlineStr">
        <is>
          <t>4-Acid Digestion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n">
        <v>163</v>
      </c>
      <c r="DU210" t="n">
        <v>0.0163</v>
      </c>
      <c r="DV210" t="inlineStr">
        <is>
          <t>4-Acid Digestion</t>
        </is>
      </c>
      <c r="DW210" t="inlineStr"/>
      <c r="DX210" t="inlineStr"/>
      <c r="DY210" t="inlineStr"/>
      <c r="DZ210" t="n">
        <v>2.73</v>
      </c>
      <c r="EA210" t="n">
        <v>0.000273</v>
      </c>
      <c r="EB210" t="inlineStr">
        <is>
          <t>4-Acid Digestion</t>
        </is>
      </c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n">
        <v>1.57</v>
      </c>
      <c r="FQ210" t="n">
        <v>0.000157</v>
      </c>
      <c r="FR210" t="inlineStr">
        <is>
          <t>4-Acid Digestion</t>
        </is>
      </c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n">
        <v>2.75</v>
      </c>
      <c r="GF210" t="n">
        <v>0.000275</v>
      </c>
      <c r="GG210" t="inlineStr">
        <is>
          <t>4-Acid Digestion</t>
        </is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0.72</v>
      </c>
      <c r="GR210" t="n">
        <v>7.2e-05</v>
      </c>
      <c r="GS210" t="inlineStr">
        <is>
          <t>4-Acid Digestion</t>
        </is>
      </c>
      <c r="GT210" t="inlineStr"/>
      <c r="GU210" t="inlineStr"/>
      <c r="GV210" t="inlineStr"/>
      <c r="GW210" t="n">
        <v>0.5</v>
      </c>
      <c r="GX210" t="n">
        <v>5e-05</v>
      </c>
      <c r="GY210" t="inlineStr">
        <is>
          <t>4-Acid Digestion</t>
        </is>
      </c>
      <c r="GZ210" t="inlineStr"/>
      <c r="HA210" t="inlineStr"/>
      <c r="HB210" t="inlineStr"/>
      <c r="HC210" t="inlineStr"/>
      <c r="HD210" t="inlineStr"/>
      <c r="HE210" t="inlineStr"/>
      <c r="HF210" t="n">
        <v>107</v>
      </c>
      <c r="HG210" t="n">
        <v>0.0107</v>
      </c>
      <c r="HH210" t="inlineStr">
        <is>
          <t>4-Acid Digestion</t>
        </is>
      </c>
      <c r="HI210" t="inlineStr"/>
      <c r="HJ210" t="inlineStr"/>
      <c r="HK210" t="inlineStr"/>
    </row>
    <row r="211">
      <c r="A211" t="inlineStr">
        <is>
          <t>OREAS0026b</t>
        </is>
      </c>
      <c r="B211" t="inlineStr">
        <is>
          <t>Blank (coarse) drill chips</t>
        </is>
      </c>
      <c r="C211" t="inlineStr">
        <is>
          <t>primary</t>
        </is>
      </c>
      <c r="D211" t="inlineStr">
        <is>
          <t>basalt</t>
        </is>
      </c>
      <c r="E211" t="inlineStr">
        <is>
          <t>barren</t>
        </is>
      </c>
      <c r="F211" t="inlineStr">
        <is>
          <t>no</t>
        </is>
      </c>
      <c r="G211" t="inlineStr">
        <is>
          <t>Archived</t>
        </is>
      </c>
      <c r="H211" t="inlineStr">
        <is>
          <t>C:/Users/Zeb/Documents/GitHub/OREAS-Catalogue-Info/oreas-catalogue-2024-05-24.csv</t>
        </is>
      </c>
      <c r="I211">
        <f>Hyperlink("https://www.oreas.com/crm/OREAS-26b/")</f>
        <v/>
      </c>
      <c r="J211" t="inlineStr"/>
      <c r="K211" t="inlineStr"/>
      <c r="L211" t="inlineStr"/>
      <c r="M211" t="n">
        <v>74700</v>
      </c>
      <c r="N211" t="n">
        <v>7.47</v>
      </c>
      <c r="O211" t="inlineStr">
        <is>
          <t>4-Acid Digestion</t>
        </is>
      </c>
      <c r="P211" t="inlineStr"/>
      <c r="Q211" t="inlineStr"/>
      <c r="R211" t="inlineStr"/>
      <c r="S211" s="2" t="n">
        <v>0.001</v>
      </c>
      <c r="T211" s="2" t="n">
        <v>1e-07</v>
      </c>
      <c r="U211" t="inlineStr">
        <is>
          <t>Pb Fire Assay</t>
        </is>
      </c>
      <c r="V211" t="inlineStr"/>
      <c r="W211" t="inlineStr"/>
      <c r="X211" t="inlineStr"/>
      <c r="Y211" t="n">
        <v>255</v>
      </c>
      <c r="Z211" t="n">
        <v>0.0255</v>
      </c>
      <c r="AA211" t="inlineStr">
        <is>
          <t>4-Acid Digestion</t>
        </is>
      </c>
      <c r="AB211" t="n">
        <v>0.99</v>
      </c>
      <c r="AC211" t="n">
        <v>9.899999999999999e-05</v>
      </c>
      <c r="AD211" t="inlineStr">
        <is>
          <t>4-Acid Digestion</t>
        </is>
      </c>
      <c r="AE211" t="inlineStr"/>
      <c r="AF211" t="inlineStr"/>
      <c r="AG211" t="inlineStr"/>
      <c r="AH211" t="n">
        <v>59200</v>
      </c>
      <c r="AI211" t="n">
        <v>5.92</v>
      </c>
      <c r="AJ211" t="inlineStr">
        <is>
          <t>4-Acid Digestion</t>
        </is>
      </c>
      <c r="AK211" t="inlineStr"/>
      <c r="AL211" t="inlineStr"/>
      <c r="AM211" t="inlineStr"/>
      <c r="AN211" t="n">
        <v>36.3</v>
      </c>
      <c r="AO211" t="n">
        <v>0.00363</v>
      </c>
      <c r="AP211" t="inlineStr">
        <is>
          <t>4-Acid Digestion</t>
        </is>
      </c>
      <c r="AQ211" t="inlineStr"/>
      <c r="AR211" t="inlineStr"/>
      <c r="AS211" t="inlineStr"/>
      <c r="AT211" t="n">
        <v>44.4</v>
      </c>
      <c r="AU211" t="n">
        <v>0.00444</v>
      </c>
      <c r="AV211" t="inlineStr">
        <is>
          <t>4-Acid Digestion</t>
        </is>
      </c>
      <c r="AW211" t="n">
        <v>293</v>
      </c>
      <c r="AX211" t="n">
        <v>0.0293</v>
      </c>
      <c r="AY211" t="inlineStr">
        <is>
          <t>4-Acid Digestion</t>
        </is>
      </c>
      <c r="AZ211" t="n">
        <v>0.67</v>
      </c>
      <c r="BA211" t="n">
        <v>6.7e-05</v>
      </c>
      <c r="BB211" t="inlineStr">
        <is>
          <t>4-Acid Digestion</t>
        </is>
      </c>
      <c r="BC211" t="n">
        <v>43.7</v>
      </c>
      <c r="BD211" t="n">
        <v>0.00437</v>
      </c>
      <c r="BE211" t="inlineStr">
        <is>
          <t>4-Acid Digestion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77400</v>
      </c>
      <c r="BP211" t="n">
        <v>7.74</v>
      </c>
      <c r="BQ211" t="inlineStr">
        <is>
          <t>4-Acid Digestion</t>
        </is>
      </c>
      <c r="BR211" t="n">
        <v>20.2</v>
      </c>
      <c r="BS211" t="n">
        <v>0.00202</v>
      </c>
      <c r="BT211" t="inlineStr">
        <is>
          <t>4-Acid Digestion</t>
        </is>
      </c>
      <c r="BU211" t="inlineStr"/>
      <c r="BV211" t="inlineStr"/>
      <c r="BW211" t="inlineStr"/>
      <c r="BX211" t="inlineStr"/>
      <c r="BY211" t="inlineStr"/>
      <c r="BZ211" t="inlineStr"/>
      <c r="CA211" t="n">
        <v>3.5</v>
      </c>
      <c r="CB211" t="n">
        <v>0.00035</v>
      </c>
      <c r="CC211" t="inlineStr">
        <is>
          <t>4-Acid Digestion</t>
        </is>
      </c>
      <c r="CD211" t="inlineStr"/>
      <c r="CE211" t="inlineStr"/>
      <c r="CF211" t="inlineStr"/>
      <c r="CG211" t="inlineStr"/>
      <c r="CH211" t="inlineStr"/>
      <c r="CI211" t="inlineStr"/>
      <c r="CJ211" t="n">
        <v>0.061</v>
      </c>
      <c r="CK211" t="n">
        <v>6.1e-06</v>
      </c>
      <c r="CL211" t="inlineStr">
        <is>
          <t>4-Acid Digestion</t>
        </is>
      </c>
      <c r="CM211" t="inlineStr"/>
      <c r="CN211" t="inlineStr"/>
      <c r="CO211" t="inlineStr"/>
      <c r="CP211" t="n">
        <v>6790</v>
      </c>
      <c r="CQ211" t="n">
        <v>0.679</v>
      </c>
      <c r="CR211" t="inlineStr">
        <is>
          <t>4-Acid Digestion</t>
        </is>
      </c>
      <c r="CS211" t="n">
        <v>17.4</v>
      </c>
      <c r="CT211" t="n">
        <v>0.00174</v>
      </c>
      <c r="CU211" t="inlineStr">
        <is>
          <t>4-Acid Digestion</t>
        </is>
      </c>
      <c r="CV211" t="n">
        <v>6.38</v>
      </c>
      <c r="CW211" t="n">
        <v>0.000638</v>
      </c>
      <c r="CX211" t="inlineStr">
        <is>
          <t>4-Acid Digestion</t>
        </is>
      </c>
      <c r="CY211" t="inlineStr"/>
      <c r="CZ211" t="inlineStr"/>
      <c r="DA211" t="inlineStr"/>
      <c r="DB211" t="n">
        <v>43000</v>
      </c>
      <c r="DC211" t="n">
        <v>4.3</v>
      </c>
      <c r="DD211" t="inlineStr">
        <is>
          <t>4-Acid Digestion</t>
        </is>
      </c>
      <c r="DE211" t="n">
        <v>1100</v>
      </c>
      <c r="DF211" t="n">
        <v>0.11</v>
      </c>
      <c r="DG211" t="inlineStr">
        <is>
          <t>4-Acid Digestion</t>
        </is>
      </c>
      <c r="DH211" t="n">
        <v>1.43</v>
      </c>
      <c r="DI211" t="n">
        <v>0.000143</v>
      </c>
      <c r="DJ211" t="inlineStr">
        <is>
          <t>4-Acid Digestion</t>
        </is>
      </c>
      <c r="DK211" t="n">
        <v>23400</v>
      </c>
      <c r="DL211" t="n">
        <v>2.34</v>
      </c>
      <c r="DM211" t="inlineStr">
        <is>
          <t>4-Acid Digestion</t>
        </is>
      </c>
      <c r="DN211" t="n">
        <v>21.3</v>
      </c>
      <c r="DO211" t="n">
        <v>0.00213</v>
      </c>
      <c r="DP211" t="inlineStr">
        <is>
          <t>4-Acid Digestion</t>
        </is>
      </c>
      <c r="DQ211" t="inlineStr"/>
      <c r="DR211" t="inlineStr"/>
      <c r="DS211" t="inlineStr"/>
      <c r="DT211" t="n">
        <v>149</v>
      </c>
      <c r="DU211" t="n">
        <v>0.0149</v>
      </c>
      <c r="DV211" t="inlineStr">
        <is>
          <t>4-Acid Digestion</t>
        </is>
      </c>
      <c r="DW211" t="n">
        <v>1410</v>
      </c>
      <c r="DX211" t="n">
        <v>0.141</v>
      </c>
      <c r="DY211" t="inlineStr">
        <is>
          <t>4-Acid Digestion</t>
        </is>
      </c>
      <c r="DZ211" t="n">
        <v>2.81</v>
      </c>
      <c r="EA211" t="n">
        <v>0.000281</v>
      </c>
      <c r="EB211" t="inlineStr">
        <is>
          <t>4-Acid Digestion</t>
        </is>
      </c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n">
        <v>20.1</v>
      </c>
      <c r="EM211" t="n">
        <v>0.00201</v>
      </c>
      <c r="EN211" t="inlineStr">
        <is>
          <t>4-Acid Digestion</t>
        </is>
      </c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100</v>
      </c>
      <c r="EY211" t="n">
        <v>0.01</v>
      </c>
      <c r="EZ211" t="inlineStr">
        <is>
          <t>4-Acid Digestion</t>
        </is>
      </c>
      <c r="FA211" t="inlineStr"/>
      <c r="FB211" t="inlineStr"/>
      <c r="FC211" t="inlineStr"/>
      <c r="FD211" t="n">
        <v>19.6</v>
      </c>
      <c r="FE211" t="n">
        <v>0.00196</v>
      </c>
      <c r="FF211" t="inlineStr">
        <is>
          <t>4-Acid Digestion</t>
        </is>
      </c>
      <c r="FG211" t="inlineStr"/>
      <c r="FH211" t="inlineStr"/>
      <c r="FI211" t="inlineStr"/>
      <c r="FJ211" t="n">
        <v>239420.166</v>
      </c>
      <c r="FK211" t="n">
        <v>23.9420166</v>
      </c>
      <c r="FL211" t="inlineStr">
        <is>
          <t>Borate Fusion XRF</t>
        </is>
      </c>
      <c r="FM211" t="inlineStr"/>
      <c r="FN211" t="inlineStr"/>
      <c r="FO211" t="inlineStr"/>
      <c r="FP211" t="n">
        <v>1.83</v>
      </c>
      <c r="FQ211" t="n">
        <v>0.000183</v>
      </c>
      <c r="FR211" t="inlineStr">
        <is>
          <t>4-Acid Digestion</t>
        </is>
      </c>
      <c r="FS211" t="n">
        <v>412</v>
      </c>
      <c r="FT211" t="n">
        <v>0.0412</v>
      </c>
      <c r="FU211" t="inlineStr">
        <is>
          <t>4-Acid Digestion</t>
        </is>
      </c>
      <c r="FV211" t="n">
        <v>1.36</v>
      </c>
      <c r="FW211" t="n">
        <v>0.000136</v>
      </c>
      <c r="FX211" t="inlineStr">
        <is>
          <t>4-Acid Digestion</t>
        </is>
      </c>
      <c r="FY211" t="inlineStr"/>
      <c r="FZ211" t="inlineStr"/>
      <c r="GA211" t="inlineStr"/>
      <c r="GB211" t="inlineStr"/>
      <c r="GC211" t="inlineStr"/>
      <c r="GD211" t="inlineStr"/>
      <c r="GE211" t="n">
        <v>2.6</v>
      </c>
      <c r="GF211" t="n">
        <v>0.00026</v>
      </c>
      <c r="GG211" t="inlineStr">
        <is>
          <t>4-Acid Digestion</t>
        </is>
      </c>
      <c r="GH211" t="n">
        <v>10600</v>
      </c>
      <c r="GI211" t="n">
        <v>1.06</v>
      </c>
      <c r="GJ211" t="inlineStr">
        <is>
          <t>4-Acid Digestion</t>
        </is>
      </c>
      <c r="GK211" t="n">
        <v>0.059</v>
      </c>
      <c r="GL211" t="n">
        <v>5.9e-06</v>
      </c>
      <c r="GM211" t="inlineStr">
        <is>
          <t>4-Acid Digestion</t>
        </is>
      </c>
      <c r="GN211" t="inlineStr"/>
      <c r="GO211" t="inlineStr"/>
      <c r="GP211" t="inlineStr"/>
      <c r="GQ211" t="n">
        <v>0.65</v>
      </c>
      <c r="GR211" t="n">
        <v>6.499999999999999e-05</v>
      </c>
      <c r="GS211" t="inlineStr">
        <is>
          <t>4-Acid Digestion</t>
        </is>
      </c>
      <c r="GT211" t="n">
        <v>155</v>
      </c>
      <c r="GU211" t="n">
        <v>0.0155</v>
      </c>
      <c r="GV211" t="inlineStr">
        <is>
          <t>4-Acid Digestion</t>
        </is>
      </c>
      <c r="GW211" t="n">
        <v>0.5</v>
      </c>
      <c r="GX211" t="n">
        <v>5e-05</v>
      </c>
      <c r="GY211" t="inlineStr">
        <is>
          <t>4-Acid Digestion</t>
        </is>
      </c>
      <c r="GZ211" t="n">
        <v>21.2</v>
      </c>
      <c r="HA211" t="n">
        <v>0.00212</v>
      </c>
      <c r="HB211" t="inlineStr">
        <is>
          <t>4-Acid Digestion</t>
        </is>
      </c>
      <c r="HC211" t="inlineStr"/>
      <c r="HD211" t="inlineStr"/>
      <c r="HE211" t="inlineStr"/>
      <c r="HF211" t="n">
        <v>110</v>
      </c>
      <c r="HG211" t="n">
        <v>0.011</v>
      </c>
      <c r="HH211" t="inlineStr">
        <is>
          <t>4-Acid Digestion</t>
        </is>
      </c>
      <c r="HI211" t="n">
        <v>135</v>
      </c>
      <c r="HJ211" t="n">
        <v>0.0135</v>
      </c>
      <c r="HK211" t="inlineStr">
        <is>
          <t>4-Acid Digestion</t>
        </is>
      </c>
    </row>
    <row r="212">
      <c r="A212" t="inlineStr">
        <is>
          <t>OREAS0027</t>
        </is>
      </c>
      <c r="B212" t="inlineStr">
        <is>
          <t>Blank (coarse) drill chips</t>
        </is>
      </c>
      <c r="C212" t="inlineStr">
        <is>
          <t>primary</t>
        </is>
      </c>
      <c r="D212" t="inlineStr">
        <is>
          <t>rhyodacite</t>
        </is>
      </c>
      <c r="E212" t="inlineStr">
        <is>
          <t>barren</t>
        </is>
      </c>
      <c r="F212" t="inlineStr">
        <is>
          <t>no</t>
        </is>
      </c>
      <c r="G212" t="inlineStr">
        <is>
          <t>Archived</t>
        </is>
      </c>
      <c r="H212" t="inlineStr">
        <is>
          <t>C:/Users/Zeb/Documents/GitHub/OREAS-Catalogue-Info/oreas-catalogue-2024-05-24.csv</t>
        </is>
      </c>
      <c r="I212">
        <f>Hyperlink("https://www.oreas.com/crm/OREAS-27/")</f>
        <v/>
      </c>
      <c r="J212" t="n">
        <v>0.219</v>
      </c>
      <c r="K212" t="n">
        <v>2.19e-05</v>
      </c>
      <c r="L212" t="inlineStr">
        <is>
          <t>4-Acid Digestion</t>
        </is>
      </c>
      <c r="M212" t="n">
        <v>71400</v>
      </c>
      <c r="N212" t="n">
        <v>7.14</v>
      </c>
      <c r="O212" t="inlineStr">
        <is>
          <t>4-Acid Digestion</t>
        </is>
      </c>
      <c r="P212" t="n">
        <v>4.33</v>
      </c>
      <c r="Q212" t="n">
        <v>0.000433</v>
      </c>
      <c r="R212" t="inlineStr">
        <is>
          <t>4-Acid Digestion</t>
        </is>
      </c>
      <c r="S212" s="2" t="n">
        <v>0.001</v>
      </c>
      <c r="T212" s="2" t="n">
        <v>1e-07</v>
      </c>
      <c r="U212" t="inlineStr">
        <is>
          <t>Pb Fire Assay</t>
        </is>
      </c>
      <c r="V212" t="inlineStr"/>
      <c r="W212" t="inlineStr"/>
      <c r="X212" t="inlineStr"/>
      <c r="Y212" t="n">
        <v>2988</v>
      </c>
      <c r="Z212" t="n">
        <v>0.2988</v>
      </c>
      <c r="AA212" t="inlineStr">
        <is>
          <t>4-Acid Digestion</t>
        </is>
      </c>
      <c r="AB212" t="n">
        <v>3.04</v>
      </c>
      <c r="AC212" t="n">
        <v>0.000304</v>
      </c>
      <c r="AD212" t="inlineStr">
        <is>
          <t>4-Acid Digestion</t>
        </is>
      </c>
      <c r="AE212" t="n">
        <v>0.09</v>
      </c>
      <c r="AF212" t="n">
        <v>9e-06</v>
      </c>
      <c r="AG212" t="inlineStr">
        <is>
          <t>4-Acid Digestion</t>
        </is>
      </c>
      <c r="AH212" t="n">
        <v>13100</v>
      </c>
      <c r="AI212" t="n">
        <v>1.31</v>
      </c>
      <c r="AJ212" t="inlineStr">
        <is>
          <t>4-Acid Digestion</t>
        </is>
      </c>
      <c r="AK212" t="n">
        <v>0.41</v>
      </c>
      <c r="AL212" t="n">
        <v>4.1e-05</v>
      </c>
      <c r="AM212" t="inlineStr">
        <is>
          <t>4-Acid Digestion</t>
        </is>
      </c>
      <c r="AN212" t="inlineStr"/>
      <c r="AO212" t="inlineStr"/>
      <c r="AP212" t="inlineStr"/>
      <c r="AQ212" t="inlineStr"/>
      <c r="AR212" t="inlineStr"/>
      <c r="AS212" t="inlineStr"/>
      <c r="AT212" t="n">
        <v>1.74</v>
      </c>
      <c r="AU212" t="n">
        <v>0.000174</v>
      </c>
      <c r="AV212" t="inlineStr">
        <is>
          <t>4-Acid Digestion</t>
        </is>
      </c>
      <c r="AW212" t="n">
        <v>79</v>
      </c>
      <c r="AX212" t="n">
        <v>0.007900000000000001</v>
      </c>
      <c r="AY212" t="inlineStr">
        <is>
          <t>4-Acid Digestion</t>
        </is>
      </c>
      <c r="AZ212" t="inlineStr"/>
      <c r="BA212" t="inlineStr"/>
      <c r="BB212" t="inlineStr"/>
      <c r="BC212" t="n">
        <v>4.61</v>
      </c>
      <c r="BD212" t="n">
        <v>0.000461</v>
      </c>
      <c r="BE212" t="inlineStr">
        <is>
          <t>4-Acid Digestion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24300</v>
      </c>
      <c r="BP212" t="n">
        <v>2.43</v>
      </c>
      <c r="BQ212" t="inlineStr">
        <is>
          <t>4-Acid Digestion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7.59</v>
      </c>
      <c r="CB212" t="n">
        <v>0.000759</v>
      </c>
      <c r="CC212" t="inlineStr">
        <is>
          <t>4-Acid Digestion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32100</v>
      </c>
      <c r="CQ212" t="n">
        <v>3.21</v>
      </c>
      <c r="CR212" t="inlineStr">
        <is>
          <t>4-Acid Digestion</t>
        </is>
      </c>
      <c r="CS212" t="inlineStr"/>
      <c r="CT212" t="inlineStr"/>
      <c r="CU212" t="inlineStr"/>
      <c r="CV212" t="n">
        <v>20.9</v>
      </c>
      <c r="CW212" t="n">
        <v>0.00209</v>
      </c>
      <c r="CX212" t="inlineStr">
        <is>
          <t>4-Acid Digestion</t>
        </is>
      </c>
      <c r="CY212" t="inlineStr"/>
      <c r="CZ212" t="inlineStr"/>
      <c r="DA212" t="inlineStr"/>
      <c r="DB212" t="n">
        <v>1180</v>
      </c>
      <c r="DC212" t="n">
        <v>0.118</v>
      </c>
      <c r="DD212" t="inlineStr">
        <is>
          <t>4-Acid Digestion</t>
        </is>
      </c>
      <c r="DE212" t="n">
        <v>330</v>
      </c>
      <c r="DF212" t="n">
        <v>0.033</v>
      </c>
      <c r="DG212" t="inlineStr">
        <is>
          <t>4-Acid Digestion</t>
        </is>
      </c>
      <c r="DH212" t="n">
        <v>10.2</v>
      </c>
      <c r="DI212" t="n">
        <v>0.00102</v>
      </c>
      <c r="DJ212" t="inlineStr">
        <is>
          <t>4-Acid Digestion</t>
        </is>
      </c>
      <c r="DK212" t="n">
        <v>28400</v>
      </c>
      <c r="DL212" t="n">
        <v>2.84</v>
      </c>
      <c r="DM212" t="inlineStr">
        <is>
          <t>4-Acid Digestion</t>
        </is>
      </c>
      <c r="DN212" t="n">
        <v>20.1</v>
      </c>
      <c r="DO212" t="n">
        <v>0.00201</v>
      </c>
      <c r="DP212" t="inlineStr">
        <is>
          <t>4-Acid Digestion</t>
        </is>
      </c>
      <c r="DQ212" t="inlineStr"/>
      <c r="DR212" t="inlineStr"/>
      <c r="DS212" t="inlineStr"/>
      <c r="DT212" s="2" t="n">
        <v>4</v>
      </c>
      <c r="DU212" s="2" t="n">
        <v>0.0004</v>
      </c>
      <c r="DV212" t="inlineStr">
        <is>
          <t>4-Acid Digestion</t>
        </is>
      </c>
      <c r="DW212" t="n">
        <v>270</v>
      </c>
      <c r="DX212" t="n">
        <v>0.027</v>
      </c>
      <c r="DY212" t="inlineStr">
        <is>
          <t>4-Acid Digestion</t>
        </is>
      </c>
      <c r="DZ212" t="n">
        <v>25</v>
      </c>
      <c r="EA212" t="n">
        <v>0.0025</v>
      </c>
      <c r="EB212" t="inlineStr">
        <is>
          <t>4-Acid Digestion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n">
        <v>144</v>
      </c>
      <c r="EM212" t="n">
        <v>0.0144</v>
      </c>
      <c r="EN212" t="inlineStr">
        <is>
          <t>4-Acid Digestion</t>
        </is>
      </c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n">
        <v>1.19</v>
      </c>
      <c r="FB212" t="n">
        <v>0.000119</v>
      </c>
      <c r="FC212" t="inlineStr">
        <is>
          <t>4-Acid Digestion</t>
        </is>
      </c>
      <c r="FD212" t="n">
        <v>4.06</v>
      </c>
      <c r="FE212" t="n">
        <v>0.000406</v>
      </c>
      <c r="FF212" t="inlineStr">
        <is>
          <t>4-Acid Digestion</t>
        </is>
      </c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n">
        <v>4.06</v>
      </c>
      <c r="FQ212" t="n">
        <v>0.000406</v>
      </c>
      <c r="FR212" t="inlineStr">
        <is>
          <t>4-Acid Digestion</t>
        </is>
      </c>
      <c r="FS212" t="n">
        <v>191</v>
      </c>
      <c r="FT212" t="n">
        <v>0.0191</v>
      </c>
      <c r="FU212" t="inlineStr">
        <is>
          <t>4-Acid Digestion</t>
        </is>
      </c>
      <c r="FV212" t="n">
        <v>1.53</v>
      </c>
      <c r="FW212" t="n">
        <v>0.000153</v>
      </c>
      <c r="FX212" t="inlineStr">
        <is>
          <t>4-Acid Digestion</t>
        </is>
      </c>
      <c r="FY212" t="inlineStr"/>
      <c r="FZ212" t="inlineStr"/>
      <c r="GA212" t="inlineStr"/>
      <c r="GB212" t="inlineStr"/>
      <c r="GC212" t="inlineStr"/>
      <c r="GD212" t="inlineStr"/>
      <c r="GE212" t="n">
        <v>15.1</v>
      </c>
      <c r="GF212" t="n">
        <v>0.00151</v>
      </c>
      <c r="GG212" t="inlineStr">
        <is>
          <t>4-Acid Digestion</t>
        </is>
      </c>
      <c r="GH212" t="n">
        <v>1100</v>
      </c>
      <c r="GI212" t="n">
        <v>0.11</v>
      </c>
      <c r="GJ212" t="inlineStr">
        <is>
          <t>4-Acid Digestion</t>
        </is>
      </c>
      <c r="GK212" t="n">
        <v>0.75</v>
      </c>
      <c r="GL212" t="n">
        <v>7.499999999999999e-05</v>
      </c>
      <c r="GM212" t="inlineStr">
        <is>
          <t>4-Acid Digestion</t>
        </is>
      </c>
      <c r="GN212" t="inlineStr"/>
      <c r="GO212" t="inlineStr"/>
      <c r="GP212" t="inlineStr"/>
      <c r="GQ212" t="n">
        <v>5.54</v>
      </c>
      <c r="GR212" t="n">
        <v>0.000554</v>
      </c>
      <c r="GS212" t="inlineStr">
        <is>
          <t>4-Acid Digestion</t>
        </is>
      </c>
      <c r="GT212" t="n">
        <v>3.33</v>
      </c>
      <c r="GU212" t="n">
        <v>0.000333</v>
      </c>
      <c r="GV212" t="inlineStr">
        <is>
          <t>4-Acid Digestion</t>
        </is>
      </c>
      <c r="GW212" t="n">
        <v>1.82</v>
      </c>
      <c r="GX212" t="n">
        <v>0.000182</v>
      </c>
      <c r="GY212" t="inlineStr">
        <is>
          <t>4-Acid Digestion</t>
        </is>
      </c>
      <c r="GZ212" t="n">
        <v>15.1</v>
      </c>
      <c r="HA212" t="n">
        <v>0.00151</v>
      </c>
      <c r="HB212" t="inlineStr">
        <is>
          <t>4-Acid Digestion</t>
        </is>
      </c>
      <c r="HC212" t="inlineStr"/>
      <c r="HD212" t="inlineStr"/>
      <c r="HE212" t="inlineStr"/>
      <c r="HF212" t="n">
        <v>117</v>
      </c>
      <c r="HG212" t="n">
        <v>0.0117</v>
      </c>
      <c r="HH212" t="inlineStr">
        <is>
          <t>4-Acid Digestion</t>
        </is>
      </c>
      <c r="HI212" t="n">
        <v>278</v>
      </c>
      <c r="HJ212" t="n">
        <v>0.0278</v>
      </c>
      <c r="HK212" t="inlineStr">
        <is>
          <t>4-Acid Digestion</t>
        </is>
      </c>
    </row>
    <row r="213">
      <c r="A213" t="inlineStr">
        <is>
          <t>OREAS0273</t>
        </is>
      </c>
      <c r="B213" t="inlineStr">
        <is>
          <t>Au &gt;1 ppm, Au only</t>
        </is>
      </c>
      <c r="C213" t="inlineStr">
        <is>
          <t>oxide</t>
        </is>
      </c>
      <c r="D213" t="inlineStr">
        <is>
          <t>carbonate</t>
        </is>
      </c>
      <c r="E213" t="inlineStr">
        <is>
          <t>Carlin style</t>
        </is>
      </c>
      <c r="F213" t="inlineStr">
        <is>
          <t>yes</t>
        </is>
      </c>
      <c r="G213" t="inlineStr">
        <is>
          <t>Current</t>
        </is>
      </c>
      <c r="H213" t="inlineStr">
        <is>
          <t>C:/Users/Zeb/Documents/GitHub/OREAS-Catalogue-Info/oreas-catalogue-2024-05-24.csv</t>
        </is>
      </c>
      <c r="I213">
        <f>Hyperlink("https://www.oreas.com/crm/OREAS-273/")</f>
        <v/>
      </c>
      <c r="J213" t="n">
        <v>0.524</v>
      </c>
      <c r="K213" t="n">
        <v>5.24e-05</v>
      </c>
      <c r="L213" t="inlineStr">
        <is>
          <t>Aqua Regia Digestion</t>
        </is>
      </c>
      <c r="M213" t="n">
        <v>16500</v>
      </c>
      <c r="N213" t="n">
        <v>1.65</v>
      </c>
      <c r="O213" t="inlineStr">
        <is>
          <t>4-Acid Digestion</t>
        </is>
      </c>
      <c r="P213" t="n">
        <v>1211</v>
      </c>
      <c r="Q213" t="n">
        <v>0.1211</v>
      </c>
      <c r="R213" t="inlineStr">
        <is>
          <t>4-Acid Digestion</t>
        </is>
      </c>
      <c r="S213" t="n">
        <v>10.76</v>
      </c>
      <c r="T213" t="n">
        <v>0.001076</v>
      </c>
      <c r="U213" t="inlineStr">
        <is>
          <t>Pb Fire Assay</t>
        </is>
      </c>
      <c r="V213" t="inlineStr"/>
      <c r="W213" t="inlineStr"/>
      <c r="X213" t="inlineStr"/>
      <c r="Y213" t="n">
        <v>44.3</v>
      </c>
      <c r="Z213" t="n">
        <v>0.00443</v>
      </c>
      <c r="AA213" t="inlineStr">
        <is>
          <t>4-Acid Digestion</t>
        </is>
      </c>
      <c r="AB213" t="n">
        <v>0.54</v>
      </c>
      <c r="AC213" t="n">
        <v>5.4e-05</v>
      </c>
      <c r="AD213" t="inlineStr">
        <is>
          <t>4-Acid Digestion</t>
        </is>
      </c>
      <c r="AE213" t="n">
        <v>0.64</v>
      </c>
      <c r="AF213" t="n">
        <v>6.4e-05</v>
      </c>
      <c r="AG213" t="inlineStr">
        <is>
          <t>4-Acid Digestion</t>
        </is>
      </c>
      <c r="AH213" t="n">
        <v>194300</v>
      </c>
      <c r="AI213" t="n">
        <v>19.43</v>
      </c>
      <c r="AJ213" t="inlineStr">
        <is>
          <t>4-Acid Digestion</t>
        </is>
      </c>
      <c r="AK213" t="n">
        <v>0.42</v>
      </c>
      <c r="AL213" t="n">
        <v>4.2e-05</v>
      </c>
      <c r="AM213" t="inlineStr">
        <is>
          <t>4-Acid Digestion</t>
        </is>
      </c>
      <c r="AN213" t="n">
        <v>22.8</v>
      </c>
      <c r="AO213" t="n">
        <v>0.00228</v>
      </c>
      <c r="AP213" t="inlineStr">
        <is>
          <t>4-Acid Digestion</t>
        </is>
      </c>
      <c r="AQ213" t="inlineStr"/>
      <c r="AR213" t="inlineStr"/>
      <c r="AS213" t="inlineStr"/>
      <c r="AT213" t="n">
        <v>2.21</v>
      </c>
      <c r="AU213" t="n">
        <v>0.000221</v>
      </c>
      <c r="AV213" t="inlineStr">
        <is>
          <t>4-Acid Digestion</t>
        </is>
      </c>
      <c r="AW213" t="n">
        <v>32.9</v>
      </c>
      <c r="AX213" t="n">
        <v>0.00329</v>
      </c>
      <c r="AY213" t="inlineStr">
        <is>
          <t>4-Acid Digestion</t>
        </is>
      </c>
      <c r="AZ213" t="n">
        <v>3.05</v>
      </c>
      <c r="BA213" t="n">
        <v>0.000305</v>
      </c>
      <c r="BB213" t="inlineStr">
        <is>
          <t>4-Acid Digestion</t>
        </is>
      </c>
      <c r="BC213" t="n">
        <v>20.9</v>
      </c>
      <c r="BD213" t="n">
        <v>0.00209</v>
      </c>
      <c r="BE213" t="inlineStr">
        <is>
          <t>4-Acid Digestion</t>
        </is>
      </c>
      <c r="BF213" t="n">
        <v>2.95</v>
      </c>
      <c r="BG213" t="n">
        <v>0.000295</v>
      </c>
      <c r="BH213" t="inlineStr">
        <is>
          <t>4-Acid Digestion</t>
        </is>
      </c>
      <c r="BI213" t="n">
        <v>1.83</v>
      </c>
      <c r="BJ213" t="n">
        <v>0.000183</v>
      </c>
      <c r="BK213" t="inlineStr">
        <is>
          <t>4-Acid Digestion</t>
        </is>
      </c>
      <c r="BL213" t="n">
        <v>0.5600000000000001</v>
      </c>
      <c r="BM213" t="n">
        <v>5.6e-05</v>
      </c>
      <c r="BN213" t="inlineStr">
        <is>
          <t>4-Acid Digestion</t>
        </is>
      </c>
      <c r="BO213" t="n">
        <v>7840</v>
      </c>
      <c r="BP213" t="n">
        <v>0.784</v>
      </c>
      <c r="BQ213" t="inlineStr">
        <is>
          <t>4-Acid Digestion</t>
        </is>
      </c>
      <c r="BR213" t="n">
        <v>4.45</v>
      </c>
      <c r="BS213" t="n">
        <v>0.000445</v>
      </c>
      <c r="BT213" t="inlineStr">
        <is>
          <t>4-Acid Digestion</t>
        </is>
      </c>
      <c r="BU213" t="n">
        <v>2.88</v>
      </c>
      <c r="BV213" t="n">
        <v>0.000288</v>
      </c>
      <c r="BW213" t="inlineStr">
        <is>
          <t>4-Acid Digestion</t>
        </is>
      </c>
      <c r="BX213" t="n">
        <v>0.14</v>
      </c>
      <c r="BY213" t="n">
        <v>1.4e-05</v>
      </c>
      <c r="BZ213" t="inlineStr">
        <is>
          <t>4-Acid Digestion</t>
        </is>
      </c>
      <c r="CA213" t="n">
        <v>0.9</v>
      </c>
      <c r="CB213" t="n">
        <v>9.000000000000001e-05</v>
      </c>
      <c r="CC213" t="inlineStr">
        <is>
          <t>4-Acid Digestion</t>
        </is>
      </c>
      <c r="CD213" t="n">
        <v>96</v>
      </c>
      <c r="CE213" t="n">
        <v>0.009599999999999999</v>
      </c>
      <c r="CF213" t="inlineStr">
        <is>
          <t>Aqua Regia Digestion</t>
        </is>
      </c>
      <c r="CG213" t="n">
        <v>0.63</v>
      </c>
      <c r="CH213" t="n">
        <v>6.3e-05</v>
      </c>
      <c r="CI213" t="inlineStr">
        <is>
          <t>4-Acid Digestion</t>
        </is>
      </c>
      <c r="CJ213" t="n">
        <v>0.035</v>
      </c>
      <c r="CK213" t="n">
        <v>3.5e-06</v>
      </c>
      <c r="CL213" t="inlineStr">
        <is>
          <t>4-Acid Digestion</t>
        </is>
      </c>
      <c r="CM213" t="inlineStr"/>
      <c r="CN213" t="inlineStr"/>
      <c r="CO213" t="inlineStr"/>
      <c r="CP213" t="n">
        <v>7780</v>
      </c>
      <c r="CQ213" t="n">
        <v>0.778</v>
      </c>
      <c r="CR213" t="inlineStr">
        <is>
          <t>4-Acid Digestion</t>
        </is>
      </c>
      <c r="CS213" t="n">
        <v>18.7</v>
      </c>
      <c r="CT213" t="n">
        <v>0.00187</v>
      </c>
      <c r="CU213" t="inlineStr">
        <is>
          <t>4-Acid Digestion</t>
        </is>
      </c>
      <c r="CV213" t="n">
        <v>11.8</v>
      </c>
      <c r="CW213" t="n">
        <v>0.00118</v>
      </c>
      <c r="CX213" t="inlineStr">
        <is>
          <t>4-Acid Digestion</t>
        </is>
      </c>
      <c r="CY213" t="n">
        <v>0.22</v>
      </c>
      <c r="CZ213" t="n">
        <v>2.2e-05</v>
      </c>
      <c r="DA213" t="inlineStr">
        <is>
          <t>4-Acid Digestion</t>
        </is>
      </c>
      <c r="DB213" t="n">
        <v>51900</v>
      </c>
      <c r="DC213" t="n">
        <v>5.19</v>
      </c>
      <c r="DD213" t="inlineStr">
        <is>
          <t>4-Acid Digestion</t>
        </is>
      </c>
      <c r="DE213" t="n">
        <v>410</v>
      </c>
      <c r="DF213" t="n">
        <v>0.041</v>
      </c>
      <c r="DG213" t="inlineStr">
        <is>
          <t>4-Acid Digestion</t>
        </is>
      </c>
      <c r="DH213" t="n">
        <v>7.42</v>
      </c>
      <c r="DI213" t="n">
        <v>0.000742</v>
      </c>
      <c r="DJ213" t="inlineStr">
        <is>
          <t>4-Acid Digestion</t>
        </is>
      </c>
      <c r="DK213" t="n">
        <v>310</v>
      </c>
      <c r="DL213" t="n">
        <v>0.031</v>
      </c>
      <c r="DM213" t="inlineStr">
        <is>
          <t>4-Acid Digestion</t>
        </is>
      </c>
      <c r="DN213" t="n">
        <v>3.82</v>
      </c>
      <c r="DO213" t="n">
        <v>0.000382</v>
      </c>
      <c r="DP213" t="inlineStr">
        <is>
          <t>4-Acid Digestion</t>
        </is>
      </c>
      <c r="DQ213" t="n">
        <v>13.9</v>
      </c>
      <c r="DR213" t="n">
        <v>0.00139</v>
      </c>
      <c r="DS213" t="inlineStr">
        <is>
          <t>4-Acid Digestion</t>
        </is>
      </c>
      <c r="DT213" t="n">
        <v>30.4</v>
      </c>
      <c r="DU213" t="n">
        <v>0.00304</v>
      </c>
      <c r="DV213" t="inlineStr">
        <is>
          <t>Aqua Regia Digestion</t>
        </is>
      </c>
      <c r="DW213" t="n">
        <v>1030</v>
      </c>
      <c r="DX213" t="n">
        <v>0.103</v>
      </c>
      <c r="DY213" t="inlineStr">
        <is>
          <t>4-Acid Digestion</t>
        </is>
      </c>
      <c r="DZ213" t="n">
        <v>12.2</v>
      </c>
      <c r="EA213" t="n">
        <v>0.00122</v>
      </c>
      <c r="EB213" t="inlineStr">
        <is>
          <t>4-Acid Digestion</t>
        </is>
      </c>
      <c r="EC213" t="inlineStr"/>
      <c r="ED213" t="inlineStr"/>
      <c r="EE213" t="inlineStr"/>
      <c r="EF213" t="n">
        <v>3.57</v>
      </c>
      <c r="EG213" t="n">
        <v>0.000357</v>
      </c>
      <c r="EH213" t="inlineStr">
        <is>
          <t>4-Acid Digestion</t>
        </is>
      </c>
      <c r="EI213" t="inlineStr"/>
      <c r="EJ213" t="inlineStr"/>
      <c r="EK213" t="inlineStr"/>
      <c r="EL213" t="n">
        <v>20.4</v>
      </c>
      <c r="EM213" t="n">
        <v>0.00204</v>
      </c>
      <c r="EN213" t="inlineStr">
        <is>
          <t>Aqua Regia Digestion</t>
        </is>
      </c>
      <c r="EO213" t="n">
        <v>0.007</v>
      </c>
      <c r="EP213" t="n">
        <v>7e-07</v>
      </c>
      <c r="EQ213" t="inlineStr">
        <is>
          <t>4-Acid Digestion</t>
        </is>
      </c>
      <c r="ER213" t="inlineStr"/>
      <c r="ES213" t="inlineStr"/>
      <c r="ET213" t="inlineStr"/>
      <c r="EU213" t="inlineStr"/>
      <c r="EV213" t="inlineStr"/>
      <c r="EW213" t="inlineStr"/>
      <c r="EX213" t="n">
        <v>490</v>
      </c>
      <c r="EY213" t="n">
        <v>0.049</v>
      </c>
      <c r="EZ213" t="inlineStr">
        <is>
          <t>4-Acid Digestion</t>
        </is>
      </c>
      <c r="FA213" t="n">
        <v>26.7</v>
      </c>
      <c r="FB213" t="n">
        <v>0.00267</v>
      </c>
      <c r="FC213" t="inlineStr">
        <is>
          <t>4-Acid Digestion</t>
        </is>
      </c>
      <c r="FD213" t="n">
        <v>4</v>
      </c>
      <c r="FE213" t="n">
        <v>0.0004</v>
      </c>
      <c r="FF213" t="inlineStr">
        <is>
          <t>4-Acid Digestion</t>
        </is>
      </c>
      <c r="FG213" t="n">
        <v>9.970000000000001</v>
      </c>
      <c r="FH213" t="n">
        <v>0.0009970000000000001</v>
      </c>
      <c r="FI213" t="inlineStr">
        <is>
          <t>4-Acid Digestion</t>
        </is>
      </c>
      <c r="FJ213" t="inlineStr"/>
      <c r="FK213" t="inlineStr"/>
      <c r="FL213" t="inlineStr"/>
      <c r="FM213" t="n">
        <v>2.39</v>
      </c>
      <c r="FN213" t="n">
        <v>0.000239</v>
      </c>
      <c r="FO213" t="inlineStr">
        <is>
          <t>Aqua Regia Digestion</t>
        </is>
      </c>
      <c r="FP213" t="n">
        <v>0.97</v>
      </c>
      <c r="FQ213" t="n">
        <v>9.7e-05</v>
      </c>
      <c r="FR213" t="inlineStr">
        <is>
          <t>4-Acid Digestion</t>
        </is>
      </c>
      <c r="FS213" t="n">
        <v>321</v>
      </c>
      <c r="FT213" t="n">
        <v>0.0321</v>
      </c>
      <c r="FU213" t="inlineStr">
        <is>
          <t>4-Acid Digestion</t>
        </is>
      </c>
      <c r="FV213" t="n">
        <v>0.25</v>
      </c>
      <c r="FW213" t="n">
        <v>2.5e-05</v>
      </c>
      <c r="FX213" t="inlineStr">
        <is>
          <t>4-Acid Digestion</t>
        </is>
      </c>
      <c r="FY213" t="n">
        <v>0.45</v>
      </c>
      <c r="FZ213" t="n">
        <v>4.5e-05</v>
      </c>
      <c r="GA213" t="inlineStr">
        <is>
          <t>4-Acid Digestion</t>
        </is>
      </c>
      <c r="GB213" t="n">
        <v>0.2</v>
      </c>
      <c r="GC213" t="n">
        <v>2e-05</v>
      </c>
      <c r="GD213" t="inlineStr">
        <is>
          <t>Aqua Regia Digestion</t>
        </is>
      </c>
      <c r="GE213" t="n">
        <v>2.94</v>
      </c>
      <c r="GF213" t="n">
        <v>0.000294</v>
      </c>
      <c r="GG213" t="inlineStr">
        <is>
          <t>4-Acid Digestion</t>
        </is>
      </c>
      <c r="GH213" t="n">
        <v>840</v>
      </c>
      <c r="GI213" t="n">
        <v>0.08400000000000001</v>
      </c>
      <c r="GJ213" t="inlineStr">
        <is>
          <t>4-Acid Digestion</t>
        </is>
      </c>
      <c r="GK213" t="n">
        <v>9.470000000000001</v>
      </c>
      <c r="GL213" t="n">
        <v>0.000947</v>
      </c>
      <c r="GM213" t="inlineStr">
        <is>
          <t>4-Acid Digestion</t>
        </is>
      </c>
      <c r="GN213" t="n">
        <v>0.25</v>
      </c>
      <c r="GO213" t="n">
        <v>2.5e-05</v>
      </c>
      <c r="GP213" t="inlineStr">
        <is>
          <t>4-Acid Digestion</t>
        </is>
      </c>
      <c r="GQ213" t="n">
        <v>6.22</v>
      </c>
      <c r="GR213" t="n">
        <v>0.000622</v>
      </c>
      <c r="GS213" t="inlineStr">
        <is>
          <t>4-Acid Digestion</t>
        </is>
      </c>
      <c r="GT213" t="n">
        <v>60</v>
      </c>
      <c r="GU213" t="n">
        <v>0.006</v>
      </c>
      <c r="GV213" t="inlineStr">
        <is>
          <t>Aqua Regia Digestion</t>
        </is>
      </c>
      <c r="GW213" t="n">
        <v>10.5</v>
      </c>
      <c r="GX213" t="n">
        <v>0.00105</v>
      </c>
      <c r="GY213" t="inlineStr">
        <is>
          <t>4-Acid Digestion</t>
        </is>
      </c>
      <c r="GZ213" t="n">
        <v>24.9</v>
      </c>
      <c r="HA213" t="n">
        <v>0.00249</v>
      </c>
      <c r="HB213" t="inlineStr">
        <is>
          <t>4-Acid Digestion</t>
        </is>
      </c>
      <c r="HC213" t="n">
        <v>1.57</v>
      </c>
      <c r="HD213" t="n">
        <v>0.000157</v>
      </c>
      <c r="HE213" t="inlineStr">
        <is>
          <t>4-Acid Digestion</t>
        </is>
      </c>
      <c r="HF213" t="n">
        <v>46.4</v>
      </c>
      <c r="HG213" t="n">
        <v>0.00464</v>
      </c>
      <c r="HH213" t="inlineStr">
        <is>
          <t>4-Acid Digestion</t>
        </is>
      </c>
      <c r="HI213" t="n">
        <v>31.5</v>
      </c>
      <c r="HJ213" t="n">
        <v>0.00315</v>
      </c>
      <c r="HK213" t="inlineStr">
        <is>
          <t>4-Acid Digestion</t>
        </is>
      </c>
    </row>
    <row r="214">
      <c r="A214" t="inlineStr">
        <is>
          <t>OREAS0277</t>
        </is>
      </c>
      <c r="B214" t="inlineStr">
        <is>
          <t>Au &gt;1 ppm, Au only</t>
        </is>
      </c>
      <c r="C214" t="inlineStr">
        <is>
          <t>primary</t>
        </is>
      </c>
      <c r="D214" t="inlineStr">
        <is>
          <t>siliceous shale</t>
        </is>
      </c>
      <c r="E214" t="inlineStr">
        <is>
          <t>Carlin style</t>
        </is>
      </c>
      <c r="F214" t="inlineStr">
        <is>
          <t>no</t>
        </is>
      </c>
      <c r="G214" t="inlineStr">
        <is>
          <t>Current</t>
        </is>
      </c>
      <c r="H214" t="inlineStr">
        <is>
          <t>C:/Users/Zeb/Documents/GitHub/OREAS-Catalogue-Info/oreas-catalogue-2024-05-24.csv</t>
        </is>
      </c>
      <c r="I214">
        <f>Hyperlink("https://www.oreas.com/crm/OREAS-277/")</f>
        <v/>
      </c>
      <c r="J214" t="n">
        <v>0.093</v>
      </c>
      <c r="K214" t="n">
        <v>9.300000000000001e-06</v>
      </c>
      <c r="L214" t="inlineStr">
        <is>
          <t>Aqua Regia Digestion</t>
        </is>
      </c>
      <c r="M214" t="n">
        <v>9230</v>
      </c>
      <c r="N214" t="n">
        <v>0.923</v>
      </c>
      <c r="O214" t="inlineStr">
        <is>
          <t>Aqua Regia Digestion</t>
        </is>
      </c>
      <c r="P214" t="n">
        <v>467</v>
      </c>
      <c r="Q214" t="n">
        <v>0.0467</v>
      </c>
      <c r="R214" t="inlineStr">
        <is>
          <t>Aqua Regia Digestion</t>
        </is>
      </c>
      <c r="S214" t="n">
        <v>3.39</v>
      </c>
      <c r="T214" t="n">
        <v>0.000339</v>
      </c>
      <c r="U214" t="inlineStr">
        <is>
          <t>Pb Fire Assay</t>
        </is>
      </c>
      <c r="V214" s="2" t="n">
        <v>10</v>
      </c>
      <c r="W214" s="2" t="n">
        <v>0.001</v>
      </c>
      <c r="X214" t="inlineStr">
        <is>
          <t>Aqua Regia Digestion</t>
        </is>
      </c>
      <c r="Y214" t="inlineStr"/>
      <c r="Z214" t="inlineStr"/>
      <c r="AA214" t="inlineStr"/>
      <c r="AB214" t="n">
        <v>0.33</v>
      </c>
      <c r="AC214" t="n">
        <v>3.3e-05</v>
      </c>
      <c r="AD214" t="inlineStr">
        <is>
          <t>Aqua Regia Digestion</t>
        </is>
      </c>
      <c r="AE214" t="n">
        <v>0.2</v>
      </c>
      <c r="AF214" t="n">
        <v>2e-05</v>
      </c>
      <c r="AG214" t="inlineStr">
        <is>
          <t>Aqua Regia Digestion</t>
        </is>
      </c>
      <c r="AH214" t="n">
        <v>45000</v>
      </c>
      <c r="AI214" t="n">
        <v>4.5</v>
      </c>
      <c r="AJ214" t="inlineStr">
        <is>
          <t>Aqua Regia Digestion</t>
        </is>
      </c>
      <c r="AK214" t="n">
        <v>0.36</v>
      </c>
      <c r="AL214" t="n">
        <v>3.6e-05</v>
      </c>
      <c r="AM214" t="inlineStr">
        <is>
          <t>Aqua Regia Digestion</t>
        </is>
      </c>
      <c r="AN214" t="n">
        <v>28.2</v>
      </c>
      <c r="AO214" t="n">
        <v>0.00282</v>
      </c>
      <c r="AP214" t="inlineStr">
        <is>
          <t>Aqua Regia Digestion</t>
        </is>
      </c>
      <c r="AQ214" t="inlineStr"/>
      <c r="AR214" t="inlineStr"/>
      <c r="AS214" t="inlineStr"/>
      <c r="AT214" t="n">
        <v>5.99</v>
      </c>
      <c r="AU214" t="n">
        <v>0.000599</v>
      </c>
      <c r="AV214" t="inlineStr">
        <is>
          <t>Aqua Regia Digestion</t>
        </is>
      </c>
      <c r="AW214" t="n">
        <v>27.8</v>
      </c>
      <c r="AX214" t="n">
        <v>0.00278</v>
      </c>
      <c r="AY214" t="inlineStr">
        <is>
          <t>Aqua Regia Digestion</t>
        </is>
      </c>
      <c r="AZ214" t="n">
        <v>2.05</v>
      </c>
      <c r="BA214" t="n">
        <v>0.000205</v>
      </c>
      <c r="BB214" t="inlineStr">
        <is>
          <t>Aqua Regia Digestion</t>
        </is>
      </c>
      <c r="BC214" t="n">
        <v>25.5</v>
      </c>
      <c r="BD214" t="n">
        <v>0.00255</v>
      </c>
      <c r="BE214" t="inlineStr">
        <is>
          <t>Aqua Regia Digestion</t>
        </is>
      </c>
      <c r="BF214" t="n">
        <v>1.51</v>
      </c>
      <c r="BG214" t="n">
        <v>0.000151</v>
      </c>
      <c r="BH214" t="inlineStr">
        <is>
          <t>Aqua Regia Digestion</t>
        </is>
      </c>
      <c r="BI214" t="n">
        <v>0.66</v>
      </c>
      <c r="BJ214" t="n">
        <v>6.600000000000001e-05</v>
      </c>
      <c r="BK214" t="inlineStr">
        <is>
          <t>Aqua Regia Digestion</t>
        </is>
      </c>
      <c r="BL214" t="n">
        <v>0.55</v>
      </c>
      <c r="BM214" t="n">
        <v>5.5e-05</v>
      </c>
      <c r="BN214" t="inlineStr">
        <is>
          <t>Aqua Regia Digestion</t>
        </is>
      </c>
      <c r="BO214" t="n">
        <v>18000</v>
      </c>
      <c r="BP214" t="n">
        <v>1.8</v>
      </c>
      <c r="BQ214" t="inlineStr">
        <is>
          <t>Aqua Regia Digestion</t>
        </is>
      </c>
      <c r="BR214" t="n">
        <v>2.92</v>
      </c>
      <c r="BS214" t="n">
        <v>0.000292</v>
      </c>
      <c r="BT214" t="inlineStr">
        <is>
          <t>Aqua Regia Digestion</t>
        </is>
      </c>
      <c r="BU214" t="n">
        <v>2.18</v>
      </c>
      <c r="BV214" t="n">
        <v>0.000218</v>
      </c>
      <c r="BW214" t="inlineStr">
        <is>
          <t>Aqua Regia Digestion</t>
        </is>
      </c>
      <c r="BX214" t="n">
        <v>0.054</v>
      </c>
      <c r="BY214" t="n">
        <v>5.4e-06</v>
      </c>
      <c r="BZ214" t="inlineStr">
        <is>
          <t>Aqua Regia Digestion</t>
        </is>
      </c>
      <c r="CA214" t="n">
        <v>0.47</v>
      </c>
      <c r="CB214" t="n">
        <v>4.7e-05</v>
      </c>
      <c r="CC214" t="inlineStr">
        <is>
          <t>Aqua Regia Digestion</t>
        </is>
      </c>
      <c r="CD214" t="n">
        <v>4.45</v>
      </c>
      <c r="CE214" t="n">
        <v>0.000445</v>
      </c>
      <c r="CF214" t="inlineStr">
        <is>
          <t>Aqua Regia Digestion</t>
        </is>
      </c>
      <c r="CG214" t="n">
        <v>0.26</v>
      </c>
      <c r="CH214" t="n">
        <v>2.6e-05</v>
      </c>
      <c r="CI214" t="inlineStr">
        <is>
          <t>Aqua Regia Digestion</t>
        </is>
      </c>
      <c r="CJ214" t="n">
        <v>0.022</v>
      </c>
      <c r="CK214" t="n">
        <v>2.2e-06</v>
      </c>
      <c r="CL214" t="inlineStr">
        <is>
          <t>Aqua Regia Digestion</t>
        </is>
      </c>
      <c r="CM214" t="inlineStr"/>
      <c r="CN214" t="inlineStr"/>
      <c r="CO214" t="inlineStr"/>
      <c r="CP214" t="n">
        <v>3730</v>
      </c>
      <c r="CQ214" t="n">
        <v>0.373</v>
      </c>
      <c r="CR214" t="inlineStr">
        <is>
          <t>Aqua Regia Digestion</t>
        </is>
      </c>
      <c r="CS214" t="n">
        <v>15.2</v>
      </c>
      <c r="CT214" t="n">
        <v>0.00152</v>
      </c>
      <c r="CU214" t="inlineStr">
        <is>
          <t>Aqua Regia Digestion</t>
        </is>
      </c>
      <c r="CV214" t="n">
        <v>13.7</v>
      </c>
      <c r="CW214" t="n">
        <v>0.00137</v>
      </c>
      <c r="CX214" t="inlineStr">
        <is>
          <t>Aqua Regia Digestion</t>
        </is>
      </c>
      <c r="CY214" t="n">
        <v>0.079</v>
      </c>
      <c r="CZ214" t="n">
        <v>7.900000000000001e-06</v>
      </c>
      <c r="DA214" t="inlineStr">
        <is>
          <t>Aqua Regia Digestion</t>
        </is>
      </c>
      <c r="DB214" t="n">
        <v>12700</v>
      </c>
      <c r="DC214" t="n">
        <v>1.27</v>
      </c>
      <c r="DD214" t="inlineStr">
        <is>
          <t>Aqua Regia Digestion</t>
        </is>
      </c>
      <c r="DE214" t="n">
        <v>270</v>
      </c>
      <c r="DF214" t="n">
        <v>0.027</v>
      </c>
      <c r="DG214" t="inlineStr">
        <is>
          <t>Aqua Regia Digestion</t>
        </is>
      </c>
      <c r="DH214" t="n">
        <v>4.51</v>
      </c>
      <c r="DI214" t="n">
        <v>0.000451</v>
      </c>
      <c r="DJ214" t="inlineStr">
        <is>
          <t>Aqua Regia Digestion</t>
        </is>
      </c>
      <c r="DK214" t="n">
        <v>170</v>
      </c>
      <c r="DL214" t="n">
        <v>0.017</v>
      </c>
      <c r="DM214" t="inlineStr">
        <is>
          <t>Aqua Regia Digestion</t>
        </is>
      </c>
      <c r="DN214" t="n">
        <v>0.077</v>
      </c>
      <c r="DO214" t="n">
        <v>7.700000000000001e-06</v>
      </c>
      <c r="DP214" t="inlineStr">
        <is>
          <t>Aqua Regia Digestion</t>
        </is>
      </c>
      <c r="DQ214" t="n">
        <v>13.8</v>
      </c>
      <c r="DR214" t="n">
        <v>0.00138</v>
      </c>
      <c r="DS214" t="inlineStr">
        <is>
          <t>Aqua Regia Digestion</t>
        </is>
      </c>
      <c r="DT214" t="n">
        <v>20.1</v>
      </c>
      <c r="DU214" t="n">
        <v>0.00201</v>
      </c>
      <c r="DV214" t="inlineStr">
        <is>
          <t>Aqua Regia Digestion</t>
        </is>
      </c>
      <c r="DW214" t="n">
        <v>500</v>
      </c>
      <c r="DX214" t="n">
        <v>0.05</v>
      </c>
      <c r="DY214" t="inlineStr">
        <is>
          <t>Aqua Regia Digestion</t>
        </is>
      </c>
      <c r="DZ214" t="n">
        <v>7.25</v>
      </c>
      <c r="EA214" t="n">
        <v>0.000725</v>
      </c>
      <c r="EB214" t="inlineStr">
        <is>
          <t>Aqua Regia Digestion</t>
        </is>
      </c>
      <c r="EC214" s="2" t="n">
        <v>0.01</v>
      </c>
      <c r="ED214" s="2" t="n">
        <v>1e-06</v>
      </c>
      <c r="EE214" t="inlineStr">
        <is>
          <t>Aqua Regia Digestion</t>
        </is>
      </c>
      <c r="EF214" t="n">
        <v>3.52</v>
      </c>
      <c r="EG214" t="n">
        <v>0.000352</v>
      </c>
      <c r="EH214" t="inlineStr">
        <is>
          <t>Aqua Regia Digestion</t>
        </is>
      </c>
      <c r="EI214" s="2" t="n">
        <v>0.005</v>
      </c>
      <c r="EJ214" s="2" t="n">
        <v>5e-07</v>
      </c>
      <c r="EK214" t="inlineStr">
        <is>
          <t>Aqua Regia Digestion</t>
        </is>
      </c>
      <c r="EL214" t="n">
        <v>26.8</v>
      </c>
      <c r="EM214" t="n">
        <v>0.00268</v>
      </c>
      <c r="EN214" t="inlineStr">
        <is>
          <t>Aqua Regia Digestion</t>
        </is>
      </c>
      <c r="EO214" t="n">
        <v>0.003</v>
      </c>
      <c r="EP214" t="n">
        <v>3e-07</v>
      </c>
      <c r="EQ214" t="inlineStr">
        <is>
          <t>Aqua Regia Digestion</t>
        </is>
      </c>
      <c r="ER214" t="inlineStr"/>
      <c r="ES214" t="inlineStr"/>
      <c r="ET214" t="inlineStr"/>
      <c r="EU214" t="inlineStr"/>
      <c r="EV214" t="inlineStr"/>
      <c r="EW214" t="inlineStr"/>
      <c r="EX214" t="n">
        <v>6410</v>
      </c>
      <c r="EY214" t="n">
        <v>0.641</v>
      </c>
      <c r="EZ214" t="inlineStr">
        <is>
          <t>Aqua Regia Digestion</t>
        </is>
      </c>
      <c r="FA214" t="n">
        <v>30.4</v>
      </c>
      <c r="FB214" t="n">
        <v>0.00304</v>
      </c>
      <c r="FC214" t="inlineStr">
        <is>
          <t>Aqua Regia Digestion</t>
        </is>
      </c>
      <c r="FD214" t="n">
        <v>2.6</v>
      </c>
      <c r="FE214" t="n">
        <v>0.00026</v>
      </c>
      <c r="FF214" t="inlineStr">
        <is>
          <t>Aqua Regia Digestion</t>
        </is>
      </c>
      <c r="FG214" t="n">
        <v>0.7</v>
      </c>
      <c r="FH214" t="n">
        <v>6.999999999999999e-05</v>
      </c>
      <c r="FI214" t="inlineStr">
        <is>
          <t>Aqua Regia Digestion</t>
        </is>
      </c>
      <c r="FJ214" t="inlineStr"/>
      <c r="FK214" t="inlineStr"/>
      <c r="FL214" t="inlineStr"/>
      <c r="FM214" t="n">
        <v>2.57</v>
      </c>
      <c r="FN214" t="n">
        <v>0.000257</v>
      </c>
      <c r="FO214" t="inlineStr">
        <is>
          <t>Aqua Regia Digestion</t>
        </is>
      </c>
      <c r="FP214" t="n">
        <v>0.93</v>
      </c>
      <c r="FQ214" t="n">
        <v>9.3e-05</v>
      </c>
      <c r="FR214" t="inlineStr">
        <is>
          <t>Aqua Regia Digestion</t>
        </is>
      </c>
      <c r="FS214" t="n">
        <v>56</v>
      </c>
      <c r="FT214" t="n">
        <v>0.0056</v>
      </c>
      <c r="FU214" t="inlineStr">
        <is>
          <t>Aqua Regia Digestion</t>
        </is>
      </c>
      <c r="FV214" s="2" t="n">
        <v>0.01</v>
      </c>
      <c r="FW214" s="2" t="n">
        <v>1e-06</v>
      </c>
      <c r="FX214" t="inlineStr">
        <is>
          <t>Aqua Regia Digestion</t>
        </is>
      </c>
      <c r="FY214" t="n">
        <v>0.29</v>
      </c>
      <c r="FZ214" t="n">
        <v>2.9e-05</v>
      </c>
      <c r="GA214" t="inlineStr">
        <is>
          <t>Aqua Regia Digestion</t>
        </is>
      </c>
      <c r="GB214" t="n">
        <v>0.13</v>
      </c>
      <c r="GC214" t="n">
        <v>1.3e-05</v>
      </c>
      <c r="GD214" t="inlineStr">
        <is>
          <t>Aqua Regia Digestion</t>
        </is>
      </c>
      <c r="GE214" t="n">
        <v>5.16</v>
      </c>
      <c r="GF214" t="n">
        <v>0.000516</v>
      </c>
      <c r="GG214" t="inlineStr">
        <is>
          <t>Aqua Regia Digestion</t>
        </is>
      </c>
      <c r="GH214" t="n">
        <v>350</v>
      </c>
      <c r="GI214" t="n">
        <v>0.035</v>
      </c>
      <c r="GJ214" t="inlineStr">
        <is>
          <t>Aqua Regia Digestion</t>
        </is>
      </c>
      <c r="GK214" t="n">
        <v>6.88</v>
      </c>
      <c r="GL214" t="n">
        <v>0.000688</v>
      </c>
      <c r="GM214" t="inlineStr">
        <is>
          <t>Aqua Regia Digestion</t>
        </is>
      </c>
      <c r="GN214" t="n">
        <v>0.09</v>
      </c>
      <c r="GO214" t="n">
        <v>9e-06</v>
      </c>
      <c r="GP214" t="inlineStr">
        <is>
          <t>Aqua Regia Digestion</t>
        </is>
      </c>
      <c r="GQ214" t="n">
        <v>1.52</v>
      </c>
      <c r="GR214" t="n">
        <v>0.000152</v>
      </c>
      <c r="GS214" t="inlineStr">
        <is>
          <t>Aqua Regia Digestion</t>
        </is>
      </c>
      <c r="GT214" t="n">
        <v>31.5</v>
      </c>
      <c r="GU214" t="n">
        <v>0.00315</v>
      </c>
      <c r="GV214" t="inlineStr">
        <is>
          <t>Aqua Regia Digestion</t>
        </is>
      </c>
      <c r="GW214" t="n">
        <v>2.1</v>
      </c>
      <c r="GX214" t="n">
        <v>0.00021</v>
      </c>
      <c r="GY214" t="inlineStr">
        <is>
          <t>Aqua Regia Digestion</t>
        </is>
      </c>
      <c r="GZ214" t="n">
        <v>6.86</v>
      </c>
      <c r="HA214" t="n">
        <v>0.000686</v>
      </c>
      <c r="HB214" t="inlineStr">
        <is>
          <t>Aqua Regia Digestion</t>
        </is>
      </c>
      <c r="HC214" t="n">
        <v>0.5600000000000001</v>
      </c>
      <c r="HD214" t="n">
        <v>5.6e-05</v>
      </c>
      <c r="HE214" t="inlineStr">
        <is>
          <t>Aqua Regia Digestion</t>
        </is>
      </c>
      <c r="HF214" t="n">
        <v>53</v>
      </c>
      <c r="HG214" t="n">
        <v>0.0053</v>
      </c>
      <c r="HH214" t="inlineStr">
        <is>
          <t>Aqua Regia Digestion</t>
        </is>
      </c>
      <c r="HI214" t="n">
        <v>15.2</v>
      </c>
      <c r="HJ214" t="n">
        <v>0.00152</v>
      </c>
      <c r="HK214" t="inlineStr">
        <is>
          <t>Aqua Regia Digestion</t>
        </is>
      </c>
    </row>
    <row r="215">
      <c r="A215" t="inlineStr">
        <is>
          <t>OREAS0278</t>
        </is>
      </c>
      <c r="B215" t="inlineStr">
        <is>
          <t>Au &gt;1 ppm, Au only</t>
        </is>
      </c>
      <c r="C215" t="inlineStr">
        <is>
          <t>primary</t>
        </is>
      </c>
      <c r="D215" t="inlineStr">
        <is>
          <t>siliceous shale</t>
        </is>
      </c>
      <c r="E215" t="inlineStr">
        <is>
          <t>Carlin style</t>
        </is>
      </c>
      <c r="F215" t="inlineStr">
        <is>
          <t>no</t>
        </is>
      </c>
      <c r="G215" t="inlineStr">
        <is>
          <t>Archived</t>
        </is>
      </c>
      <c r="H215" t="inlineStr">
        <is>
          <t>C:/Users/Zeb/Documents/GitHub/OREAS-Catalogue-Info/oreas-catalogue-2024-05-24.csv</t>
        </is>
      </c>
      <c r="I215">
        <f>Hyperlink("https://www.oreas.com/crm/OREAS-278/")</f>
        <v/>
      </c>
      <c r="J215" t="n">
        <v>0.136</v>
      </c>
      <c r="K215" t="n">
        <v>1.36e-05</v>
      </c>
      <c r="L215" t="inlineStr">
        <is>
          <t>Aqua Regia Digestion</t>
        </is>
      </c>
      <c r="M215" t="n">
        <v>8590</v>
      </c>
      <c r="N215" t="n">
        <v>0.859</v>
      </c>
      <c r="O215" t="inlineStr">
        <is>
          <t>Aqua Regia Digestion</t>
        </is>
      </c>
      <c r="P215" t="n">
        <v>703</v>
      </c>
      <c r="Q215" t="n">
        <v>0.0703</v>
      </c>
      <c r="R215" t="inlineStr">
        <is>
          <t>Aqua Regia Digestion</t>
        </is>
      </c>
      <c r="S215" t="n">
        <v>4.99</v>
      </c>
      <c r="T215" t="n">
        <v>0.000499</v>
      </c>
      <c r="U215" t="inlineStr">
        <is>
          <t>Pb Fire Assay</t>
        </is>
      </c>
      <c r="V215" s="2" t="n">
        <v>20</v>
      </c>
      <c r="W215" s="2" t="n">
        <v>0.002</v>
      </c>
      <c r="X215" t="inlineStr">
        <is>
          <t>Aqua Regia Digestion</t>
        </is>
      </c>
      <c r="Y215" t="inlineStr"/>
      <c r="Z215" t="inlineStr"/>
      <c r="AA215" t="inlineStr"/>
      <c r="AB215" t="n">
        <v>0.31</v>
      </c>
      <c r="AC215" t="n">
        <v>3.1e-05</v>
      </c>
      <c r="AD215" t="inlineStr">
        <is>
          <t>Aqua Regia Digestion</t>
        </is>
      </c>
      <c r="AE215" t="n">
        <v>0.46</v>
      </c>
      <c r="AF215" t="n">
        <v>4.6e-05</v>
      </c>
      <c r="AG215" t="inlineStr">
        <is>
          <t>Aqua Regia Digestion</t>
        </is>
      </c>
      <c r="AH215" t="n">
        <v>31900</v>
      </c>
      <c r="AI215" t="n">
        <v>3.19</v>
      </c>
      <c r="AJ215" t="inlineStr">
        <is>
          <t>Aqua Regia Digestion</t>
        </is>
      </c>
      <c r="AK215" t="n">
        <v>0.54</v>
      </c>
      <c r="AL215" t="n">
        <v>5.4e-05</v>
      </c>
      <c r="AM215" t="inlineStr">
        <is>
          <t>Aqua Regia Digestion</t>
        </is>
      </c>
      <c r="AN215" t="n">
        <v>28.7</v>
      </c>
      <c r="AO215" t="n">
        <v>0.00287</v>
      </c>
      <c r="AP215" t="inlineStr">
        <is>
          <t>Aqua Regia Digestion</t>
        </is>
      </c>
      <c r="AQ215" t="inlineStr"/>
      <c r="AR215" t="inlineStr"/>
      <c r="AS215" t="inlineStr"/>
      <c r="AT215" t="n">
        <v>5.64</v>
      </c>
      <c r="AU215" t="n">
        <v>0.000564</v>
      </c>
      <c r="AV215" t="inlineStr">
        <is>
          <t>Aqua Regia Digestion</t>
        </is>
      </c>
      <c r="AW215" t="n">
        <v>29.3</v>
      </c>
      <c r="AX215" t="n">
        <v>0.00293</v>
      </c>
      <c r="AY215" t="inlineStr">
        <is>
          <t>Aqua Regia Digestion</t>
        </is>
      </c>
      <c r="AZ215" t="n">
        <v>1.77</v>
      </c>
      <c r="BA215" t="n">
        <v>0.000177</v>
      </c>
      <c r="BB215" t="inlineStr">
        <is>
          <t>Aqua Regia Digestion</t>
        </is>
      </c>
      <c r="BC215" t="n">
        <v>43.9</v>
      </c>
      <c r="BD215" t="n">
        <v>0.00439</v>
      </c>
      <c r="BE215" t="inlineStr">
        <is>
          <t>Aqua Regia Digestion</t>
        </is>
      </c>
      <c r="BF215" t="n">
        <v>1.63</v>
      </c>
      <c r="BG215" t="n">
        <v>0.000163</v>
      </c>
      <c r="BH215" t="inlineStr">
        <is>
          <t>Aqua Regia Digestion</t>
        </is>
      </c>
      <c r="BI215" t="n">
        <v>0.71</v>
      </c>
      <c r="BJ215" t="n">
        <v>7.1e-05</v>
      </c>
      <c r="BK215" t="inlineStr">
        <is>
          <t>Aqua Regia Digestion</t>
        </is>
      </c>
      <c r="BL215" t="n">
        <v>0.5600000000000001</v>
      </c>
      <c r="BM215" t="n">
        <v>5.6e-05</v>
      </c>
      <c r="BN215" t="inlineStr">
        <is>
          <t>Aqua Regia Digestion</t>
        </is>
      </c>
      <c r="BO215" t="n">
        <v>17700</v>
      </c>
      <c r="BP215" t="n">
        <v>1.77</v>
      </c>
      <c r="BQ215" t="inlineStr">
        <is>
          <t>Aqua Regia Digestion</t>
        </is>
      </c>
      <c r="BR215" t="n">
        <v>2.76</v>
      </c>
      <c r="BS215" t="n">
        <v>0.000276</v>
      </c>
      <c r="BT215" t="inlineStr">
        <is>
          <t>Aqua Regia Digestion</t>
        </is>
      </c>
      <c r="BU215" t="n">
        <v>2.41</v>
      </c>
      <c r="BV215" t="n">
        <v>0.000241</v>
      </c>
      <c r="BW215" t="inlineStr">
        <is>
          <t>Aqua Regia Digestion</t>
        </is>
      </c>
      <c r="BX215" t="n">
        <v>0.052</v>
      </c>
      <c r="BY215" t="n">
        <v>5.2e-06</v>
      </c>
      <c r="BZ215" t="inlineStr">
        <is>
          <t>Aqua Regia Digestion</t>
        </is>
      </c>
      <c r="CA215" t="n">
        <v>0.39</v>
      </c>
      <c r="CB215" t="n">
        <v>3.9e-05</v>
      </c>
      <c r="CC215" t="inlineStr">
        <is>
          <t>Aqua Regia Digestion</t>
        </is>
      </c>
      <c r="CD215" t="n">
        <v>6.87</v>
      </c>
      <c r="CE215" t="n">
        <v>0.000687</v>
      </c>
      <c r="CF215" t="inlineStr">
        <is>
          <t>Aqua Regia Digestion</t>
        </is>
      </c>
      <c r="CG215" t="n">
        <v>0.27</v>
      </c>
      <c r="CH215" t="n">
        <v>2.7e-05</v>
      </c>
      <c r="CI215" t="inlineStr">
        <is>
          <t>Aqua Regia Digestion</t>
        </is>
      </c>
      <c r="CJ215" t="n">
        <v>0.03</v>
      </c>
      <c r="CK215" t="n">
        <v>3e-06</v>
      </c>
      <c r="CL215" t="inlineStr">
        <is>
          <t>Aqua Regia Digestion</t>
        </is>
      </c>
      <c r="CM215" t="inlineStr"/>
      <c r="CN215" t="inlineStr"/>
      <c r="CO215" t="inlineStr"/>
      <c r="CP215" t="n">
        <v>3110</v>
      </c>
      <c r="CQ215" t="n">
        <v>0.311</v>
      </c>
      <c r="CR215" t="inlineStr">
        <is>
          <t>Aqua Regia Digestion</t>
        </is>
      </c>
      <c r="CS215" t="n">
        <v>15.5</v>
      </c>
      <c r="CT215" t="n">
        <v>0.00155</v>
      </c>
      <c r="CU215" t="inlineStr">
        <is>
          <t>Aqua Regia Digestion</t>
        </is>
      </c>
      <c r="CV215" t="n">
        <v>10.9</v>
      </c>
      <c r="CW215" t="n">
        <v>0.00109</v>
      </c>
      <c r="CX215" t="inlineStr">
        <is>
          <t>Aqua Regia Digestion</t>
        </is>
      </c>
      <c r="CY215" t="n">
        <v>0.077</v>
      </c>
      <c r="CZ215" t="n">
        <v>7.700000000000001e-06</v>
      </c>
      <c r="DA215" t="inlineStr">
        <is>
          <t>Aqua Regia Digestion</t>
        </is>
      </c>
      <c r="DB215" t="n">
        <v>10400</v>
      </c>
      <c r="DC215" t="n">
        <v>1.04</v>
      </c>
      <c r="DD215" t="inlineStr">
        <is>
          <t>Aqua Regia Digestion</t>
        </is>
      </c>
      <c r="DE215" t="n">
        <v>210</v>
      </c>
      <c r="DF215" t="n">
        <v>0.021</v>
      </c>
      <c r="DG215" t="inlineStr">
        <is>
          <t>Aqua Regia Digestion</t>
        </is>
      </c>
      <c r="DH215" t="n">
        <v>6.51</v>
      </c>
      <c r="DI215" t="n">
        <v>0.000651</v>
      </c>
      <c r="DJ215" t="inlineStr">
        <is>
          <t>Aqua Regia Digestion</t>
        </is>
      </c>
      <c r="DK215" t="n">
        <v>140</v>
      </c>
      <c r="DL215" t="n">
        <v>0.014</v>
      </c>
      <c r="DM215" t="inlineStr">
        <is>
          <t>Aqua Regia Digestion</t>
        </is>
      </c>
      <c r="DN215" t="n">
        <v>0.097</v>
      </c>
      <c r="DO215" t="n">
        <v>9.7e-06</v>
      </c>
      <c r="DP215" t="inlineStr">
        <is>
          <t>Aqua Regia Digestion</t>
        </is>
      </c>
      <c r="DQ215" t="n">
        <v>14.2</v>
      </c>
      <c r="DR215" t="n">
        <v>0.00142</v>
      </c>
      <c r="DS215" t="inlineStr">
        <is>
          <t>Aqua Regia Digestion</t>
        </is>
      </c>
      <c r="DT215" t="n">
        <v>23.2</v>
      </c>
      <c r="DU215" t="n">
        <v>0.00232</v>
      </c>
      <c r="DV215" t="inlineStr">
        <is>
          <t>Aqua Regia Digestion</t>
        </is>
      </c>
      <c r="DW215" t="n">
        <v>520</v>
      </c>
      <c r="DX215" t="n">
        <v>0.052</v>
      </c>
      <c r="DY215" t="inlineStr">
        <is>
          <t>Aqua Regia Digestion</t>
        </is>
      </c>
      <c r="DZ215" t="n">
        <v>6.86</v>
      </c>
      <c r="EA215" t="n">
        <v>0.000686</v>
      </c>
      <c r="EB215" t="inlineStr">
        <is>
          <t>Aqua Regia Digestion</t>
        </is>
      </c>
      <c r="EC215" s="2" t="n">
        <v>0.01</v>
      </c>
      <c r="ED215" s="2" t="n">
        <v>1e-06</v>
      </c>
      <c r="EE215" t="inlineStr">
        <is>
          <t>Aqua Regia Digestion</t>
        </is>
      </c>
      <c r="EF215" t="n">
        <v>3.57</v>
      </c>
      <c r="EG215" t="n">
        <v>0.000357</v>
      </c>
      <c r="EH215" t="inlineStr">
        <is>
          <t>Aqua Regia Digestion</t>
        </is>
      </c>
      <c r="EI215" s="2" t="n">
        <v>0.005</v>
      </c>
      <c r="EJ215" s="2" t="n">
        <v>5e-07</v>
      </c>
      <c r="EK215" t="inlineStr">
        <is>
          <t>Aqua Regia Digestion</t>
        </is>
      </c>
      <c r="EL215" t="n">
        <v>21.6</v>
      </c>
      <c r="EM215" t="n">
        <v>0.00216</v>
      </c>
      <c r="EN215" t="inlineStr">
        <is>
          <t>Aqua Regia Digestion</t>
        </is>
      </c>
      <c r="EO215" t="n">
        <v>0.004</v>
      </c>
      <c r="EP215" t="n">
        <v>4e-07</v>
      </c>
      <c r="EQ215" t="inlineStr">
        <is>
          <t>Aqua Regia Digestion</t>
        </is>
      </c>
      <c r="ER215" t="inlineStr"/>
      <c r="ES215" t="inlineStr"/>
      <c r="ET215" t="inlineStr"/>
      <c r="EU215" t="inlineStr"/>
      <c r="EV215" t="inlineStr"/>
      <c r="EW215" t="inlineStr"/>
      <c r="EX215" t="n">
        <v>9480</v>
      </c>
      <c r="EY215" t="n">
        <v>0.948</v>
      </c>
      <c r="EZ215" t="inlineStr">
        <is>
          <t>Aqua Regia Digestion</t>
        </is>
      </c>
      <c r="FA215" t="n">
        <v>47.1</v>
      </c>
      <c r="FB215" t="n">
        <v>0.00471</v>
      </c>
      <c r="FC215" t="inlineStr">
        <is>
          <t>Aqua Regia Digestion</t>
        </is>
      </c>
      <c r="FD215" t="n">
        <v>2.89</v>
      </c>
      <c r="FE215" t="n">
        <v>0.000289</v>
      </c>
      <c r="FF215" t="inlineStr">
        <is>
          <t>Aqua Regia Digestion</t>
        </is>
      </c>
      <c r="FG215" t="n">
        <v>0.96</v>
      </c>
      <c r="FH215" t="n">
        <v>9.6e-05</v>
      </c>
      <c r="FI215" t="inlineStr">
        <is>
          <t>Aqua Regia Digestion</t>
        </is>
      </c>
      <c r="FJ215" t="inlineStr"/>
      <c r="FK215" t="inlineStr"/>
      <c r="FL215" t="inlineStr"/>
      <c r="FM215" t="n">
        <v>2.61</v>
      </c>
      <c r="FN215" t="n">
        <v>0.000261</v>
      </c>
      <c r="FO215" t="inlineStr">
        <is>
          <t>Aqua Regia Digestion</t>
        </is>
      </c>
      <c r="FP215" t="n">
        <v>1.2</v>
      </c>
      <c r="FQ215" t="n">
        <v>0.00012</v>
      </c>
      <c r="FR215" t="inlineStr">
        <is>
          <t>Aqua Regia Digestion</t>
        </is>
      </c>
      <c r="FS215" t="n">
        <v>40.2</v>
      </c>
      <c r="FT215" t="n">
        <v>0.00402</v>
      </c>
      <c r="FU215" t="inlineStr">
        <is>
          <t>Aqua Regia Digestion</t>
        </is>
      </c>
      <c r="FV215" s="2" t="n">
        <v>0.01</v>
      </c>
      <c r="FW215" s="2" t="n">
        <v>1e-06</v>
      </c>
      <c r="FX215" t="inlineStr">
        <is>
          <t>Aqua Regia Digestion</t>
        </is>
      </c>
      <c r="FY215" t="n">
        <v>0.31</v>
      </c>
      <c r="FZ215" t="n">
        <v>3.1e-05</v>
      </c>
      <c r="GA215" t="inlineStr">
        <is>
          <t>Aqua Regia Digestion</t>
        </is>
      </c>
      <c r="GB215" t="n">
        <v>0.19</v>
      </c>
      <c r="GC215" t="n">
        <v>1.9e-05</v>
      </c>
      <c r="GD215" t="inlineStr">
        <is>
          <t>Aqua Regia Digestion</t>
        </is>
      </c>
      <c r="GE215" t="n">
        <v>4.85</v>
      </c>
      <c r="GF215" t="n">
        <v>0.000485</v>
      </c>
      <c r="GG215" t="inlineStr">
        <is>
          <t>Aqua Regia Digestion</t>
        </is>
      </c>
      <c r="GH215" t="n">
        <v>250</v>
      </c>
      <c r="GI215" t="n">
        <v>0.025</v>
      </c>
      <c r="GJ215" t="inlineStr">
        <is>
          <t>Aqua Regia Digestion</t>
        </is>
      </c>
      <c r="GK215" t="n">
        <v>10.3</v>
      </c>
      <c r="GL215" t="n">
        <v>0.00103</v>
      </c>
      <c r="GM215" t="inlineStr">
        <is>
          <t>Aqua Regia Digestion</t>
        </is>
      </c>
      <c r="GN215" t="n">
        <v>0.09</v>
      </c>
      <c r="GO215" t="n">
        <v>9e-06</v>
      </c>
      <c r="GP215" t="inlineStr">
        <is>
          <t>Aqua Regia Digestion</t>
        </is>
      </c>
      <c r="GQ215" t="n">
        <v>2</v>
      </c>
      <c r="GR215" t="n">
        <v>0.0002</v>
      </c>
      <c r="GS215" t="inlineStr">
        <is>
          <t>Aqua Regia Digestion</t>
        </is>
      </c>
      <c r="GT215" t="n">
        <v>38.7</v>
      </c>
      <c r="GU215" t="n">
        <v>0.00387</v>
      </c>
      <c r="GV215" t="inlineStr">
        <is>
          <t>Aqua Regia Digestion</t>
        </is>
      </c>
      <c r="GW215" t="n">
        <v>3.77</v>
      </c>
      <c r="GX215" t="n">
        <v>0.000377</v>
      </c>
      <c r="GY215" t="inlineStr">
        <is>
          <t>Aqua Regia Digestion</t>
        </is>
      </c>
      <c r="GZ215" t="n">
        <v>7.67</v>
      </c>
      <c r="HA215" t="n">
        <v>0.000767</v>
      </c>
      <c r="HB215" t="inlineStr">
        <is>
          <t>Aqua Regia Digestion</t>
        </is>
      </c>
      <c r="HC215" t="n">
        <v>0.55</v>
      </c>
      <c r="HD215" t="n">
        <v>5.5e-05</v>
      </c>
      <c r="HE215" t="inlineStr">
        <is>
          <t>Aqua Regia Digestion</t>
        </is>
      </c>
      <c r="HF215" t="n">
        <v>63</v>
      </c>
      <c r="HG215" t="n">
        <v>0.0063</v>
      </c>
      <c r="HH215" t="inlineStr">
        <is>
          <t>Aqua Regia Digestion</t>
        </is>
      </c>
      <c r="HI215" t="n">
        <v>13.4</v>
      </c>
      <c r="HJ215" t="n">
        <v>0.00134</v>
      </c>
      <c r="HK215" t="inlineStr">
        <is>
          <t>Aqua Regia Digestion</t>
        </is>
      </c>
    </row>
    <row r="216">
      <c r="A216" t="inlineStr">
        <is>
          <t>OREAS0279</t>
        </is>
      </c>
      <c r="B216" t="inlineStr">
        <is>
          <t>Au &gt;1 ppm, Au only</t>
        </is>
      </c>
      <c r="C216" t="inlineStr">
        <is>
          <t>primary</t>
        </is>
      </c>
      <c r="D216" t="inlineStr">
        <is>
          <t>siliceous shale</t>
        </is>
      </c>
      <c r="E216" t="inlineStr">
        <is>
          <t>Carlin style</t>
        </is>
      </c>
      <c r="F216" t="inlineStr">
        <is>
          <t>no</t>
        </is>
      </c>
      <c r="G216" t="inlineStr">
        <is>
          <t>Archived</t>
        </is>
      </c>
      <c r="H216" t="inlineStr">
        <is>
          <t>C:/Users/Zeb/Documents/GitHub/OREAS-Catalogue-Info/oreas-catalogue-2024-05-24.csv</t>
        </is>
      </c>
      <c r="I216">
        <f>Hyperlink("https://www.oreas.com/crm/OREAS-279/")</f>
        <v/>
      </c>
      <c r="J216" t="n">
        <v>0.165</v>
      </c>
      <c r="K216" t="n">
        <v>1.65e-05</v>
      </c>
      <c r="L216" t="inlineStr">
        <is>
          <t>Aqua Regia Digestion</t>
        </is>
      </c>
      <c r="M216" t="n">
        <v>8070</v>
      </c>
      <c r="N216" t="n">
        <v>0.8070000000000001</v>
      </c>
      <c r="O216" t="inlineStr">
        <is>
          <t>Aqua Regia Digestion</t>
        </is>
      </c>
      <c r="P216" t="n">
        <v>948</v>
      </c>
      <c r="Q216" t="n">
        <v>0.0948</v>
      </c>
      <c r="R216" t="inlineStr">
        <is>
          <t>Aqua Regia Digestion</t>
        </is>
      </c>
      <c r="S216" t="n">
        <v>6.55</v>
      </c>
      <c r="T216" t="n">
        <v>0.000655</v>
      </c>
      <c r="U216" t="inlineStr">
        <is>
          <t>Pb Fire Assay</t>
        </is>
      </c>
      <c r="V216" t="n">
        <v>10.5</v>
      </c>
      <c r="W216" t="n">
        <v>0.00105</v>
      </c>
      <c r="X216" t="inlineStr">
        <is>
          <t>Aqua Regia Digestion</t>
        </is>
      </c>
      <c r="Y216" t="inlineStr"/>
      <c r="Z216" t="inlineStr"/>
      <c r="AA216" t="inlineStr"/>
      <c r="AB216" t="n">
        <v>0.3</v>
      </c>
      <c r="AC216" t="n">
        <v>3e-05</v>
      </c>
      <c r="AD216" t="inlineStr">
        <is>
          <t>Aqua Regia Digestion</t>
        </is>
      </c>
      <c r="AE216" t="n">
        <v>0.38</v>
      </c>
      <c r="AF216" t="n">
        <v>3.8e-05</v>
      </c>
      <c r="AG216" t="inlineStr">
        <is>
          <t>Aqua Regia Digestion</t>
        </is>
      </c>
      <c r="AH216" t="n">
        <v>23700</v>
      </c>
      <c r="AI216" t="n">
        <v>2.37</v>
      </c>
      <c r="AJ216" t="inlineStr">
        <is>
          <t>Aqua Regia Digestion</t>
        </is>
      </c>
      <c r="AK216" t="n">
        <v>0.6899999999999999</v>
      </c>
      <c r="AL216" t="n">
        <v>6.9e-05</v>
      </c>
      <c r="AM216" t="inlineStr">
        <is>
          <t>Aqua Regia Digestion</t>
        </is>
      </c>
      <c r="AN216" t="n">
        <v>29.8</v>
      </c>
      <c r="AO216" t="n">
        <v>0.00298</v>
      </c>
      <c r="AP216" t="inlineStr">
        <is>
          <t>Aqua Regia Digestion</t>
        </is>
      </c>
      <c r="AQ216" t="inlineStr"/>
      <c r="AR216" t="inlineStr"/>
      <c r="AS216" t="inlineStr"/>
      <c r="AT216" t="n">
        <v>5.23</v>
      </c>
      <c r="AU216" t="n">
        <v>0.000523</v>
      </c>
      <c r="AV216" t="inlineStr">
        <is>
          <t>Aqua Regia Digestion</t>
        </is>
      </c>
      <c r="AW216" t="n">
        <v>27.8</v>
      </c>
      <c r="AX216" t="n">
        <v>0.00278</v>
      </c>
      <c r="AY216" t="inlineStr">
        <is>
          <t>Aqua Regia Digestion</t>
        </is>
      </c>
      <c r="AZ216" t="n">
        <v>1.65</v>
      </c>
      <c r="BA216" t="n">
        <v>0.000165</v>
      </c>
      <c r="BB216" t="inlineStr">
        <is>
          <t>Aqua Regia Digestion</t>
        </is>
      </c>
      <c r="BC216" t="n">
        <v>42.1</v>
      </c>
      <c r="BD216" t="n">
        <v>0.00421</v>
      </c>
      <c r="BE216" t="inlineStr">
        <is>
          <t>Aqua Regia Digestion</t>
        </is>
      </c>
      <c r="BF216" t="n">
        <v>1.81</v>
      </c>
      <c r="BG216" t="n">
        <v>0.000181</v>
      </c>
      <c r="BH216" t="inlineStr">
        <is>
          <t>Aqua Regia Digestion</t>
        </is>
      </c>
      <c r="BI216" t="n">
        <v>0.76</v>
      </c>
      <c r="BJ216" t="n">
        <v>7.6e-05</v>
      </c>
      <c r="BK216" t="inlineStr">
        <is>
          <t>Aqua Regia Digestion</t>
        </is>
      </c>
      <c r="BL216" t="n">
        <v>0.57</v>
      </c>
      <c r="BM216" t="n">
        <v>5.7e-05</v>
      </c>
      <c r="BN216" t="inlineStr">
        <is>
          <t>Aqua Regia Digestion</t>
        </is>
      </c>
      <c r="BO216" t="n">
        <v>18500</v>
      </c>
      <c r="BP216" t="n">
        <v>1.85</v>
      </c>
      <c r="BQ216" t="inlineStr">
        <is>
          <t>Aqua Regia Digestion</t>
        </is>
      </c>
      <c r="BR216" t="n">
        <v>2.66</v>
      </c>
      <c r="BS216" t="n">
        <v>0.000266</v>
      </c>
      <c r="BT216" t="inlineStr">
        <is>
          <t>Aqua Regia Digestion</t>
        </is>
      </c>
      <c r="BU216" t="n">
        <v>2.58</v>
      </c>
      <c r="BV216" t="n">
        <v>0.000258</v>
      </c>
      <c r="BW216" t="inlineStr">
        <is>
          <t>Aqua Regia Digestion</t>
        </is>
      </c>
      <c r="BX216" t="n">
        <v>0.055</v>
      </c>
      <c r="BY216" t="n">
        <v>5.5e-06</v>
      </c>
      <c r="BZ216" t="inlineStr">
        <is>
          <t>Aqua Regia Digestion</t>
        </is>
      </c>
      <c r="CA216" t="n">
        <v>0.34</v>
      </c>
      <c r="CB216" t="n">
        <v>3.4e-05</v>
      </c>
      <c r="CC216" t="inlineStr">
        <is>
          <t>Aqua Regia Digestion</t>
        </is>
      </c>
      <c r="CD216" t="n">
        <v>9.43</v>
      </c>
      <c r="CE216" t="n">
        <v>0.000943</v>
      </c>
      <c r="CF216" t="inlineStr">
        <is>
          <t>Aqua Regia Digestion</t>
        </is>
      </c>
      <c r="CG216" t="n">
        <v>0.3</v>
      </c>
      <c r="CH216" t="n">
        <v>3e-05</v>
      </c>
      <c r="CI216" t="inlineStr">
        <is>
          <t>Aqua Regia Digestion</t>
        </is>
      </c>
      <c r="CJ216" t="n">
        <v>0.037</v>
      </c>
      <c r="CK216" t="n">
        <v>3.7e-06</v>
      </c>
      <c r="CL216" t="inlineStr">
        <is>
          <t>Aqua Regia Digestion</t>
        </is>
      </c>
      <c r="CM216" t="inlineStr"/>
      <c r="CN216" t="inlineStr"/>
      <c r="CO216" t="inlineStr"/>
      <c r="CP216" t="n">
        <v>2630</v>
      </c>
      <c r="CQ216" t="n">
        <v>0.263</v>
      </c>
      <c r="CR216" t="inlineStr">
        <is>
          <t>Aqua Regia Digestion</t>
        </is>
      </c>
      <c r="CS216" t="n">
        <v>16.2</v>
      </c>
      <c r="CT216" t="n">
        <v>0.00162</v>
      </c>
      <c r="CU216" t="inlineStr">
        <is>
          <t>Aqua Regia Digestion</t>
        </is>
      </c>
      <c r="CV216" t="n">
        <v>8.59</v>
      </c>
      <c r="CW216" t="n">
        <v>0.000859</v>
      </c>
      <c r="CX216" t="inlineStr">
        <is>
          <t>Aqua Regia Digestion</t>
        </is>
      </c>
      <c r="CY216" t="n">
        <v>0.079</v>
      </c>
      <c r="CZ216" t="n">
        <v>7.900000000000001e-06</v>
      </c>
      <c r="DA216" t="inlineStr">
        <is>
          <t>Aqua Regia Digestion</t>
        </is>
      </c>
      <c r="DB216" t="n">
        <v>8870</v>
      </c>
      <c r="DC216" t="n">
        <v>0.887</v>
      </c>
      <c r="DD216" t="inlineStr">
        <is>
          <t>Aqua Regia Digestion</t>
        </is>
      </c>
      <c r="DE216" t="n">
        <v>160</v>
      </c>
      <c r="DF216" t="n">
        <v>0.016</v>
      </c>
      <c r="DG216" t="inlineStr">
        <is>
          <t>Aqua Regia Digestion</t>
        </is>
      </c>
      <c r="DH216" t="n">
        <v>8.18</v>
      </c>
      <c r="DI216" t="n">
        <v>0.000818</v>
      </c>
      <c r="DJ216" t="inlineStr">
        <is>
          <t>Aqua Regia Digestion</t>
        </is>
      </c>
      <c r="DK216" t="n">
        <v>100</v>
      </c>
      <c r="DL216" t="n">
        <v>0.01</v>
      </c>
      <c r="DM216" t="inlineStr">
        <is>
          <t>Aqua Regia Digestion</t>
        </is>
      </c>
      <c r="DN216" t="n">
        <v>0.12</v>
      </c>
      <c r="DO216" t="n">
        <v>1.2e-05</v>
      </c>
      <c r="DP216" t="inlineStr">
        <is>
          <t>Aqua Regia Digestion</t>
        </is>
      </c>
      <c r="DQ216" t="n">
        <v>14.9</v>
      </c>
      <c r="DR216" t="n">
        <v>0.00149</v>
      </c>
      <c r="DS216" t="inlineStr">
        <is>
          <t>Aqua Regia Digestion</t>
        </is>
      </c>
      <c r="DT216" t="n">
        <v>27</v>
      </c>
      <c r="DU216" t="n">
        <v>0.0027</v>
      </c>
      <c r="DV216" t="inlineStr">
        <is>
          <t>Aqua Regia Digestion</t>
        </is>
      </c>
      <c r="DW216" t="n">
        <v>570</v>
      </c>
      <c r="DX216" t="n">
        <v>0.057</v>
      </c>
      <c r="DY216" t="inlineStr">
        <is>
          <t>Aqua Regia Digestion</t>
        </is>
      </c>
      <c r="DZ216" t="n">
        <v>6.77</v>
      </c>
      <c r="EA216" t="n">
        <v>0.000677</v>
      </c>
      <c r="EB216" t="inlineStr">
        <is>
          <t>Aqua Regia Digestion</t>
        </is>
      </c>
      <c r="EC216" s="2" t="n">
        <v>0.01</v>
      </c>
      <c r="ED216" s="2" t="n">
        <v>1e-06</v>
      </c>
      <c r="EE216" t="inlineStr">
        <is>
          <t>Aqua Regia Digestion</t>
        </is>
      </c>
      <c r="EF216" t="n">
        <v>3.82</v>
      </c>
      <c r="EG216" t="n">
        <v>0.000382</v>
      </c>
      <c r="EH216" t="inlineStr">
        <is>
          <t>Aqua Regia Digestion</t>
        </is>
      </c>
      <c r="EI216" s="2" t="n">
        <v>0.005</v>
      </c>
      <c r="EJ216" s="2" t="n">
        <v>5e-07</v>
      </c>
      <c r="EK216" t="inlineStr">
        <is>
          <t>Aqua Regia Digestion</t>
        </is>
      </c>
      <c r="EL216" t="n">
        <v>17.2</v>
      </c>
      <c r="EM216" t="n">
        <v>0.00172</v>
      </c>
      <c r="EN216" t="inlineStr">
        <is>
          <t>Aqua Regia Digestion</t>
        </is>
      </c>
      <c r="EO216" t="n">
        <v>0.005</v>
      </c>
      <c r="EP216" t="n">
        <v>5e-07</v>
      </c>
      <c r="EQ216" t="inlineStr">
        <is>
          <t>Aqua Regia Digestion</t>
        </is>
      </c>
      <c r="ER216" t="inlineStr"/>
      <c r="ES216" t="inlineStr"/>
      <c r="ET216" t="inlineStr"/>
      <c r="EU216" t="inlineStr"/>
      <c r="EV216" t="inlineStr"/>
      <c r="EW216" t="inlineStr"/>
      <c r="EX216" t="n">
        <v>12700</v>
      </c>
      <c r="EY216" t="n">
        <v>1.27</v>
      </c>
      <c r="EZ216" t="inlineStr">
        <is>
          <t>Aqua Regia Digestion</t>
        </is>
      </c>
      <c r="FA216" t="n">
        <v>61</v>
      </c>
      <c r="FB216" t="n">
        <v>0.0061</v>
      </c>
      <c r="FC216" t="inlineStr">
        <is>
          <t>Aqua Regia Digestion</t>
        </is>
      </c>
      <c r="FD216" t="n">
        <v>3.17</v>
      </c>
      <c r="FE216" t="n">
        <v>0.000317</v>
      </c>
      <c r="FF216" t="inlineStr">
        <is>
          <t>Aqua Regia Digestion</t>
        </is>
      </c>
      <c r="FG216" t="n">
        <v>1.21</v>
      </c>
      <c r="FH216" t="n">
        <v>0.000121</v>
      </c>
      <c r="FI216" t="inlineStr">
        <is>
          <t>Aqua Regia Digestion</t>
        </is>
      </c>
      <c r="FJ216" t="inlineStr"/>
      <c r="FK216" t="inlineStr"/>
      <c r="FL216" t="inlineStr"/>
      <c r="FM216" t="n">
        <v>2.81</v>
      </c>
      <c r="FN216" t="n">
        <v>0.000281</v>
      </c>
      <c r="FO216" t="inlineStr">
        <is>
          <t>Aqua Regia Digestion</t>
        </is>
      </c>
      <c r="FP216" t="n">
        <v>1.4</v>
      </c>
      <c r="FQ216" t="n">
        <v>0.00014</v>
      </c>
      <c r="FR216" t="inlineStr">
        <is>
          <t>Aqua Regia Digestion</t>
        </is>
      </c>
      <c r="FS216" t="n">
        <v>29.6</v>
      </c>
      <c r="FT216" t="n">
        <v>0.00296</v>
      </c>
      <c r="FU216" t="inlineStr">
        <is>
          <t>Aqua Regia Digestion</t>
        </is>
      </c>
      <c r="FV216" s="2" t="n">
        <v>0.01</v>
      </c>
      <c r="FW216" s="2" t="n">
        <v>1e-06</v>
      </c>
      <c r="FX216" t="inlineStr">
        <is>
          <t>Aqua Regia Digestion</t>
        </is>
      </c>
      <c r="FY216" t="n">
        <v>0.35</v>
      </c>
      <c r="FZ216" t="n">
        <v>3.5e-05</v>
      </c>
      <c r="GA216" t="inlineStr">
        <is>
          <t>Aqua Regia Digestion</t>
        </is>
      </c>
      <c r="GB216" t="n">
        <v>0.25</v>
      </c>
      <c r="GC216" t="n">
        <v>2.5e-05</v>
      </c>
      <c r="GD216" t="inlineStr">
        <is>
          <t>Aqua Regia Digestion</t>
        </is>
      </c>
      <c r="GE216" t="n">
        <v>4.67</v>
      </c>
      <c r="GF216" t="n">
        <v>0.000467</v>
      </c>
      <c r="GG216" t="inlineStr">
        <is>
          <t>Aqua Regia Digestion</t>
        </is>
      </c>
      <c r="GH216" t="n">
        <v>190</v>
      </c>
      <c r="GI216" t="n">
        <v>0.019</v>
      </c>
      <c r="GJ216" t="inlineStr">
        <is>
          <t>Aqua Regia Digestion</t>
        </is>
      </c>
      <c r="GK216" t="n">
        <v>13.7</v>
      </c>
      <c r="GL216" t="n">
        <v>0.00137</v>
      </c>
      <c r="GM216" t="inlineStr">
        <is>
          <t>Aqua Regia Digestion</t>
        </is>
      </c>
      <c r="GN216" t="n">
        <v>0.097</v>
      </c>
      <c r="GO216" t="n">
        <v>9.7e-06</v>
      </c>
      <c r="GP216" t="inlineStr">
        <is>
          <t>Aqua Regia Digestion</t>
        </is>
      </c>
      <c r="GQ216" t="n">
        <v>2.42</v>
      </c>
      <c r="GR216" t="n">
        <v>0.000242</v>
      </c>
      <c r="GS216" t="inlineStr">
        <is>
          <t>Aqua Regia Digestion</t>
        </is>
      </c>
      <c r="GT216" t="n">
        <v>46.7</v>
      </c>
      <c r="GU216" t="n">
        <v>0.00467</v>
      </c>
      <c r="GV216" t="inlineStr">
        <is>
          <t>Aqua Regia Digestion</t>
        </is>
      </c>
      <c r="GW216" t="n">
        <v>4.36</v>
      </c>
      <c r="GX216" t="n">
        <v>0.000436</v>
      </c>
      <c r="GY216" t="inlineStr">
        <is>
          <t>Aqua Regia Digestion</t>
        </is>
      </c>
      <c r="GZ216" t="n">
        <v>8.529999999999999</v>
      </c>
      <c r="HA216" t="n">
        <v>0.000853</v>
      </c>
      <c r="HB216" t="inlineStr">
        <is>
          <t>Aqua Regia Digestion</t>
        </is>
      </c>
      <c r="HC216" t="n">
        <v>0.58</v>
      </c>
      <c r="HD216" t="n">
        <v>5.8e-05</v>
      </c>
      <c r="HE216" t="inlineStr">
        <is>
          <t>Aqua Regia Digestion</t>
        </is>
      </c>
      <c r="HF216" t="n">
        <v>75</v>
      </c>
      <c r="HG216" t="n">
        <v>0.0075</v>
      </c>
      <c r="HH216" t="inlineStr">
        <is>
          <t>Aqua Regia Digestion</t>
        </is>
      </c>
      <c r="HI216" t="n">
        <v>12.2</v>
      </c>
      <c r="HJ216" t="n">
        <v>0.00122</v>
      </c>
      <c r="HK216" t="inlineStr">
        <is>
          <t>Aqua Regia Digestion</t>
        </is>
      </c>
    </row>
    <row r="217">
      <c r="A217" t="inlineStr">
        <is>
          <t>OREAS0027b</t>
        </is>
      </c>
      <c r="B217" t="inlineStr">
        <is>
          <t>Blank (coarse) drill chips</t>
        </is>
      </c>
      <c r="C217" t="inlineStr">
        <is>
          <t>primary</t>
        </is>
      </c>
      <c r="D217" t="inlineStr">
        <is>
          <t>rhyodacite</t>
        </is>
      </c>
      <c r="E217" t="inlineStr">
        <is>
          <t>barren</t>
        </is>
      </c>
      <c r="F217" t="inlineStr">
        <is>
          <t>no</t>
        </is>
      </c>
      <c r="G217" t="inlineStr">
        <is>
          <t>Archived</t>
        </is>
      </c>
      <c r="H217" t="inlineStr">
        <is>
          <t>C:/Users/Zeb/Documents/GitHub/OREAS-Catalogue-Info/oreas-catalogue-2024-05-24.csv</t>
        </is>
      </c>
      <c r="I217">
        <f>Hyperlink("https://www.oreas.com/crm/OREAS-27b/")</f>
        <v/>
      </c>
      <c r="J217" t="inlineStr"/>
      <c r="K217" t="inlineStr"/>
      <c r="L217" t="inlineStr"/>
      <c r="M217" t="n">
        <v>74400</v>
      </c>
      <c r="N217" t="n">
        <v>7.44</v>
      </c>
      <c r="O217" t="inlineStr">
        <is>
          <t>4-Acid Digestion</t>
        </is>
      </c>
      <c r="P217" t="n">
        <v>5.53</v>
      </c>
      <c r="Q217" t="n">
        <v>0.000553</v>
      </c>
      <c r="R217" t="inlineStr">
        <is>
          <t>4-Acid Digestion</t>
        </is>
      </c>
      <c r="S217" s="2" t="n">
        <v>0.001</v>
      </c>
      <c r="T217" s="2" t="n">
        <v>1e-07</v>
      </c>
      <c r="U217" t="inlineStr">
        <is>
          <t>Pb Fire Assay</t>
        </is>
      </c>
      <c r="V217" t="inlineStr"/>
      <c r="W217" t="inlineStr"/>
      <c r="X217" t="inlineStr"/>
      <c r="Y217" t="n">
        <v>3089</v>
      </c>
      <c r="Z217" t="n">
        <v>0.3089</v>
      </c>
      <c r="AA217" t="inlineStr">
        <is>
          <t>4-Acid Digestion</t>
        </is>
      </c>
      <c r="AB217" t="n">
        <v>3.28</v>
      </c>
      <c r="AC217" t="n">
        <v>0.000328</v>
      </c>
      <c r="AD217" t="inlineStr">
        <is>
          <t>4-Acid Digestion</t>
        </is>
      </c>
      <c r="AE217" t="inlineStr"/>
      <c r="AF217" t="inlineStr"/>
      <c r="AG217" t="inlineStr"/>
      <c r="AH217" t="n">
        <v>13400</v>
      </c>
      <c r="AI217" t="n">
        <v>1.34</v>
      </c>
      <c r="AJ217" t="inlineStr">
        <is>
          <t>4-Acid Digestion</t>
        </is>
      </c>
      <c r="AK217" t="n">
        <v>0.29</v>
      </c>
      <c r="AL217" t="n">
        <v>2.9e-05</v>
      </c>
      <c r="AM217" t="inlineStr">
        <is>
          <t>4-Acid Digestion</t>
        </is>
      </c>
      <c r="AN217" t="n">
        <v>90</v>
      </c>
      <c r="AO217" t="n">
        <v>0.008999999999999999</v>
      </c>
      <c r="AP217" t="inlineStr">
        <is>
          <t>4-Acid Digestion</t>
        </is>
      </c>
      <c r="AQ217" t="inlineStr"/>
      <c r="AR217" t="inlineStr"/>
      <c r="AS217" t="inlineStr"/>
      <c r="AT217" t="n">
        <v>2.25</v>
      </c>
      <c r="AU217" t="n">
        <v>0.000225</v>
      </c>
      <c r="AV217" t="inlineStr">
        <is>
          <t>4-Acid Digestion</t>
        </is>
      </c>
      <c r="AW217" t="inlineStr"/>
      <c r="AX217" t="inlineStr"/>
      <c r="AY217" t="inlineStr"/>
      <c r="AZ217" t="n">
        <v>7.32</v>
      </c>
      <c r="BA217" t="n">
        <v>0.000732</v>
      </c>
      <c r="BB217" t="inlineStr">
        <is>
          <t>4-Acid Digestion</t>
        </is>
      </c>
      <c r="BC217" t="n">
        <v>5.61</v>
      </c>
      <c r="BD217" t="n">
        <v>0.000561</v>
      </c>
      <c r="BE217" t="inlineStr">
        <is>
          <t>4-Acid Digestion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n">
        <v>27400</v>
      </c>
      <c r="BP217" t="n">
        <v>2.74</v>
      </c>
      <c r="BQ217" t="inlineStr">
        <is>
          <t>4-Acid Digestion</t>
        </is>
      </c>
      <c r="BR217" t="n">
        <v>23.2</v>
      </c>
      <c r="BS217" t="n">
        <v>0.00232</v>
      </c>
      <c r="BT217" t="inlineStr">
        <is>
          <t>4-Acid Digestion</t>
        </is>
      </c>
      <c r="BU217" t="inlineStr"/>
      <c r="BV217" t="inlineStr"/>
      <c r="BW217" t="inlineStr"/>
      <c r="BX217" t="inlineStr"/>
      <c r="BY217" t="inlineStr"/>
      <c r="BZ217" t="inlineStr"/>
      <c r="CA217" t="n">
        <v>7.23</v>
      </c>
      <c r="CB217" t="n">
        <v>0.000723</v>
      </c>
      <c r="CC217" t="inlineStr">
        <is>
          <t>4-Acid Digestion</t>
        </is>
      </c>
      <c r="CD217" t="inlineStr"/>
      <c r="CE217" t="inlineStr"/>
      <c r="CF217" t="inlineStr"/>
      <c r="CG217" t="inlineStr"/>
      <c r="CH217" t="inlineStr"/>
      <c r="CI217" t="inlineStr"/>
      <c r="CJ217" t="n">
        <v>0.065</v>
      </c>
      <c r="CK217" t="n">
        <v>6.5e-06</v>
      </c>
      <c r="CL217" t="inlineStr">
        <is>
          <t>4-Acid Digestion</t>
        </is>
      </c>
      <c r="CM217" t="inlineStr"/>
      <c r="CN217" t="inlineStr"/>
      <c r="CO217" t="inlineStr"/>
      <c r="CP217" t="n">
        <v>30700</v>
      </c>
      <c r="CQ217" t="n">
        <v>3.07</v>
      </c>
      <c r="CR217" t="inlineStr">
        <is>
          <t>4-Acid Digestion</t>
        </is>
      </c>
      <c r="CS217" t="n">
        <v>45</v>
      </c>
      <c r="CT217" t="n">
        <v>0.0045</v>
      </c>
      <c r="CU217" t="inlineStr">
        <is>
          <t>4-Acid Digestion</t>
        </is>
      </c>
      <c r="CV217" t="n">
        <v>28.6</v>
      </c>
      <c r="CW217" t="n">
        <v>0.00286</v>
      </c>
      <c r="CX217" t="inlineStr">
        <is>
          <t>4-Acid Digestion</t>
        </is>
      </c>
      <c r="CY217" t="inlineStr"/>
      <c r="CZ217" t="inlineStr"/>
      <c r="DA217" t="inlineStr"/>
      <c r="DB217" t="n">
        <v>1160</v>
      </c>
      <c r="DC217" t="n">
        <v>0.116</v>
      </c>
      <c r="DD217" t="inlineStr">
        <is>
          <t>4-Acid Digestion</t>
        </is>
      </c>
      <c r="DE217" t="n">
        <v>336</v>
      </c>
      <c r="DF217" t="n">
        <v>0.0336</v>
      </c>
      <c r="DG217" t="inlineStr">
        <is>
          <t>4-Acid Digestion</t>
        </is>
      </c>
      <c r="DH217" t="n">
        <v>3.22</v>
      </c>
      <c r="DI217" t="n">
        <v>0.000322</v>
      </c>
      <c r="DJ217" t="inlineStr">
        <is>
          <t>4-Acid Digestion</t>
        </is>
      </c>
      <c r="DK217" t="n">
        <v>29100</v>
      </c>
      <c r="DL217" t="n">
        <v>2.91</v>
      </c>
      <c r="DM217" t="inlineStr">
        <is>
          <t>4-Acid Digestion</t>
        </is>
      </c>
      <c r="DN217" t="n">
        <v>19.8</v>
      </c>
      <c r="DO217" t="n">
        <v>0.00198</v>
      </c>
      <c r="DP217" t="inlineStr">
        <is>
          <t>4-Acid Digestion</t>
        </is>
      </c>
      <c r="DQ217" t="inlineStr"/>
      <c r="DR217" t="inlineStr"/>
      <c r="DS217" t="inlineStr"/>
      <c r="DT217" t="inlineStr"/>
      <c r="DU217" t="inlineStr"/>
      <c r="DV217" t="inlineStr"/>
      <c r="DW217" t="n">
        <v>280</v>
      </c>
      <c r="DX217" t="n">
        <v>0.028</v>
      </c>
      <c r="DY217" t="inlineStr">
        <is>
          <t>4-Acid Digestion</t>
        </is>
      </c>
      <c r="DZ217" t="n">
        <v>26.3</v>
      </c>
      <c r="EA217" t="n">
        <v>0.00263</v>
      </c>
      <c r="EB217" t="inlineStr">
        <is>
          <t>4-Acid Digestion</t>
        </is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n">
        <v>143</v>
      </c>
      <c r="EM217" t="n">
        <v>0.0143</v>
      </c>
      <c r="EN217" t="inlineStr">
        <is>
          <t>4-Acid Digestion</t>
        </is>
      </c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1.17</v>
      </c>
      <c r="FB217" t="n">
        <v>0.000117</v>
      </c>
      <c r="FC217" t="inlineStr">
        <is>
          <t>4-Acid Digestion</t>
        </is>
      </c>
      <c r="FD217" t="n">
        <v>4.05</v>
      </c>
      <c r="FE217" t="n">
        <v>0.000405</v>
      </c>
      <c r="FF217" t="inlineStr">
        <is>
          <t>4-Acid Digestion</t>
        </is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n">
        <v>4.02</v>
      </c>
      <c r="FQ217" t="n">
        <v>0.000402</v>
      </c>
      <c r="FR217" t="inlineStr">
        <is>
          <t>4-Acid Digestion</t>
        </is>
      </c>
      <c r="FS217" t="n">
        <v>189</v>
      </c>
      <c r="FT217" t="n">
        <v>0.0189</v>
      </c>
      <c r="FU217" t="inlineStr">
        <is>
          <t>4-Acid Digestion</t>
        </is>
      </c>
      <c r="FV217" t="n">
        <v>1.4</v>
      </c>
      <c r="FW217" t="n">
        <v>0.00014</v>
      </c>
      <c r="FX217" t="inlineStr">
        <is>
          <t>4-Acid Digestion</t>
        </is>
      </c>
      <c r="FY217" t="inlineStr"/>
      <c r="FZ217" t="inlineStr"/>
      <c r="GA217" t="inlineStr"/>
      <c r="GB217" t="inlineStr"/>
      <c r="GC217" t="inlineStr"/>
      <c r="GD217" t="inlineStr"/>
      <c r="GE217" t="n">
        <v>15.2</v>
      </c>
      <c r="GF217" t="n">
        <v>0.00152</v>
      </c>
      <c r="GG217" t="inlineStr">
        <is>
          <t>4-Acid Digestion</t>
        </is>
      </c>
      <c r="GH217" t="n">
        <v>1090</v>
      </c>
      <c r="GI217" t="n">
        <v>0.109</v>
      </c>
      <c r="GJ217" t="inlineStr">
        <is>
          <t>4-Acid Digestion</t>
        </is>
      </c>
      <c r="GK217" t="n">
        <v>0.71</v>
      </c>
      <c r="GL217" t="n">
        <v>7.1e-05</v>
      </c>
      <c r="GM217" t="inlineStr">
        <is>
          <t>4-Acid Digestion</t>
        </is>
      </c>
      <c r="GN217" t="inlineStr"/>
      <c r="GO217" t="inlineStr"/>
      <c r="GP217" t="inlineStr"/>
      <c r="GQ217" t="n">
        <v>6.18</v>
      </c>
      <c r="GR217" t="n">
        <v>0.000618</v>
      </c>
      <c r="GS217" t="inlineStr">
        <is>
          <t>4-Acid Digestion</t>
        </is>
      </c>
      <c r="GT217" t="n">
        <v>2.63</v>
      </c>
      <c r="GU217" t="n">
        <v>0.000263</v>
      </c>
      <c r="GV217" t="inlineStr">
        <is>
          <t>4-Acid Digestion</t>
        </is>
      </c>
      <c r="GW217" t="n">
        <v>1.62</v>
      </c>
      <c r="GX217" t="n">
        <v>0.000162</v>
      </c>
      <c r="GY217" t="inlineStr">
        <is>
          <t>4-Acid Digestion</t>
        </is>
      </c>
      <c r="GZ217" t="n">
        <v>15.1</v>
      </c>
      <c r="HA217" t="n">
        <v>0.00151</v>
      </c>
      <c r="HB217" t="inlineStr">
        <is>
          <t>4-Acid Digestion</t>
        </is>
      </c>
      <c r="HC217" t="inlineStr"/>
      <c r="HD217" t="inlineStr"/>
      <c r="HE217" t="inlineStr"/>
      <c r="HF217" t="n">
        <v>118</v>
      </c>
      <c r="HG217" t="n">
        <v>0.0118</v>
      </c>
      <c r="HH217" t="inlineStr">
        <is>
          <t>4-Acid Digestion</t>
        </is>
      </c>
      <c r="HI217" t="n">
        <v>266</v>
      </c>
      <c r="HJ217" t="n">
        <v>0.0266</v>
      </c>
      <c r="HK217" t="inlineStr">
        <is>
          <t>4-Acid Digestion</t>
        </is>
      </c>
    </row>
    <row r="218">
      <c r="A218" t="inlineStr">
        <is>
          <t>OREAS0282</t>
        </is>
      </c>
      <c r="B218" t="inlineStr">
        <is>
          <t>Au &gt;1 ppm, Au only</t>
        </is>
      </c>
      <c r="C218" t="inlineStr">
        <is>
          <t>primary</t>
        </is>
      </c>
      <c r="D218" t="inlineStr">
        <is>
          <t>carbonate</t>
        </is>
      </c>
      <c r="E218" t="inlineStr">
        <is>
          <t>Carlin style</t>
        </is>
      </c>
      <c r="F218" t="inlineStr">
        <is>
          <t>yes</t>
        </is>
      </c>
      <c r="G218" t="inlineStr">
        <is>
          <t>Current</t>
        </is>
      </c>
      <c r="H218" t="inlineStr">
        <is>
          <t>C:/Users/Zeb/Documents/GitHub/OREAS-Catalogue-Info/oreas-catalogue-2024-05-24.csv</t>
        </is>
      </c>
      <c r="I218">
        <f>Hyperlink("https://www.oreas.com/crm/OREAS-282/")</f>
        <v/>
      </c>
      <c r="J218" t="n">
        <v>0.577</v>
      </c>
      <c r="K218" t="n">
        <v>5.77e-05</v>
      </c>
      <c r="L218" t="inlineStr">
        <is>
          <t>Aqua Regia Digestion</t>
        </is>
      </c>
      <c r="M218" t="n">
        <v>29500</v>
      </c>
      <c r="N218" t="n">
        <v>2.95</v>
      </c>
      <c r="O218" t="inlineStr">
        <is>
          <t>4-Acid Digestion</t>
        </is>
      </c>
      <c r="P218" t="n">
        <v>2328</v>
      </c>
      <c r="Q218" t="n">
        <v>0.2328</v>
      </c>
      <c r="R218" t="inlineStr">
        <is>
          <t>4-Acid Digestion</t>
        </is>
      </c>
      <c r="S218" t="n">
        <v>13.71</v>
      </c>
      <c r="T218" t="n">
        <v>0.001371</v>
      </c>
      <c r="U218" t="inlineStr">
        <is>
          <t>Pb Fire Assay</t>
        </is>
      </c>
      <c r="V218" t="inlineStr"/>
      <c r="W218" t="inlineStr"/>
      <c r="X218" t="inlineStr"/>
      <c r="Y218" t="n">
        <v>100</v>
      </c>
      <c r="Z218" t="n">
        <v>0.01</v>
      </c>
      <c r="AA218" t="inlineStr">
        <is>
          <t>4-Acid Digestion</t>
        </is>
      </c>
      <c r="AB218" t="n">
        <v>0.93</v>
      </c>
      <c r="AC218" t="n">
        <v>9.3e-05</v>
      </c>
      <c r="AD218" t="inlineStr">
        <is>
          <t>4-Acid Digestion</t>
        </is>
      </c>
      <c r="AE218" t="n">
        <v>0.93</v>
      </c>
      <c r="AF218" t="n">
        <v>9.3e-05</v>
      </c>
      <c r="AG218" t="inlineStr">
        <is>
          <t>4-Acid Digestion</t>
        </is>
      </c>
      <c r="AH218" t="n">
        <v>174700</v>
      </c>
      <c r="AI218" t="n">
        <v>17.47</v>
      </c>
      <c r="AJ218" t="inlineStr">
        <is>
          <t>4-Acid Digestion</t>
        </is>
      </c>
      <c r="AK218" t="n">
        <v>1.08</v>
      </c>
      <c r="AL218" t="n">
        <v>0.000108</v>
      </c>
      <c r="AM218" t="inlineStr">
        <is>
          <t>4-Acid Digestion</t>
        </is>
      </c>
      <c r="AN218" t="n">
        <v>36.9</v>
      </c>
      <c r="AO218" t="n">
        <v>0.00369</v>
      </c>
      <c r="AP218" t="inlineStr">
        <is>
          <t>4-Acid Digestion</t>
        </is>
      </c>
      <c r="AQ218" t="inlineStr"/>
      <c r="AR218" t="inlineStr"/>
      <c r="AS218" t="inlineStr"/>
      <c r="AT218" t="n">
        <v>3.8</v>
      </c>
      <c r="AU218" t="n">
        <v>0.00038</v>
      </c>
      <c r="AV218" t="inlineStr">
        <is>
          <t>4-Acid Digestion</t>
        </is>
      </c>
      <c r="AW218" t="n">
        <v>32.5</v>
      </c>
      <c r="AX218" t="n">
        <v>0.00325</v>
      </c>
      <c r="AY218" t="inlineStr">
        <is>
          <t>4-Acid Digestion</t>
        </is>
      </c>
      <c r="AZ218" t="n">
        <v>8.24</v>
      </c>
      <c r="BA218" t="n">
        <v>0.000824</v>
      </c>
      <c r="BB218" t="inlineStr">
        <is>
          <t>4-Acid Digestion</t>
        </is>
      </c>
      <c r="BC218" t="n">
        <v>19.2</v>
      </c>
      <c r="BD218" t="n">
        <v>0.00192</v>
      </c>
      <c r="BE218" t="inlineStr">
        <is>
          <t>4-Acid Digestion</t>
        </is>
      </c>
      <c r="BF218" t="n">
        <v>2.61</v>
      </c>
      <c r="BG218" t="n">
        <v>0.000261</v>
      </c>
      <c r="BH218" t="inlineStr">
        <is>
          <t>4-Acid Digestion</t>
        </is>
      </c>
      <c r="BI218" t="n">
        <v>1.46</v>
      </c>
      <c r="BJ218" t="n">
        <v>0.000146</v>
      </c>
      <c r="BK218" t="inlineStr">
        <is>
          <t>4-Acid Digestion</t>
        </is>
      </c>
      <c r="BL218" t="n">
        <v>0.65</v>
      </c>
      <c r="BM218" t="n">
        <v>6.499999999999999e-05</v>
      </c>
      <c r="BN218" t="inlineStr">
        <is>
          <t>4-Acid Digestion</t>
        </is>
      </c>
      <c r="BO218" t="n">
        <v>10600</v>
      </c>
      <c r="BP218" t="n">
        <v>1.06</v>
      </c>
      <c r="BQ218" t="inlineStr">
        <is>
          <t>4-Acid Digestion</t>
        </is>
      </c>
      <c r="BR218" t="n">
        <v>7.15</v>
      </c>
      <c r="BS218" t="n">
        <v>0.000715</v>
      </c>
      <c r="BT218" t="inlineStr">
        <is>
          <t>4-Acid Digestion</t>
        </is>
      </c>
      <c r="BU218" t="n">
        <v>3.05</v>
      </c>
      <c r="BV218" t="n">
        <v>0.000305</v>
      </c>
      <c r="BW218" t="inlineStr">
        <is>
          <t>4-Acid Digestion</t>
        </is>
      </c>
      <c r="BX218" s="2" t="n">
        <v>0.1</v>
      </c>
      <c r="BY218" s="2" t="n">
        <v>1e-05</v>
      </c>
      <c r="BZ218" t="inlineStr">
        <is>
          <t>Aqua Regia Digestion</t>
        </is>
      </c>
      <c r="CA218" t="n">
        <v>1.63</v>
      </c>
      <c r="CB218" t="n">
        <v>0.000163</v>
      </c>
      <c r="CC218" t="inlineStr">
        <is>
          <t>4-Acid Digestion</t>
        </is>
      </c>
      <c r="CD218" t="n">
        <v>40.3</v>
      </c>
      <c r="CE218" t="n">
        <v>0.00403</v>
      </c>
      <c r="CF218" t="inlineStr">
        <is>
          <t>Aqua Regia Digestion</t>
        </is>
      </c>
      <c r="CG218" t="n">
        <v>0.51</v>
      </c>
      <c r="CH218" t="n">
        <v>5.1e-05</v>
      </c>
      <c r="CI218" t="inlineStr">
        <is>
          <t>4-Acid Digestion</t>
        </is>
      </c>
      <c r="CJ218" t="n">
        <v>0.059</v>
      </c>
      <c r="CK218" t="n">
        <v>5.9e-06</v>
      </c>
      <c r="CL218" t="inlineStr">
        <is>
          <t>4-Acid Digestion</t>
        </is>
      </c>
      <c r="CM218" t="inlineStr"/>
      <c r="CN218" t="inlineStr"/>
      <c r="CO218" t="inlineStr"/>
      <c r="CP218" t="n">
        <v>18500</v>
      </c>
      <c r="CQ218" t="n">
        <v>1.85</v>
      </c>
      <c r="CR218" t="inlineStr">
        <is>
          <t>4-Acid Digestion</t>
        </is>
      </c>
      <c r="CS218" t="n">
        <v>20.5</v>
      </c>
      <c r="CT218" t="n">
        <v>0.00205</v>
      </c>
      <c r="CU218" t="inlineStr">
        <is>
          <t>4-Acid Digestion</t>
        </is>
      </c>
      <c r="CV218" t="n">
        <v>21.6</v>
      </c>
      <c r="CW218" t="n">
        <v>0.00216</v>
      </c>
      <c r="CX218" t="inlineStr">
        <is>
          <t>4-Acid Digestion</t>
        </is>
      </c>
      <c r="CY218" t="n">
        <v>0.19</v>
      </c>
      <c r="CZ218" t="n">
        <v>1.9e-05</v>
      </c>
      <c r="DA218" t="inlineStr">
        <is>
          <t>4-Acid Digestion</t>
        </is>
      </c>
      <c r="DB218" t="n">
        <v>33900</v>
      </c>
      <c r="DC218" t="n">
        <v>3.39</v>
      </c>
      <c r="DD218" t="inlineStr">
        <is>
          <t>4-Acid Digestion</t>
        </is>
      </c>
      <c r="DE218" t="n">
        <v>250</v>
      </c>
      <c r="DF218" t="n">
        <v>0.025</v>
      </c>
      <c r="DG218" t="inlineStr">
        <is>
          <t>4-Acid Digestion</t>
        </is>
      </c>
      <c r="DH218" t="n">
        <v>13.5</v>
      </c>
      <c r="DI218" t="n">
        <v>0.00135</v>
      </c>
      <c r="DJ218" t="inlineStr">
        <is>
          <t>4-Acid Digestion</t>
        </is>
      </c>
      <c r="DK218" t="n">
        <v>650</v>
      </c>
      <c r="DL218" t="n">
        <v>0.065</v>
      </c>
      <c r="DM218" t="inlineStr">
        <is>
          <t>4-Acid Digestion</t>
        </is>
      </c>
      <c r="DN218" t="n">
        <v>5.73</v>
      </c>
      <c r="DO218" t="n">
        <v>0.0005730000000000001</v>
      </c>
      <c r="DP218" t="inlineStr">
        <is>
          <t>4-Acid Digestion</t>
        </is>
      </c>
      <c r="DQ218" t="n">
        <v>17.5</v>
      </c>
      <c r="DR218" t="n">
        <v>0.00175</v>
      </c>
      <c r="DS218" t="inlineStr">
        <is>
          <t>4-Acid Digestion</t>
        </is>
      </c>
      <c r="DT218" t="n">
        <v>21</v>
      </c>
      <c r="DU218" t="n">
        <v>0.0021</v>
      </c>
      <c r="DV218" t="inlineStr">
        <is>
          <t>Aqua Regia Digestion</t>
        </is>
      </c>
      <c r="DW218" t="n">
        <v>320</v>
      </c>
      <c r="DX218" t="n">
        <v>0.032</v>
      </c>
      <c r="DY218" t="inlineStr">
        <is>
          <t>4-Acid Digestion</t>
        </is>
      </c>
      <c r="DZ218" t="n">
        <v>18.8</v>
      </c>
      <c r="EA218" t="n">
        <v>0.00188</v>
      </c>
      <c r="EB218" t="inlineStr">
        <is>
          <t>4-Acid Digestion</t>
        </is>
      </c>
      <c r="EC218" t="inlineStr"/>
      <c r="ED218" t="inlineStr"/>
      <c r="EE218" t="inlineStr"/>
      <c r="EF218" t="n">
        <v>4.6</v>
      </c>
      <c r="EG218" t="n">
        <v>0.00046</v>
      </c>
      <c r="EH218" t="inlineStr">
        <is>
          <t>4-Acid Digestion</t>
        </is>
      </c>
      <c r="EI218" t="inlineStr"/>
      <c r="EJ218" t="inlineStr"/>
      <c r="EK218" t="inlineStr"/>
      <c r="EL218" t="n">
        <v>39</v>
      </c>
      <c r="EM218" t="n">
        <v>0.0039</v>
      </c>
      <c r="EN218" t="inlineStr">
        <is>
          <t>Aqua Regia Digestion</t>
        </is>
      </c>
      <c r="EO218" t="n">
        <v>0.022</v>
      </c>
      <c r="EP218" t="n">
        <v>2.2e-06</v>
      </c>
      <c r="EQ218" t="inlineStr">
        <is>
          <t>4-Acid Digestion</t>
        </is>
      </c>
      <c r="ER218" t="inlineStr"/>
      <c r="ES218" t="inlineStr"/>
      <c r="ET218" t="inlineStr"/>
      <c r="EU218" t="inlineStr"/>
      <c r="EV218" t="inlineStr"/>
      <c r="EW218" t="inlineStr"/>
      <c r="EX218" t="n">
        <v>7170</v>
      </c>
      <c r="EY218" t="n">
        <v>0.717</v>
      </c>
      <c r="EZ218" t="inlineStr">
        <is>
          <t>4-Acid Digestion</t>
        </is>
      </c>
      <c r="FA218" t="n">
        <v>15.2</v>
      </c>
      <c r="FB218" t="n">
        <v>0.00152</v>
      </c>
      <c r="FC218" t="inlineStr">
        <is>
          <t>4-Acid Digestion</t>
        </is>
      </c>
      <c r="FD218" t="n">
        <v>3.94</v>
      </c>
      <c r="FE218" t="n">
        <v>0.000394</v>
      </c>
      <c r="FF218" t="inlineStr">
        <is>
          <t>4-Acid Digestion</t>
        </is>
      </c>
      <c r="FG218" t="n">
        <v>2.35</v>
      </c>
      <c r="FH218" t="n">
        <v>0.000235</v>
      </c>
      <c r="FI218" t="inlineStr">
        <is>
          <t>4-Acid Digestion</t>
        </is>
      </c>
      <c r="FJ218" t="inlineStr"/>
      <c r="FK218" t="inlineStr"/>
      <c r="FL218" t="inlineStr"/>
      <c r="FM218" t="n">
        <v>3.13</v>
      </c>
      <c r="FN218" t="n">
        <v>0.000313</v>
      </c>
      <c r="FO218" t="inlineStr">
        <is>
          <t>Aqua Regia Digestion</t>
        </is>
      </c>
      <c r="FP218" t="n">
        <v>1.46</v>
      </c>
      <c r="FQ218" t="n">
        <v>0.000146</v>
      </c>
      <c r="FR218" t="inlineStr">
        <is>
          <t>4-Acid Digestion</t>
        </is>
      </c>
      <c r="FS218" t="n">
        <v>277</v>
      </c>
      <c r="FT218" t="n">
        <v>0.0277</v>
      </c>
      <c r="FU218" t="inlineStr">
        <is>
          <t>4-Acid Digestion</t>
        </is>
      </c>
      <c r="FV218" t="n">
        <v>0.4</v>
      </c>
      <c r="FW218" t="n">
        <v>4e-05</v>
      </c>
      <c r="FX218" t="inlineStr">
        <is>
          <t>4-Acid Digestion</t>
        </is>
      </c>
      <c r="FY218" t="n">
        <v>0.44</v>
      </c>
      <c r="FZ218" t="n">
        <v>4.4e-05</v>
      </c>
      <c r="GA218" t="inlineStr">
        <is>
          <t>4-Acid Digestion</t>
        </is>
      </c>
      <c r="GB218" t="n">
        <v>0.24</v>
      </c>
      <c r="GC218" t="n">
        <v>2.4e-05</v>
      </c>
      <c r="GD218" t="inlineStr">
        <is>
          <t>Aqua Regia Digestion</t>
        </is>
      </c>
      <c r="GE218" t="n">
        <v>5.36</v>
      </c>
      <c r="GF218" t="n">
        <v>0.000536</v>
      </c>
      <c r="GG218" t="inlineStr">
        <is>
          <t>4-Acid Digestion</t>
        </is>
      </c>
      <c r="GH218" t="n">
        <v>1610</v>
      </c>
      <c r="GI218" t="n">
        <v>0.161</v>
      </c>
      <c r="GJ218" t="inlineStr">
        <is>
          <t>4-Acid Digestion</t>
        </is>
      </c>
      <c r="GK218" t="n">
        <v>28.8</v>
      </c>
      <c r="GL218" t="n">
        <v>0.00288</v>
      </c>
      <c r="GM218" t="inlineStr">
        <is>
          <t>4-Acid Digestion</t>
        </is>
      </c>
      <c r="GN218" t="n">
        <v>0.2</v>
      </c>
      <c r="GO218" t="n">
        <v>2e-05</v>
      </c>
      <c r="GP218" t="inlineStr">
        <is>
          <t>4-Acid Digestion</t>
        </is>
      </c>
      <c r="GQ218" t="n">
        <v>7.31</v>
      </c>
      <c r="GR218" t="n">
        <v>0.000731</v>
      </c>
      <c r="GS218" t="inlineStr">
        <is>
          <t>4-Acid Digestion</t>
        </is>
      </c>
      <c r="GT218" t="n">
        <v>60</v>
      </c>
      <c r="GU218" t="n">
        <v>0.006</v>
      </c>
      <c r="GV218" t="inlineStr">
        <is>
          <t>Aqua Regia Digestion</t>
        </is>
      </c>
      <c r="GW218" t="n">
        <v>25.9</v>
      </c>
      <c r="GX218" t="n">
        <v>0.00259</v>
      </c>
      <c r="GY218" t="inlineStr">
        <is>
          <t>4-Acid Digestion</t>
        </is>
      </c>
      <c r="GZ218" t="n">
        <v>16.6</v>
      </c>
      <c r="HA218" t="n">
        <v>0.00166</v>
      </c>
      <c r="HB218" t="inlineStr">
        <is>
          <t>4-Acid Digestion</t>
        </is>
      </c>
      <c r="HC218" t="n">
        <v>1.31</v>
      </c>
      <c r="HD218" t="n">
        <v>0.000131</v>
      </c>
      <c r="HE218" t="inlineStr">
        <is>
          <t>4-Acid Digestion</t>
        </is>
      </c>
      <c r="HF218" t="n">
        <v>121</v>
      </c>
      <c r="HG218" t="n">
        <v>0.0121</v>
      </c>
      <c r="HH218" t="inlineStr">
        <is>
          <t>4-Acid Digestion</t>
        </is>
      </c>
      <c r="HI218" t="n">
        <v>58</v>
      </c>
      <c r="HJ218" t="n">
        <v>0.0058</v>
      </c>
      <c r="HK218" t="inlineStr">
        <is>
          <t>4-Acid Digestion</t>
        </is>
      </c>
    </row>
    <row r="219">
      <c r="A219" t="inlineStr">
        <is>
          <t>OREAS0284</t>
        </is>
      </c>
      <c r="B219" t="inlineStr">
        <is>
          <t>Au &lt;1 ppm, Au only</t>
        </is>
      </c>
      <c r="C219" t="inlineStr">
        <is>
          <t>primary</t>
        </is>
      </c>
      <c r="D219" t="inlineStr">
        <is>
          <t>granodiorite</t>
        </is>
      </c>
      <c r="E219" t="inlineStr">
        <is>
          <t>orogenic lode gold</t>
        </is>
      </c>
      <c r="F219" t="inlineStr">
        <is>
          <t>yes</t>
        </is>
      </c>
      <c r="G219" t="inlineStr">
        <is>
          <t>Current</t>
        </is>
      </c>
      <c r="H219" t="inlineStr">
        <is>
          <t>C:/Users/Zeb/Documents/GitHub/OREAS-Catalogue-Info/oreas-catalogue-2024-05-24.csv</t>
        </is>
      </c>
      <c r="I219">
        <f>Hyperlink("https://www.oreas.com/crm/OREAS-284/")</f>
        <v/>
      </c>
      <c r="J219" t="n">
        <v>0.082</v>
      </c>
      <c r="K219" t="n">
        <v>8.199999999999999e-06</v>
      </c>
      <c r="L219" t="inlineStr">
        <is>
          <t>Aqua Regia Digestion</t>
        </is>
      </c>
      <c r="M219" t="n">
        <v>77400</v>
      </c>
      <c r="N219" t="n">
        <v>7.74</v>
      </c>
      <c r="O219" t="inlineStr">
        <is>
          <t>4-Acid Digestion</t>
        </is>
      </c>
      <c r="P219" t="n">
        <v>180</v>
      </c>
      <c r="Q219" t="n">
        <v>0.018</v>
      </c>
      <c r="R219" t="inlineStr">
        <is>
          <t>4-Acid Digestion</t>
        </is>
      </c>
      <c r="S219" t="n">
        <v>0.404</v>
      </c>
      <c r="T219" t="n">
        <v>4.04e-05</v>
      </c>
      <c r="U219" t="inlineStr">
        <is>
          <t>Pb Fire Assay</t>
        </is>
      </c>
      <c r="V219" t="inlineStr"/>
      <c r="W219" t="inlineStr"/>
      <c r="X219" t="inlineStr"/>
      <c r="Y219" t="n">
        <v>1045</v>
      </c>
      <c r="Z219" t="n">
        <v>0.1045</v>
      </c>
      <c r="AA219" t="inlineStr">
        <is>
          <t>4-Acid Digestion</t>
        </is>
      </c>
      <c r="AB219" t="n">
        <v>2.56</v>
      </c>
      <c r="AC219" t="n">
        <v>0.000256</v>
      </c>
      <c r="AD219" t="inlineStr">
        <is>
          <t>4-Acid Digestion</t>
        </is>
      </c>
      <c r="AE219" t="n">
        <v>0.67</v>
      </c>
      <c r="AF219" t="n">
        <v>6.7e-05</v>
      </c>
      <c r="AG219" t="inlineStr">
        <is>
          <t>4-Acid Digestion</t>
        </is>
      </c>
      <c r="AH219" t="n">
        <v>18700</v>
      </c>
      <c r="AI219" t="n">
        <v>1.87</v>
      </c>
      <c r="AJ219" t="inlineStr">
        <is>
          <t>4-Acid Digestion</t>
        </is>
      </c>
      <c r="AK219" t="n">
        <v>0.2</v>
      </c>
      <c r="AL219" t="n">
        <v>2e-05</v>
      </c>
      <c r="AM219" t="inlineStr">
        <is>
          <t>4-Acid Digestion</t>
        </is>
      </c>
      <c r="AN219" t="n">
        <v>79</v>
      </c>
      <c r="AO219" t="n">
        <v>0.007900000000000001</v>
      </c>
      <c r="AP219" t="inlineStr">
        <is>
          <t>4-Acid Digestion</t>
        </is>
      </c>
      <c r="AQ219" t="inlineStr"/>
      <c r="AR219" t="inlineStr"/>
      <c r="AS219" t="inlineStr"/>
      <c r="AT219" t="n">
        <v>12.3</v>
      </c>
      <c r="AU219" t="n">
        <v>0.00123</v>
      </c>
      <c r="AV219" t="inlineStr">
        <is>
          <t>4-Acid Digestion</t>
        </is>
      </c>
      <c r="AW219" t="n">
        <v>47.7</v>
      </c>
      <c r="AX219" t="n">
        <v>0.00477</v>
      </c>
      <c r="AY219" t="inlineStr">
        <is>
          <t>4-Acid Digestion</t>
        </is>
      </c>
      <c r="AZ219" t="n">
        <v>11.4</v>
      </c>
      <c r="BA219" t="n">
        <v>0.00114</v>
      </c>
      <c r="BB219" t="inlineStr">
        <is>
          <t>4-Acid Digestion</t>
        </is>
      </c>
      <c r="BC219" t="n">
        <v>27.6</v>
      </c>
      <c r="BD219" t="n">
        <v>0.00276</v>
      </c>
      <c r="BE219" t="inlineStr">
        <is>
          <t>4-Acid Digestion</t>
        </is>
      </c>
      <c r="BF219" t="n">
        <v>3.94</v>
      </c>
      <c r="BG219" t="n">
        <v>0.000394</v>
      </c>
      <c r="BH219" t="inlineStr">
        <is>
          <t>4-Acid Digestion</t>
        </is>
      </c>
      <c r="BI219" t="n">
        <v>1.42</v>
      </c>
      <c r="BJ219" t="n">
        <v>0.000142</v>
      </c>
      <c r="BK219" t="inlineStr">
        <is>
          <t>4-Acid Digestion</t>
        </is>
      </c>
      <c r="BL219" t="n">
        <v>1.48</v>
      </c>
      <c r="BM219" t="n">
        <v>0.000148</v>
      </c>
      <c r="BN219" t="inlineStr">
        <is>
          <t>4-Acid Digestion</t>
        </is>
      </c>
      <c r="BO219" t="n">
        <v>31500</v>
      </c>
      <c r="BP219" t="n">
        <v>3.15</v>
      </c>
      <c r="BQ219" t="inlineStr">
        <is>
          <t>4-Acid Digestion</t>
        </is>
      </c>
      <c r="BR219" t="n">
        <v>21</v>
      </c>
      <c r="BS219" t="n">
        <v>0.0021</v>
      </c>
      <c r="BT219" t="inlineStr">
        <is>
          <t>4-Acid Digestion</t>
        </is>
      </c>
      <c r="BU219" t="n">
        <v>6.19</v>
      </c>
      <c r="BV219" t="n">
        <v>0.000619</v>
      </c>
      <c r="BW219" t="inlineStr">
        <is>
          <t>4-Acid Digestion</t>
        </is>
      </c>
      <c r="BX219" t="n">
        <v>0.12</v>
      </c>
      <c r="BY219" t="n">
        <v>1.2e-05</v>
      </c>
      <c r="BZ219" t="inlineStr">
        <is>
          <t>Aqua Regia Digestion</t>
        </is>
      </c>
      <c r="CA219" t="n">
        <v>1.93</v>
      </c>
      <c r="CB219" t="n">
        <v>0.000193</v>
      </c>
      <c r="CC219" t="inlineStr">
        <is>
          <t>4-Acid Digestion</t>
        </is>
      </c>
      <c r="CD219" t="inlineStr"/>
      <c r="CE219" t="inlineStr"/>
      <c r="CF219" t="inlineStr"/>
      <c r="CG219" t="n">
        <v>0.63</v>
      </c>
      <c r="CH219" t="n">
        <v>6.3e-05</v>
      </c>
      <c r="CI219" t="inlineStr">
        <is>
          <t>4-Acid Digestion</t>
        </is>
      </c>
      <c r="CJ219" t="n">
        <v>0.06900000000000001</v>
      </c>
      <c r="CK219" t="n">
        <v>6.9e-06</v>
      </c>
      <c r="CL219" t="inlineStr">
        <is>
          <t>4-Acid Digestion</t>
        </is>
      </c>
      <c r="CM219" t="inlineStr"/>
      <c r="CN219" t="inlineStr"/>
      <c r="CO219" t="inlineStr"/>
      <c r="CP219" t="n">
        <v>29300</v>
      </c>
      <c r="CQ219" t="n">
        <v>2.93</v>
      </c>
      <c r="CR219" t="inlineStr">
        <is>
          <t>4-Acid Digestion</t>
        </is>
      </c>
      <c r="CS219" t="n">
        <v>38</v>
      </c>
      <c r="CT219" t="n">
        <v>0.0038</v>
      </c>
      <c r="CU219" t="inlineStr">
        <is>
          <t>4-Acid Digestion</t>
        </is>
      </c>
      <c r="CV219" t="n">
        <v>53</v>
      </c>
      <c r="CW219" t="n">
        <v>0.0053</v>
      </c>
      <c r="CX219" t="inlineStr">
        <is>
          <t>4-Acid Digestion</t>
        </is>
      </c>
      <c r="CY219" t="n">
        <v>0.16</v>
      </c>
      <c r="CZ219" t="n">
        <v>1.6e-05</v>
      </c>
      <c r="DA219" t="inlineStr">
        <is>
          <t>4-Acid Digestion</t>
        </is>
      </c>
      <c r="DB219" t="n">
        <v>8520</v>
      </c>
      <c r="DC219" t="n">
        <v>0.852</v>
      </c>
      <c r="DD219" t="inlineStr">
        <is>
          <t>4-Acid Digestion</t>
        </is>
      </c>
      <c r="DE219" t="n">
        <v>380</v>
      </c>
      <c r="DF219" t="n">
        <v>0.038</v>
      </c>
      <c r="DG219" t="inlineStr">
        <is>
          <t>4-Acid Digestion</t>
        </is>
      </c>
      <c r="DH219" t="n">
        <v>2.58</v>
      </c>
      <c r="DI219" t="n">
        <v>0.000258</v>
      </c>
      <c r="DJ219" t="inlineStr">
        <is>
          <t>4-Acid Digestion</t>
        </is>
      </c>
      <c r="DK219" t="n">
        <v>20400</v>
      </c>
      <c r="DL219" t="n">
        <v>2.04</v>
      </c>
      <c r="DM219" t="inlineStr">
        <is>
          <t>4-Acid Digestion</t>
        </is>
      </c>
      <c r="DN219" t="n">
        <v>12.9</v>
      </c>
      <c r="DO219" t="n">
        <v>0.00129</v>
      </c>
      <c r="DP219" t="inlineStr">
        <is>
          <t>4-Acid Digestion</t>
        </is>
      </c>
      <c r="DQ219" t="n">
        <v>35.6</v>
      </c>
      <c r="DR219" t="n">
        <v>0.00356</v>
      </c>
      <c r="DS219" t="inlineStr">
        <is>
          <t>4-Acid Digestion</t>
        </is>
      </c>
      <c r="DT219" t="n">
        <v>18.7</v>
      </c>
      <c r="DU219" t="n">
        <v>0.00187</v>
      </c>
      <c r="DV219" t="inlineStr">
        <is>
          <t>Aqua Regia Digestion</t>
        </is>
      </c>
      <c r="DW219" t="n">
        <v>840</v>
      </c>
      <c r="DX219" t="n">
        <v>0.08400000000000001</v>
      </c>
      <c r="DY219" t="inlineStr">
        <is>
          <t>4-Acid Digestion</t>
        </is>
      </c>
      <c r="DZ219" t="n">
        <v>23.6</v>
      </c>
      <c r="EA219" t="n">
        <v>0.00236</v>
      </c>
      <c r="EB219" t="inlineStr">
        <is>
          <t>4-Acid Digestion</t>
        </is>
      </c>
      <c r="EC219" t="inlineStr"/>
      <c r="ED219" t="inlineStr"/>
      <c r="EE219" t="inlineStr"/>
      <c r="EF219" t="n">
        <v>9.279999999999999</v>
      </c>
      <c r="EG219" t="n">
        <v>0.000928</v>
      </c>
      <c r="EH219" t="inlineStr">
        <is>
          <t>4-Acid Digestion</t>
        </is>
      </c>
      <c r="EI219" t="inlineStr"/>
      <c r="EJ219" t="inlineStr"/>
      <c r="EK219" t="inlineStr"/>
      <c r="EL219" t="n">
        <v>105</v>
      </c>
      <c r="EM219" t="n">
        <v>0.0105</v>
      </c>
      <c r="EN219" t="inlineStr">
        <is>
          <t>Aqua Regia Digestion</t>
        </is>
      </c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2620</v>
      </c>
      <c r="EY219" t="n">
        <v>0.262</v>
      </c>
      <c r="EZ219" t="inlineStr">
        <is>
          <t>4-Acid Digestion</t>
        </is>
      </c>
      <c r="FA219" t="n">
        <v>0.47</v>
      </c>
      <c r="FB219" t="n">
        <v>4.7e-05</v>
      </c>
      <c r="FC219" t="inlineStr">
        <is>
          <t>4-Acid Digestion</t>
        </is>
      </c>
      <c r="FD219" t="n">
        <v>9.029999999999999</v>
      </c>
      <c r="FE219" t="n">
        <v>0.000903</v>
      </c>
      <c r="FF219" t="inlineStr">
        <is>
          <t>4-Acid Digestion</t>
        </is>
      </c>
      <c r="FG219" t="n">
        <v>0.4</v>
      </c>
      <c r="FH219" t="n">
        <v>4e-05</v>
      </c>
      <c r="FI219" t="inlineStr">
        <is>
          <t>Aqua Regia Digestion</t>
        </is>
      </c>
      <c r="FJ219" t="inlineStr"/>
      <c r="FK219" t="inlineStr"/>
      <c r="FL219" t="inlineStr"/>
      <c r="FM219" t="n">
        <v>7.27</v>
      </c>
      <c r="FN219" t="n">
        <v>0.000727</v>
      </c>
      <c r="FO219" t="inlineStr">
        <is>
          <t>4-Acid Digestion</t>
        </is>
      </c>
      <c r="FP219" t="n">
        <v>4.79</v>
      </c>
      <c r="FQ219" t="n">
        <v>0.000479</v>
      </c>
      <c r="FR219" t="inlineStr">
        <is>
          <t>4-Acid Digestion</t>
        </is>
      </c>
      <c r="FS219" t="n">
        <v>161</v>
      </c>
      <c r="FT219" t="n">
        <v>0.0161</v>
      </c>
      <c r="FU219" t="inlineStr">
        <is>
          <t>4-Acid Digestion</t>
        </is>
      </c>
      <c r="FV219" t="n">
        <v>1.09</v>
      </c>
      <c r="FW219" t="n">
        <v>0.000109</v>
      </c>
      <c r="FX219" t="inlineStr">
        <is>
          <t>4-Acid Digestion</t>
        </is>
      </c>
      <c r="FY219" t="n">
        <v>0.79</v>
      </c>
      <c r="FZ219" t="n">
        <v>7.9e-05</v>
      </c>
      <c r="GA219" t="inlineStr">
        <is>
          <t>4-Acid Digestion</t>
        </is>
      </c>
      <c r="GB219" t="n">
        <v>0.049</v>
      </c>
      <c r="GC219" t="n">
        <v>4.9e-06</v>
      </c>
      <c r="GD219" t="inlineStr">
        <is>
          <t>Aqua Regia Digestion</t>
        </is>
      </c>
      <c r="GE219" t="n">
        <v>15.3</v>
      </c>
      <c r="GF219" t="n">
        <v>0.00153</v>
      </c>
      <c r="GG219" t="inlineStr">
        <is>
          <t>4-Acid Digestion</t>
        </is>
      </c>
      <c r="GH219" t="n">
        <v>3730</v>
      </c>
      <c r="GI219" t="n">
        <v>0.373</v>
      </c>
      <c r="GJ219" t="inlineStr">
        <is>
          <t>4-Acid Digestion</t>
        </is>
      </c>
      <c r="GK219" t="n">
        <v>0.95</v>
      </c>
      <c r="GL219" t="n">
        <v>9.500000000000001e-05</v>
      </c>
      <c r="GM219" t="inlineStr">
        <is>
          <t>4-Acid Digestion</t>
        </is>
      </c>
      <c r="GN219" t="n">
        <v>0.19</v>
      </c>
      <c r="GO219" t="n">
        <v>1.9e-05</v>
      </c>
      <c r="GP219" t="inlineStr">
        <is>
          <t>4-Acid Digestion</t>
        </is>
      </c>
      <c r="GQ219" t="n">
        <v>4.09</v>
      </c>
      <c r="GR219" t="n">
        <v>0.000409</v>
      </c>
      <c r="GS219" t="inlineStr">
        <is>
          <t>4-Acid Digestion</t>
        </is>
      </c>
      <c r="GT219" t="n">
        <v>61</v>
      </c>
      <c r="GU219" t="n">
        <v>0.0061</v>
      </c>
      <c r="GV219" t="inlineStr">
        <is>
          <t>Aqua Regia Digestion</t>
        </is>
      </c>
      <c r="GW219" t="n">
        <v>16.1</v>
      </c>
      <c r="GX219" t="n">
        <v>0.00161</v>
      </c>
      <c r="GY219" t="inlineStr">
        <is>
          <t>4-Acid Digestion</t>
        </is>
      </c>
      <c r="GZ219" t="n">
        <v>15.8</v>
      </c>
      <c r="HA219" t="n">
        <v>0.00158</v>
      </c>
      <c r="HB219" t="inlineStr">
        <is>
          <t>4-Acid Digestion</t>
        </is>
      </c>
      <c r="HC219" t="n">
        <v>1.17</v>
      </c>
      <c r="HD219" t="n">
        <v>0.000117</v>
      </c>
      <c r="HE219" t="inlineStr">
        <is>
          <t>4-Acid Digestion</t>
        </is>
      </c>
      <c r="HF219" t="n">
        <v>82</v>
      </c>
      <c r="HG219" t="n">
        <v>0.008200000000000001</v>
      </c>
      <c r="HH219" t="inlineStr">
        <is>
          <t>4-Acid Digestion</t>
        </is>
      </c>
      <c r="HI219" t="n">
        <v>59</v>
      </c>
      <c r="HJ219" t="n">
        <v>0.0059</v>
      </c>
      <c r="HK219" t="inlineStr">
        <is>
          <t>4-Acid Digestion</t>
        </is>
      </c>
    </row>
    <row r="220">
      <c r="A220" t="inlineStr">
        <is>
          <t>OREAS0285</t>
        </is>
      </c>
      <c r="B220" t="inlineStr">
        <is>
          <t>Au &lt;1 ppm, Au only</t>
        </is>
      </c>
      <c r="C220" t="inlineStr">
        <is>
          <t>primary</t>
        </is>
      </c>
      <c r="D220" t="inlineStr">
        <is>
          <t>granodiorite</t>
        </is>
      </c>
      <c r="E220" t="inlineStr">
        <is>
          <t>orogenic lode gold</t>
        </is>
      </c>
      <c r="F220" t="inlineStr">
        <is>
          <t>yes</t>
        </is>
      </c>
      <c r="G220" t="inlineStr">
        <is>
          <t>Current</t>
        </is>
      </c>
      <c r="H220" t="inlineStr">
        <is>
          <t>C:/Users/Zeb/Documents/GitHub/OREAS-Catalogue-Info/oreas-catalogue-2024-05-24.csv</t>
        </is>
      </c>
      <c r="I220">
        <f>Hyperlink("https://www.oreas.com/crm/OREAS-285/")</f>
        <v/>
      </c>
      <c r="J220" t="n">
        <v>0.08400000000000001</v>
      </c>
      <c r="K220" t="n">
        <v>8.399999999999999e-06</v>
      </c>
      <c r="L220" t="inlineStr">
        <is>
          <t>Aqua Regia Digestion</t>
        </is>
      </c>
      <c r="M220" t="n">
        <v>77600</v>
      </c>
      <c r="N220" t="n">
        <v>7.76</v>
      </c>
      <c r="O220" t="inlineStr">
        <is>
          <t>4-Acid Digestion</t>
        </is>
      </c>
      <c r="P220" t="n">
        <v>289</v>
      </c>
      <c r="Q220" t="n">
        <v>0.0289</v>
      </c>
      <c r="R220" t="inlineStr">
        <is>
          <t>4-Acid Digestion</t>
        </is>
      </c>
      <c r="S220" t="n">
        <v>0.656</v>
      </c>
      <c r="T220" t="n">
        <v>6.56e-05</v>
      </c>
      <c r="U220" t="inlineStr">
        <is>
          <t>Pb Fire Assay</t>
        </is>
      </c>
      <c r="V220" t="inlineStr"/>
      <c r="W220" t="inlineStr"/>
      <c r="X220" t="inlineStr"/>
      <c r="Y220" t="n">
        <v>1032</v>
      </c>
      <c r="Z220" t="n">
        <v>0.1032</v>
      </c>
      <c r="AA220" t="inlineStr">
        <is>
          <t>4-Acid Digestion</t>
        </is>
      </c>
      <c r="AB220" t="n">
        <v>2.51</v>
      </c>
      <c r="AC220" t="n">
        <v>0.000251</v>
      </c>
      <c r="AD220" t="inlineStr">
        <is>
          <t>4-Acid Digestion</t>
        </is>
      </c>
      <c r="AE220" t="n">
        <v>0.59</v>
      </c>
      <c r="AF220" t="n">
        <v>5.9e-05</v>
      </c>
      <c r="AG220" t="inlineStr">
        <is>
          <t>4-Acid Digestion</t>
        </is>
      </c>
      <c r="AH220" t="n">
        <v>19400</v>
      </c>
      <c r="AI220" t="n">
        <v>1.94</v>
      </c>
      <c r="AJ220" t="inlineStr">
        <is>
          <t>4-Acid Digestion</t>
        </is>
      </c>
      <c r="AK220" t="n">
        <v>0.2</v>
      </c>
      <c r="AL220" t="n">
        <v>2e-05</v>
      </c>
      <c r="AM220" t="inlineStr">
        <is>
          <t>4-Acid Digestion</t>
        </is>
      </c>
      <c r="AN220" t="n">
        <v>78</v>
      </c>
      <c r="AO220" t="n">
        <v>0.0078</v>
      </c>
      <c r="AP220" t="inlineStr">
        <is>
          <t>4-Acid Digestion</t>
        </is>
      </c>
      <c r="AQ220" t="inlineStr"/>
      <c r="AR220" t="inlineStr"/>
      <c r="AS220" t="inlineStr"/>
      <c r="AT220" t="n">
        <v>14.1</v>
      </c>
      <c r="AU220" t="n">
        <v>0.00141</v>
      </c>
      <c r="AV220" t="inlineStr">
        <is>
          <t>4-Acid Digestion</t>
        </is>
      </c>
      <c r="AW220" t="n">
        <v>48.8</v>
      </c>
      <c r="AX220" t="n">
        <v>0.00488</v>
      </c>
      <c r="AY220" t="inlineStr">
        <is>
          <t>4-Acid Digestion</t>
        </is>
      </c>
      <c r="AZ220" t="n">
        <v>11.1</v>
      </c>
      <c r="BA220" t="n">
        <v>0.00111</v>
      </c>
      <c r="BB220" t="inlineStr">
        <is>
          <t>4-Acid Digestion</t>
        </is>
      </c>
      <c r="BC220" t="n">
        <v>30.9</v>
      </c>
      <c r="BD220" t="n">
        <v>0.00309</v>
      </c>
      <c r="BE220" t="inlineStr">
        <is>
          <t>4-Acid Digestion</t>
        </is>
      </c>
      <c r="BF220" t="n">
        <v>3.89</v>
      </c>
      <c r="BG220" t="n">
        <v>0.000389</v>
      </c>
      <c r="BH220" t="inlineStr">
        <is>
          <t>4-Acid Digestion</t>
        </is>
      </c>
      <c r="BI220" t="n">
        <v>1.42</v>
      </c>
      <c r="BJ220" t="n">
        <v>0.000142</v>
      </c>
      <c r="BK220" t="inlineStr">
        <is>
          <t>4-Acid Digestion</t>
        </is>
      </c>
      <c r="BL220" t="n">
        <v>1.46</v>
      </c>
      <c r="BM220" t="n">
        <v>0.000146</v>
      </c>
      <c r="BN220" t="inlineStr">
        <is>
          <t>4-Acid Digestion</t>
        </is>
      </c>
      <c r="BO220" t="n">
        <v>33100</v>
      </c>
      <c r="BP220" t="n">
        <v>3.31</v>
      </c>
      <c r="BQ220" t="inlineStr">
        <is>
          <t>4-Acid Digestion</t>
        </is>
      </c>
      <c r="BR220" t="n">
        <v>21</v>
      </c>
      <c r="BS220" t="n">
        <v>0.0021</v>
      </c>
      <c r="BT220" t="inlineStr">
        <is>
          <t>4-Acid Digestion</t>
        </is>
      </c>
      <c r="BU220" t="n">
        <v>6.11</v>
      </c>
      <c r="BV220" t="n">
        <v>0.000611</v>
      </c>
      <c r="BW220" t="inlineStr">
        <is>
          <t>4-Acid Digestion</t>
        </is>
      </c>
      <c r="BX220" t="n">
        <v>0.12</v>
      </c>
      <c r="BY220" t="n">
        <v>1.2e-05</v>
      </c>
      <c r="BZ220" t="inlineStr">
        <is>
          <t>Aqua Regia Digestion</t>
        </is>
      </c>
      <c r="CA220" t="n">
        <v>1.88</v>
      </c>
      <c r="CB220" t="n">
        <v>0.000188</v>
      </c>
      <c r="CC220" t="inlineStr">
        <is>
          <t>4-Acid Digestion</t>
        </is>
      </c>
      <c r="CD220" t="inlineStr"/>
      <c r="CE220" t="inlineStr"/>
      <c r="CF220" t="inlineStr"/>
      <c r="CG220" t="n">
        <v>0.62</v>
      </c>
      <c r="CH220" t="n">
        <v>6.2e-05</v>
      </c>
      <c r="CI220" t="inlineStr">
        <is>
          <t>4-Acid Digestion</t>
        </is>
      </c>
      <c r="CJ220" t="n">
        <v>0.07099999999999999</v>
      </c>
      <c r="CK220" t="n">
        <v>7.1e-06</v>
      </c>
      <c r="CL220" t="inlineStr">
        <is>
          <t>4-Acid Digestion</t>
        </is>
      </c>
      <c r="CM220" t="inlineStr"/>
      <c r="CN220" t="inlineStr"/>
      <c r="CO220" t="inlineStr"/>
      <c r="CP220" t="n">
        <v>29400</v>
      </c>
      <c r="CQ220" t="n">
        <v>2.94</v>
      </c>
      <c r="CR220" t="inlineStr">
        <is>
          <t>4-Acid Digestion</t>
        </is>
      </c>
      <c r="CS220" t="n">
        <v>37.8</v>
      </c>
      <c r="CT220" t="n">
        <v>0.00378</v>
      </c>
      <c r="CU220" t="inlineStr">
        <is>
          <t>4-Acid Digestion</t>
        </is>
      </c>
      <c r="CV220" t="n">
        <v>53</v>
      </c>
      <c r="CW220" t="n">
        <v>0.0053</v>
      </c>
      <c r="CX220" t="inlineStr">
        <is>
          <t>4-Acid Digestion</t>
        </is>
      </c>
      <c r="CY220" t="n">
        <v>0.17</v>
      </c>
      <c r="CZ220" t="n">
        <v>1.7e-05</v>
      </c>
      <c r="DA220" t="inlineStr">
        <is>
          <t>4-Acid Digestion</t>
        </is>
      </c>
      <c r="DB220" t="n">
        <v>9250</v>
      </c>
      <c r="DC220" t="n">
        <v>0.925</v>
      </c>
      <c r="DD220" t="inlineStr">
        <is>
          <t>4-Acid Digestion</t>
        </is>
      </c>
      <c r="DE220" t="n">
        <v>380</v>
      </c>
      <c r="DF220" t="n">
        <v>0.038</v>
      </c>
      <c r="DG220" t="inlineStr">
        <is>
          <t>4-Acid Digestion</t>
        </is>
      </c>
      <c r="DH220" t="n">
        <v>2.71</v>
      </c>
      <c r="DI220" t="n">
        <v>0.000271</v>
      </c>
      <c r="DJ220" t="inlineStr">
        <is>
          <t>4-Acid Digestion</t>
        </is>
      </c>
      <c r="DK220" t="n">
        <v>20200</v>
      </c>
      <c r="DL220" t="n">
        <v>2.02</v>
      </c>
      <c r="DM220" t="inlineStr">
        <is>
          <t>4-Acid Digestion</t>
        </is>
      </c>
      <c r="DN220" t="n">
        <v>12.7</v>
      </c>
      <c r="DO220" t="n">
        <v>0.00127</v>
      </c>
      <c r="DP220" t="inlineStr">
        <is>
          <t>4-Acid Digestion</t>
        </is>
      </c>
      <c r="DQ220" t="n">
        <v>35.1</v>
      </c>
      <c r="DR220" t="n">
        <v>0.00351</v>
      </c>
      <c r="DS220" t="inlineStr">
        <is>
          <t>4-Acid Digestion</t>
        </is>
      </c>
      <c r="DT220" t="n">
        <v>19.3</v>
      </c>
      <c r="DU220" t="n">
        <v>0.00193</v>
      </c>
      <c r="DV220" t="inlineStr">
        <is>
          <t>Aqua Regia Digestion</t>
        </is>
      </c>
      <c r="DW220" t="n">
        <v>840</v>
      </c>
      <c r="DX220" t="n">
        <v>0.08400000000000001</v>
      </c>
      <c r="DY220" t="inlineStr">
        <is>
          <t>4-Acid Digestion</t>
        </is>
      </c>
      <c r="DZ220" t="n">
        <v>23.1</v>
      </c>
      <c r="EA220" t="n">
        <v>0.00231</v>
      </c>
      <c r="EB220" t="inlineStr">
        <is>
          <t>4-Acid Digestion</t>
        </is>
      </c>
      <c r="EC220" t="inlineStr"/>
      <c r="ED220" t="inlineStr"/>
      <c r="EE220" t="inlineStr"/>
      <c r="EF220" t="n">
        <v>9.16</v>
      </c>
      <c r="EG220" t="n">
        <v>0.000916</v>
      </c>
      <c r="EH220" t="inlineStr">
        <is>
          <t>4-Acid Digestion</t>
        </is>
      </c>
      <c r="EI220" t="inlineStr"/>
      <c r="EJ220" t="inlineStr"/>
      <c r="EK220" t="inlineStr"/>
      <c r="EL220" t="n">
        <v>105</v>
      </c>
      <c r="EM220" t="n">
        <v>0.0105</v>
      </c>
      <c r="EN220" t="inlineStr">
        <is>
          <t>Aqua Regia Digestion</t>
        </is>
      </c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3390</v>
      </c>
      <c r="EY220" t="n">
        <v>0.339</v>
      </c>
      <c r="EZ220" t="inlineStr">
        <is>
          <t>4-Acid Digestion</t>
        </is>
      </c>
      <c r="FA220" t="n">
        <v>0.53</v>
      </c>
      <c r="FB220" t="n">
        <v>5.3e-05</v>
      </c>
      <c r="FC220" t="inlineStr">
        <is>
          <t>4-Acid Digestion</t>
        </is>
      </c>
      <c r="FD220" t="n">
        <v>8.99</v>
      </c>
      <c r="FE220" t="n">
        <v>0.000899</v>
      </c>
      <c r="FF220" t="inlineStr">
        <is>
          <t>4-Acid Digestion</t>
        </is>
      </c>
      <c r="FG220" t="n">
        <v>0.48</v>
      </c>
      <c r="FH220" t="n">
        <v>4.8e-05</v>
      </c>
      <c r="FI220" t="inlineStr">
        <is>
          <t>Aqua Regia Digestion</t>
        </is>
      </c>
      <c r="FJ220" t="inlineStr"/>
      <c r="FK220" t="inlineStr"/>
      <c r="FL220" t="inlineStr"/>
      <c r="FM220" t="n">
        <v>7.19</v>
      </c>
      <c r="FN220" t="n">
        <v>0.000719</v>
      </c>
      <c r="FO220" t="inlineStr">
        <is>
          <t>4-Acid Digestion</t>
        </is>
      </c>
      <c r="FP220" t="n">
        <v>4.66</v>
      </c>
      <c r="FQ220" t="n">
        <v>0.000466</v>
      </c>
      <c r="FR220" t="inlineStr">
        <is>
          <t>4-Acid Digestion</t>
        </is>
      </c>
      <c r="FS220" t="n">
        <v>160</v>
      </c>
      <c r="FT220" t="n">
        <v>0.016</v>
      </c>
      <c r="FU220" t="inlineStr">
        <is>
          <t>4-Acid Digestion</t>
        </is>
      </c>
      <c r="FV220" t="n">
        <v>1.09</v>
      </c>
      <c r="FW220" t="n">
        <v>0.000109</v>
      </c>
      <c r="FX220" t="inlineStr">
        <is>
          <t>4-Acid Digestion</t>
        </is>
      </c>
      <c r="FY220" t="n">
        <v>0.79</v>
      </c>
      <c r="FZ220" t="n">
        <v>7.9e-05</v>
      </c>
      <c r="GA220" t="inlineStr">
        <is>
          <t>4-Acid Digestion</t>
        </is>
      </c>
      <c r="GB220" t="n">
        <v>0.056</v>
      </c>
      <c r="GC220" t="n">
        <v>5.6e-06</v>
      </c>
      <c r="GD220" t="inlineStr">
        <is>
          <t>Aqua Regia Digestion</t>
        </is>
      </c>
      <c r="GE220" t="n">
        <v>15.3</v>
      </c>
      <c r="GF220" t="n">
        <v>0.00153</v>
      </c>
      <c r="GG220" t="inlineStr">
        <is>
          <t>4-Acid Digestion</t>
        </is>
      </c>
      <c r="GH220" t="n">
        <v>3720</v>
      </c>
      <c r="GI220" t="n">
        <v>0.372</v>
      </c>
      <c r="GJ220" t="inlineStr">
        <is>
          <t>4-Acid Digestion</t>
        </is>
      </c>
      <c r="GK220" t="n">
        <v>0.9399999999999999</v>
      </c>
      <c r="GL220" t="n">
        <v>9.399999999999999e-05</v>
      </c>
      <c r="GM220" t="inlineStr">
        <is>
          <t>4-Acid Digestion</t>
        </is>
      </c>
      <c r="GN220" t="n">
        <v>0.19</v>
      </c>
      <c r="GO220" t="n">
        <v>1.9e-05</v>
      </c>
      <c r="GP220" t="inlineStr">
        <is>
          <t>4-Acid Digestion</t>
        </is>
      </c>
      <c r="GQ220" t="n">
        <v>4.04</v>
      </c>
      <c r="GR220" t="n">
        <v>0.000404</v>
      </c>
      <c r="GS220" t="inlineStr">
        <is>
          <t>4-Acid Digestion</t>
        </is>
      </c>
      <c r="GT220" t="n">
        <v>61</v>
      </c>
      <c r="GU220" t="n">
        <v>0.0061</v>
      </c>
      <c r="GV220" t="inlineStr">
        <is>
          <t>Aqua Regia Digestion</t>
        </is>
      </c>
      <c r="GW220" t="n">
        <v>17.5</v>
      </c>
      <c r="GX220" t="n">
        <v>0.00175</v>
      </c>
      <c r="GY220" t="inlineStr">
        <is>
          <t>4-Acid Digestion</t>
        </is>
      </c>
      <c r="GZ220" t="n">
        <v>15.9</v>
      </c>
      <c r="HA220" t="n">
        <v>0.00159</v>
      </c>
      <c r="HB220" t="inlineStr">
        <is>
          <t>4-Acid Digestion</t>
        </is>
      </c>
      <c r="HC220" t="n">
        <v>1.15</v>
      </c>
      <c r="HD220" t="n">
        <v>0.000115</v>
      </c>
      <c r="HE220" t="inlineStr">
        <is>
          <t>4-Acid Digestion</t>
        </is>
      </c>
      <c r="HF220" t="n">
        <v>81</v>
      </c>
      <c r="HG220" t="n">
        <v>0.0081</v>
      </c>
      <c r="HH220" t="inlineStr">
        <is>
          <t>4-Acid Digestion</t>
        </is>
      </c>
      <c r="HI220" t="n">
        <v>58</v>
      </c>
      <c r="HJ220" t="n">
        <v>0.0058</v>
      </c>
      <c r="HK220" t="inlineStr">
        <is>
          <t>4-Acid Digestion</t>
        </is>
      </c>
    </row>
    <row r="221">
      <c r="A221" t="inlineStr">
        <is>
          <t>OREAS0286</t>
        </is>
      </c>
      <c r="B221" t="inlineStr">
        <is>
          <t>Au &gt;1 ppm, Au only</t>
        </is>
      </c>
      <c r="C221" t="inlineStr">
        <is>
          <t>primary</t>
        </is>
      </c>
      <c r="D221" t="inlineStr">
        <is>
          <t>granodiorite</t>
        </is>
      </c>
      <c r="E221" t="inlineStr">
        <is>
          <t>orogenic lode gold</t>
        </is>
      </c>
      <c r="F221" t="inlineStr">
        <is>
          <t>yes</t>
        </is>
      </c>
      <c r="G221" t="inlineStr">
        <is>
          <t>Current</t>
        </is>
      </c>
      <c r="H221" t="inlineStr">
        <is>
          <t>C:/Users/Zeb/Documents/GitHub/OREAS-Catalogue-Info/oreas-catalogue-2024-05-24.csv</t>
        </is>
      </c>
      <c r="I221">
        <f>Hyperlink("https://www.oreas.com/crm/OREAS-286/")</f>
        <v/>
      </c>
      <c r="J221" t="n">
        <v>0.08799999999999999</v>
      </c>
      <c r="K221" t="n">
        <v>8.8e-06</v>
      </c>
      <c r="L221" t="inlineStr">
        <is>
          <t>Aqua Regia Digestion</t>
        </is>
      </c>
      <c r="M221" t="n">
        <v>76300</v>
      </c>
      <c r="N221" t="n">
        <v>7.63</v>
      </c>
      <c r="O221" t="inlineStr">
        <is>
          <t>4-Acid Digestion</t>
        </is>
      </c>
      <c r="P221" t="n">
        <v>549</v>
      </c>
      <c r="Q221" t="n">
        <v>0.0549</v>
      </c>
      <c r="R221" t="inlineStr">
        <is>
          <t>4-Acid Digestion</t>
        </is>
      </c>
      <c r="S221" t="n">
        <v>1.4</v>
      </c>
      <c r="T221" t="n">
        <v>0.00014</v>
      </c>
      <c r="U221" t="inlineStr">
        <is>
          <t>Pb Fire Assay</t>
        </is>
      </c>
      <c r="V221" t="inlineStr"/>
      <c r="W221" t="inlineStr"/>
      <c r="X221" t="inlineStr"/>
      <c r="Y221" t="n">
        <v>993</v>
      </c>
      <c r="Z221" t="n">
        <v>0.0993</v>
      </c>
      <c r="AA221" t="inlineStr">
        <is>
          <t>4-Acid Digestion</t>
        </is>
      </c>
      <c r="AB221" t="n">
        <v>2.42</v>
      </c>
      <c r="AC221" t="n">
        <v>0.000242</v>
      </c>
      <c r="AD221" t="inlineStr">
        <is>
          <t>4-Acid Digestion</t>
        </is>
      </c>
      <c r="AE221" t="n">
        <v>0.62</v>
      </c>
      <c r="AF221" t="n">
        <v>6.2e-05</v>
      </c>
      <c r="AG221" t="inlineStr">
        <is>
          <t>4-Acid Digestion</t>
        </is>
      </c>
      <c r="AH221" t="n">
        <v>20600</v>
      </c>
      <c r="AI221" t="n">
        <v>2.06</v>
      </c>
      <c r="AJ221" t="inlineStr">
        <is>
          <t>4-Acid Digestion</t>
        </is>
      </c>
      <c r="AK221" t="n">
        <v>0.2</v>
      </c>
      <c r="AL221" t="n">
        <v>2e-05</v>
      </c>
      <c r="AM221" t="inlineStr">
        <is>
          <t>4-Acid Digestion</t>
        </is>
      </c>
      <c r="AN221" t="n">
        <v>75</v>
      </c>
      <c r="AO221" t="n">
        <v>0.0075</v>
      </c>
      <c r="AP221" t="inlineStr">
        <is>
          <t>4-Acid Digestion</t>
        </is>
      </c>
      <c r="AQ221" t="inlineStr"/>
      <c r="AR221" t="inlineStr"/>
      <c r="AS221" t="inlineStr"/>
      <c r="AT221" t="n">
        <v>15.1</v>
      </c>
      <c r="AU221" t="n">
        <v>0.00151</v>
      </c>
      <c r="AV221" t="inlineStr">
        <is>
          <t>4-Acid Digestion</t>
        </is>
      </c>
      <c r="AW221" t="n">
        <v>50</v>
      </c>
      <c r="AX221" t="n">
        <v>0.005</v>
      </c>
      <c r="AY221" t="inlineStr">
        <is>
          <t>4-Acid Digestion</t>
        </is>
      </c>
      <c r="AZ221" t="n">
        <v>10.5</v>
      </c>
      <c r="BA221" t="n">
        <v>0.00105</v>
      </c>
      <c r="BB221" t="inlineStr">
        <is>
          <t>4-Acid Digestion</t>
        </is>
      </c>
      <c r="BC221" t="n">
        <v>38.7</v>
      </c>
      <c r="BD221" t="n">
        <v>0.00387</v>
      </c>
      <c r="BE221" t="inlineStr">
        <is>
          <t>4-Acid Digestion</t>
        </is>
      </c>
      <c r="BF221" t="n">
        <v>3.86</v>
      </c>
      <c r="BG221" t="n">
        <v>0.000386</v>
      </c>
      <c r="BH221" t="inlineStr">
        <is>
          <t>4-Acid Digestion</t>
        </is>
      </c>
      <c r="BI221" t="n">
        <v>1.45</v>
      </c>
      <c r="BJ221" t="n">
        <v>0.000145</v>
      </c>
      <c r="BK221" t="inlineStr">
        <is>
          <t>4-Acid Digestion</t>
        </is>
      </c>
      <c r="BL221" t="n">
        <v>1.45</v>
      </c>
      <c r="BM221" t="n">
        <v>0.000145</v>
      </c>
      <c r="BN221" t="inlineStr">
        <is>
          <t>4-Acid Digestion</t>
        </is>
      </c>
      <c r="BO221" t="n">
        <v>36400</v>
      </c>
      <c r="BP221" t="n">
        <v>3.64</v>
      </c>
      <c r="BQ221" t="inlineStr">
        <is>
          <t>4-Acid Digestion</t>
        </is>
      </c>
      <c r="BR221" t="n">
        <v>20.7</v>
      </c>
      <c r="BS221" t="n">
        <v>0.00207</v>
      </c>
      <c r="BT221" t="inlineStr">
        <is>
          <t>4-Acid Digestion</t>
        </is>
      </c>
      <c r="BU221" t="n">
        <v>5.97</v>
      </c>
      <c r="BV221" t="n">
        <v>0.000597</v>
      </c>
      <c r="BW221" t="inlineStr">
        <is>
          <t>4-Acid Digestion</t>
        </is>
      </c>
      <c r="BX221" t="n">
        <v>0.1</v>
      </c>
      <c r="BY221" t="n">
        <v>1e-05</v>
      </c>
      <c r="BZ221" t="inlineStr">
        <is>
          <t>Aqua Regia Digestion</t>
        </is>
      </c>
      <c r="CA221" t="n">
        <v>1.87</v>
      </c>
      <c r="CB221" t="n">
        <v>0.000187</v>
      </c>
      <c r="CC221" t="inlineStr">
        <is>
          <t>4-Acid Digestion</t>
        </is>
      </c>
      <c r="CD221" t="inlineStr"/>
      <c r="CE221" t="inlineStr"/>
      <c r="CF221" t="inlineStr"/>
      <c r="CG221" t="n">
        <v>0.62</v>
      </c>
      <c r="CH221" t="n">
        <v>6.2e-05</v>
      </c>
      <c r="CI221" t="inlineStr">
        <is>
          <t>4-Acid Digestion</t>
        </is>
      </c>
      <c r="CJ221" t="n">
        <v>0.074</v>
      </c>
      <c r="CK221" t="n">
        <v>7.4e-06</v>
      </c>
      <c r="CL221" t="inlineStr">
        <is>
          <t>4-Acid Digestion</t>
        </is>
      </c>
      <c r="CM221" t="inlineStr"/>
      <c r="CN221" t="inlineStr"/>
      <c r="CO221" t="inlineStr"/>
      <c r="CP221" t="n">
        <v>29600</v>
      </c>
      <c r="CQ221" t="n">
        <v>2.96</v>
      </c>
      <c r="CR221" t="inlineStr">
        <is>
          <t>4-Acid Digestion</t>
        </is>
      </c>
      <c r="CS221" t="n">
        <v>36.4</v>
      </c>
      <c r="CT221" t="n">
        <v>0.00364</v>
      </c>
      <c r="CU221" t="inlineStr">
        <is>
          <t>4-Acid Digestion</t>
        </is>
      </c>
      <c r="CV221" t="n">
        <v>52</v>
      </c>
      <c r="CW221" t="n">
        <v>0.0052</v>
      </c>
      <c r="CX221" t="inlineStr">
        <is>
          <t>4-Acid Digestion</t>
        </is>
      </c>
      <c r="CY221" t="n">
        <v>0.17</v>
      </c>
      <c r="CZ221" t="n">
        <v>1.7e-05</v>
      </c>
      <c r="DA221" t="inlineStr">
        <is>
          <t>4-Acid Digestion</t>
        </is>
      </c>
      <c r="DB221" t="n">
        <v>11200</v>
      </c>
      <c r="DC221" t="n">
        <v>1.12</v>
      </c>
      <c r="DD221" t="inlineStr">
        <is>
          <t>4-Acid Digestion</t>
        </is>
      </c>
      <c r="DE221" t="n">
        <v>400</v>
      </c>
      <c r="DF221" t="n">
        <v>0.04</v>
      </c>
      <c r="DG221" t="inlineStr">
        <is>
          <t>4-Acid Digestion</t>
        </is>
      </c>
      <c r="DH221" t="n">
        <v>2.74</v>
      </c>
      <c r="DI221" t="n">
        <v>0.000274</v>
      </c>
      <c r="DJ221" t="inlineStr">
        <is>
          <t>4-Acid Digestion</t>
        </is>
      </c>
      <c r="DK221" t="n">
        <v>19400</v>
      </c>
      <c r="DL221" t="n">
        <v>1.94</v>
      </c>
      <c r="DM221" t="inlineStr">
        <is>
          <t>4-Acid Digestion</t>
        </is>
      </c>
      <c r="DN221" t="n">
        <v>12.4</v>
      </c>
      <c r="DO221" t="n">
        <v>0.00124</v>
      </c>
      <c r="DP221" t="inlineStr">
        <is>
          <t>4-Acid Digestion</t>
        </is>
      </c>
      <c r="DQ221" t="n">
        <v>34.5</v>
      </c>
      <c r="DR221" t="n">
        <v>0.00345</v>
      </c>
      <c r="DS221" t="inlineStr">
        <is>
          <t>4-Acid Digestion</t>
        </is>
      </c>
      <c r="DT221" t="n">
        <v>20.6</v>
      </c>
      <c r="DU221" t="n">
        <v>0.00206</v>
      </c>
      <c r="DV221" t="inlineStr">
        <is>
          <t>Aqua Regia Digestion</t>
        </is>
      </c>
      <c r="DW221" t="n">
        <v>830</v>
      </c>
      <c r="DX221" t="n">
        <v>0.083</v>
      </c>
      <c r="DY221" t="inlineStr">
        <is>
          <t>4-Acid Digestion</t>
        </is>
      </c>
      <c r="DZ221" t="n">
        <v>21.9</v>
      </c>
      <c r="EA221" t="n">
        <v>0.00219</v>
      </c>
      <c r="EB221" t="inlineStr">
        <is>
          <t>4-Acid Digestion</t>
        </is>
      </c>
      <c r="EC221" t="inlineStr"/>
      <c r="ED221" t="inlineStr"/>
      <c r="EE221" t="inlineStr"/>
      <c r="EF221" t="n">
        <v>9</v>
      </c>
      <c r="EG221" t="n">
        <v>0.0009</v>
      </c>
      <c r="EH221" t="inlineStr">
        <is>
          <t>4-Acid Digestion</t>
        </is>
      </c>
      <c r="EI221" t="inlineStr"/>
      <c r="EJ221" t="inlineStr"/>
      <c r="EK221" t="inlineStr"/>
      <c r="EL221" t="n">
        <v>99</v>
      </c>
      <c r="EM221" t="n">
        <v>0.009900000000000001</v>
      </c>
      <c r="EN221" t="inlineStr">
        <is>
          <t>Aqua Regia Digestion</t>
        </is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5440</v>
      </c>
      <c r="EY221" t="n">
        <v>0.544</v>
      </c>
      <c r="EZ221" t="inlineStr">
        <is>
          <t>4-Acid Digestion</t>
        </is>
      </c>
      <c r="FA221" t="n">
        <v>0.5</v>
      </c>
      <c r="FB221" t="n">
        <v>5e-05</v>
      </c>
      <c r="FC221" t="inlineStr">
        <is>
          <t>4-Acid Digestion</t>
        </is>
      </c>
      <c r="FD221" t="n">
        <v>9.1</v>
      </c>
      <c r="FE221" t="n">
        <v>0.00091</v>
      </c>
      <c r="FF221" t="inlineStr">
        <is>
          <t>4-Acid Digestion</t>
        </is>
      </c>
      <c r="FG221" t="n">
        <v>0.49</v>
      </c>
      <c r="FH221" t="n">
        <v>4.9e-05</v>
      </c>
      <c r="FI221" t="inlineStr">
        <is>
          <t>Aqua Regia Digestion</t>
        </is>
      </c>
      <c r="FJ221" t="inlineStr"/>
      <c r="FK221" t="inlineStr"/>
      <c r="FL221" t="inlineStr"/>
      <c r="FM221" t="n">
        <v>6.97</v>
      </c>
      <c r="FN221" t="n">
        <v>0.000697</v>
      </c>
      <c r="FO221" t="inlineStr">
        <is>
          <t>4-Acid Digestion</t>
        </is>
      </c>
      <c r="FP221" t="n">
        <v>4.44</v>
      </c>
      <c r="FQ221" t="n">
        <v>0.000444</v>
      </c>
      <c r="FR221" t="inlineStr">
        <is>
          <t>4-Acid Digestion</t>
        </is>
      </c>
      <c r="FS221" t="n">
        <v>152</v>
      </c>
      <c r="FT221" t="n">
        <v>0.0152</v>
      </c>
      <c r="FU221" t="inlineStr">
        <is>
          <t>4-Acid Digestion</t>
        </is>
      </c>
      <c r="FV221" t="n">
        <v>1.02</v>
      </c>
      <c r="FW221" t="n">
        <v>0.000102</v>
      </c>
      <c r="FX221" t="inlineStr">
        <is>
          <t>4-Acid Digestion</t>
        </is>
      </c>
      <c r="FY221" t="n">
        <v>0.76</v>
      </c>
      <c r="FZ221" t="n">
        <v>7.6e-05</v>
      </c>
      <c r="GA221" t="inlineStr">
        <is>
          <t>4-Acid Digestion</t>
        </is>
      </c>
      <c r="GB221" t="n">
        <v>0.082</v>
      </c>
      <c r="GC221" t="n">
        <v>8.199999999999999e-06</v>
      </c>
      <c r="GD221" t="inlineStr">
        <is>
          <t>Aqua Regia Digestion</t>
        </is>
      </c>
      <c r="GE221" t="n">
        <v>14.5</v>
      </c>
      <c r="GF221" t="n">
        <v>0.00145</v>
      </c>
      <c r="GG221" t="inlineStr">
        <is>
          <t>4-Acid Digestion</t>
        </is>
      </c>
      <c r="GH221" t="n">
        <v>3610</v>
      </c>
      <c r="GI221" t="n">
        <v>0.361</v>
      </c>
      <c r="GJ221" t="inlineStr">
        <is>
          <t>4-Acid Digestion</t>
        </is>
      </c>
      <c r="GK221" t="n">
        <v>0.9</v>
      </c>
      <c r="GL221" t="n">
        <v>9.000000000000001e-05</v>
      </c>
      <c r="GM221" t="inlineStr">
        <is>
          <t>4-Acid Digestion</t>
        </is>
      </c>
      <c r="GN221" t="n">
        <v>0.19</v>
      </c>
      <c r="GO221" t="n">
        <v>1.9e-05</v>
      </c>
      <c r="GP221" t="inlineStr">
        <is>
          <t>4-Acid Digestion</t>
        </is>
      </c>
      <c r="GQ221" t="n">
        <v>4.07</v>
      </c>
      <c r="GR221" t="n">
        <v>0.000407</v>
      </c>
      <c r="GS221" t="inlineStr">
        <is>
          <t>4-Acid Digestion</t>
        </is>
      </c>
      <c r="GT221" t="n">
        <v>61</v>
      </c>
      <c r="GU221" t="n">
        <v>0.0061</v>
      </c>
      <c r="GV221" t="inlineStr">
        <is>
          <t>Aqua Regia Digestion</t>
        </is>
      </c>
      <c r="GW221" t="n">
        <v>12.8</v>
      </c>
      <c r="GX221" t="n">
        <v>0.00128</v>
      </c>
      <c r="GY221" t="inlineStr">
        <is>
          <t>4-Acid Digestion</t>
        </is>
      </c>
      <c r="GZ221" t="n">
        <v>15.9</v>
      </c>
      <c r="HA221" t="n">
        <v>0.00159</v>
      </c>
      <c r="HB221" t="inlineStr">
        <is>
          <t>4-Acid Digestion</t>
        </is>
      </c>
      <c r="HC221" t="n">
        <v>1.16</v>
      </c>
      <c r="HD221" t="n">
        <v>0.000116</v>
      </c>
      <c r="HE221" t="inlineStr">
        <is>
          <t>4-Acid Digestion</t>
        </is>
      </c>
      <c r="HF221" t="n">
        <v>76</v>
      </c>
      <c r="HG221" t="n">
        <v>0.0076</v>
      </c>
      <c r="HH221" t="inlineStr">
        <is>
          <t>4-Acid Digestion</t>
        </is>
      </c>
      <c r="HI221" t="n">
        <v>59</v>
      </c>
      <c r="HJ221" t="n">
        <v>0.0059</v>
      </c>
      <c r="HK221" t="inlineStr">
        <is>
          <t>4-Acid Digestion</t>
        </is>
      </c>
    </row>
    <row r="222">
      <c r="A222" t="inlineStr">
        <is>
          <t>OREAS0287</t>
        </is>
      </c>
      <c r="B222" t="inlineStr">
        <is>
          <t>Au &gt;1 ppm, Au only</t>
        </is>
      </c>
      <c r="C222" t="inlineStr">
        <is>
          <t>primary</t>
        </is>
      </c>
      <c r="D222" t="inlineStr">
        <is>
          <t>granodiorite</t>
        </is>
      </c>
      <c r="E222" t="inlineStr">
        <is>
          <t>orogenic lode gold</t>
        </is>
      </c>
      <c r="F222" t="inlineStr">
        <is>
          <t>yes</t>
        </is>
      </c>
      <c r="G222" t="inlineStr">
        <is>
          <t>Current</t>
        </is>
      </c>
      <c r="H222" t="inlineStr">
        <is>
          <t>C:/Users/Zeb/Documents/GitHub/OREAS-Catalogue-Info/oreas-catalogue-2024-05-24.csv</t>
        </is>
      </c>
      <c r="I222">
        <f>Hyperlink("https://www.oreas.com/crm/OREAS-287/")</f>
        <v/>
      </c>
      <c r="J222" t="n">
        <v>0.117</v>
      </c>
      <c r="K222" t="n">
        <v>1.17e-05</v>
      </c>
      <c r="L222" t="inlineStr">
        <is>
          <t>Aqua Regia Digestion</t>
        </is>
      </c>
      <c r="M222" t="n">
        <v>72800</v>
      </c>
      <c r="N222" t="n">
        <v>7.28</v>
      </c>
      <c r="O222" t="inlineStr">
        <is>
          <t>4-Acid Digestion</t>
        </is>
      </c>
      <c r="P222" t="n">
        <v>1469</v>
      </c>
      <c r="Q222" t="n">
        <v>0.1469</v>
      </c>
      <c r="R222" t="inlineStr">
        <is>
          <t>4-Acid Digestion</t>
        </is>
      </c>
      <c r="S222" t="n">
        <v>3.79</v>
      </c>
      <c r="T222" t="n">
        <v>0.000379</v>
      </c>
      <c r="U222" t="inlineStr">
        <is>
          <t>Pb Fire Assay</t>
        </is>
      </c>
      <c r="V222" t="inlineStr"/>
      <c r="W222" t="inlineStr"/>
      <c r="X222" t="inlineStr"/>
      <c r="Y222" t="n">
        <v>874</v>
      </c>
      <c r="Z222" t="n">
        <v>0.08740000000000001</v>
      </c>
      <c r="AA222" t="inlineStr">
        <is>
          <t>4-Acid Digestion</t>
        </is>
      </c>
      <c r="AB222" t="n">
        <v>2.14</v>
      </c>
      <c r="AC222" t="n">
        <v>0.000214</v>
      </c>
      <c r="AD222" t="inlineStr">
        <is>
          <t>4-Acid Digestion</t>
        </is>
      </c>
      <c r="AE222" t="n">
        <v>0.65</v>
      </c>
      <c r="AF222" t="n">
        <v>6.499999999999999e-05</v>
      </c>
      <c r="AG222" t="inlineStr">
        <is>
          <t>4-Acid Digestion</t>
        </is>
      </c>
      <c r="AH222" t="n">
        <v>25100</v>
      </c>
      <c r="AI222" t="n">
        <v>2.51</v>
      </c>
      <c r="AJ222" t="inlineStr">
        <is>
          <t>4-Acid Digestion</t>
        </is>
      </c>
      <c r="AK222" t="n">
        <v>0.16</v>
      </c>
      <c r="AL222" t="n">
        <v>1.6e-05</v>
      </c>
      <c r="AM222" t="inlineStr">
        <is>
          <t>4-Acid Digestion</t>
        </is>
      </c>
      <c r="AN222" t="n">
        <v>66</v>
      </c>
      <c r="AO222" t="n">
        <v>0.0066</v>
      </c>
      <c r="AP222" t="inlineStr">
        <is>
          <t>4-Acid Digestion</t>
        </is>
      </c>
      <c r="AQ222" t="inlineStr"/>
      <c r="AR222" t="inlineStr"/>
      <c r="AS222" t="inlineStr"/>
      <c r="AT222" t="n">
        <v>26.6</v>
      </c>
      <c r="AU222" t="n">
        <v>0.00266</v>
      </c>
      <c r="AV222" t="inlineStr">
        <is>
          <t>4-Acid Digestion</t>
        </is>
      </c>
      <c r="AW222" t="n">
        <v>55</v>
      </c>
      <c r="AX222" t="n">
        <v>0.0055</v>
      </c>
      <c r="AY222" t="inlineStr">
        <is>
          <t>4-Acid Digestion</t>
        </is>
      </c>
      <c r="AZ222" t="n">
        <v>8.619999999999999</v>
      </c>
      <c r="BA222" t="n">
        <v>0.000862</v>
      </c>
      <c r="BB222" t="inlineStr">
        <is>
          <t>4-Acid Digestion</t>
        </is>
      </c>
      <c r="BC222" t="n">
        <v>70</v>
      </c>
      <c r="BD222" t="n">
        <v>0.007</v>
      </c>
      <c r="BE222" t="inlineStr">
        <is>
          <t>4-Acid Digestion</t>
        </is>
      </c>
      <c r="BF222" t="n">
        <v>3.56</v>
      </c>
      <c r="BG222" t="n">
        <v>0.000356</v>
      </c>
      <c r="BH222" t="inlineStr">
        <is>
          <t>4-Acid Digestion</t>
        </is>
      </c>
      <c r="BI222" t="n">
        <v>1.44</v>
      </c>
      <c r="BJ222" t="n">
        <v>0.000144</v>
      </c>
      <c r="BK222" t="inlineStr">
        <is>
          <t>4-Acid Digestion</t>
        </is>
      </c>
      <c r="BL222" t="n">
        <v>1.34</v>
      </c>
      <c r="BM222" t="n">
        <v>0.000134</v>
      </c>
      <c r="BN222" t="inlineStr">
        <is>
          <t>4-Acid Digestion</t>
        </is>
      </c>
      <c r="BO222" t="n">
        <v>48000</v>
      </c>
      <c r="BP222" t="n">
        <v>4.8</v>
      </c>
      <c r="BQ222" t="inlineStr">
        <is>
          <t>4-Acid Digestion</t>
        </is>
      </c>
      <c r="BR222" t="n">
        <v>19.5</v>
      </c>
      <c r="BS222" t="n">
        <v>0.00195</v>
      </c>
      <c r="BT222" t="inlineStr">
        <is>
          <t>4-Acid Digestion</t>
        </is>
      </c>
      <c r="BU222" t="n">
        <v>5.41</v>
      </c>
      <c r="BV222" t="n">
        <v>0.000541</v>
      </c>
      <c r="BW222" t="inlineStr">
        <is>
          <t>4-Acid Digestion</t>
        </is>
      </c>
      <c r="BX222" t="n">
        <v>0.11</v>
      </c>
      <c r="BY222" t="n">
        <v>1.1e-05</v>
      </c>
      <c r="BZ222" t="inlineStr">
        <is>
          <t>Aqua Regia Digestion</t>
        </is>
      </c>
      <c r="CA222" t="n">
        <v>1.96</v>
      </c>
      <c r="CB222" t="n">
        <v>0.000196</v>
      </c>
      <c r="CC222" t="inlineStr">
        <is>
          <t>4-Acid Digestion</t>
        </is>
      </c>
      <c r="CD222" t="inlineStr"/>
      <c r="CE222" t="inlineStr"/>
      <c r="CF222" t="inlineStr"/>
      <c r="CG222" t="n">
        <v>0.6</v>
      </c>
      <c r="CH222" t="n">
        <v>6e-05</v>
      </c>
      <c r="CI222" t="inlineStr">
        <is>
          <t>4-Acid Digestion</t>
        </is>
      </c>
      <c r="CJ222" t="n">
        <v>0.083</v>
      </c>
      <c r="CK222" t="n">
        <v>8.3e-06</v>
      </c>
      <c r="CL222" t="inlineStr">
        <is>
          <t>4-Acid Digestion</t>
        </is>
      </c>
      <c r="CM222" t="inlineStr"/>
      <c r="CN222" t="inlineStr"/>
      <c r="CO222" t="inlineStr"/>
      <c r="CP222" t="n">
        <v>29000</v>
      </c>
      <c r="CQ222" t="n">
        <v>2.9</v>
      </c>
      <c r="CR222" t="inlineStr">
        <is>
          <t>4-Acid Digestion</t>
        </is>
      </c>
      <c r="CS222" t="n">
        <v>31.8</v>
      </c>
      <c r="CT222" t="n">
        <v>0.00318</v>
      </c>
      <c r="CU222" t="inlineStr">
        <is>
          <t>4-Acid Digestion</t>
        </is>
      </c>
      <c r="CV222" t="n">
        <v>46.3</v>
      </c>
      <c r="CW222" t="n">
        <v>0.00463</v>
      </c>
      <c r="CX222" t="inlineStr">
        <is>
          <t>4-Acid Digestion</t>
        </is>
      </c>
      <c r="CY222" t="n">
        <v>0.18</v>
      </c>
      <c r="CZ222" t="n">
        <v>1.8e-05</v>
      </c>
      <c r="DA222" t="inlineStr">
        <is>
          <t>4-Acid Digestion</t>
        </is>
      </c>
      <c r="DB222" t="n">
        <v>17800</v>
      </c>
      <c r="DC222" t="n">
        <v>1.78</v>
      </c>
      <c r="DD222" t="inlineStr">
        <is>
          <t>4-Acid Digestion</t>
        </is>
      </c>
      <c r="DE222" t="n">
        <v>460</v>
      </c>
      <c r="DF222" t="n">
        <v>0.046</v>
      </c>
      <c r="DG222" t="inlineStr">
        <is>
          <t>4-Acid Digestion</t>
        </is>
      </c>
      <c r="DH222" t="n">
        <v>2.91</v>
      </c>
      <c r="DI222" t="n">
        <v>0.000291</v>
      </c>
      <c r="DJ222" t="inlineStr">
        <is>
          <t>4-Acid Digestion</t>
        </is>
      </c>
      <c r="DK222" t="n">
        <v>16600</v>
      </c>
      <c r="DL222" t="n">
        <v>1.66</v>
      </c>
      <c r="DM222" t="inlineStr">
        <is>
          <t>4-Acid Digestion</t>
        </is>
      </c>
      <c r="DN222" t="n">
        <v>10.4</v>
      </c>
      <c r="DO222" t="n">
        <v>0.00104</v>
      </c>
      <c r="DP222" t="inlineStr">
        <is>
          <t>4-Acid Digestion</t>
        </is>
      </c>
      <c r="DQ222" t="n">
        <v>30.7</v>
      </c>
      <c r="DR222" t="n">
        <v>0.00307</v>
      </c>
      <c r="DS222" t="inlineStr">
        <is>
          <t>4-Acid Digestion</t>
        </is>
      </c>
      <c r="DT222" t="n">
        <v>26.2</v>
      </c>
      <c r="DU222" t="n">
        <v>0.00262</v>
      </c>
      <c r="DV222" t="inlineStr">
        <is>
          <t>Aqua Regia Digestion</t>
        </is>
      </c>
      <c r="DW222" t="n">
        <v>770</v>
      </c>
      <c r="DX222" t="n">
        <v>0.077</v>
      </c>
      <c r="DY222" t="inlineStr">
        <is>
          <t>4-Acid Digestion</t>
        </is>
      </c>
      <c r="DZ222" t="n">
        <v>18.7</v>
      </c>
      <c r="EA222" t="n">
        <v>0.00187</v>
      </c>
      <c r="EB222" t="inlineStr">
        <is>
          <t>4-Acid Digestion</t>
        </is>
      </c>
      <c r="EC222" t="inlineStr"/>
      <c r="ED222" t="inlineStr"/>
      <c r="EE222" t="inlineStr"/>
      <c r="EF222" t="n">
        <v>7.92</v>
      </c>
      <c r="EG222" t="n">
        <v>0.000792</v>
      </c>
      <c r="EH222" t="inlineStr">
        <is>
          <t>4-Acid Digestion</t>
        </is>
      </c>
      <c r="EI222" t="inlineStr"/>
      <c r="EJ222" t="inlineStr"/>
      <c r="EK222" t="inlineStr"/>
      <c r="EL222" t="n">
        <v>81</v>
      </c>
      <c r="EM222" t="n">
        <v>0.0081</v>
      </c>
      <c r="EN222" t="inlineStr">
        <is>
          <t>Aqua Regia Digestion</t>
        </is>
      </c>
      <c r="EO222" t="n">
        <v>0.002</v>
      </c>
      <c r="EP222" t="n">
        <v>2e-07</v>
      </c>
      <c r="EQ222" t="inlineStr">
        <is>
          <t>Aqua Regia Digestion</t>
        </is>
      </c>
      <c r="ER222" t="inlineStr"/>
      <c r="ES222" t="inlineStr"/>
      <c r="ET222" t="inlineStr"/>
      <c r="EU222" t="inlineStr"/>
      <c r="EV222" t="inlineStr"/>
      <c r="EW222" t="inlineStr"/>
      <c r="EX222" t="n">
        <v>13000</v>
      </c>
      <c r="EY222" t="n">
        <v>1.3</v>
      </c>
      <c r="EZ222" t="inlineStr">
        <is>
          <t>4-Acid Digestion</t>
        </is>
      </c>
      <c r="FA222" t="n">
        <v>0.77</v>
      </c>
      <c r="FB222" t="n">
        <v>7.7e-05</v>
      </c>
      <c r="FC222" t="inlineStr">
        <is>
          <t>4-Acid Digestion</t>
        </is>
      </c>
      <c r="FD222" t="n">
        <v>9.539999999999999</v>
      </c>
      <c r="FE222" t="n">
        <v>0.000954</v>
      </c>
      <c r="FF222" t="inlineStr">
        <is>
          <t>4-Acid Digestion</t>
        </is>
      </c>
      <c r="FG222" t="n">
        <v>0.76</v>
      </c>
      <c r="FH222" t="n">
        <v>7.6e-05</v>
      </c>
      <c r="FI222" t="inlineStr">
        <is>
          <t>Aqua Regia Digestion</t>
        </is>
      </c>
      <c r="FJ222" t="inlineStr"/>
      <c r="FK222" t="inlineStr"/>
      <c r="FL222" t="inlineStr"/>
      <c r="FM222" t="n">
        <v>6.27</v>
      </c>
      <c r="FN222" t="n">
        <v>0.000627</v>
      </c>
      <c r="FO222" t="inlineStr">
        <is>
          <t>4-Acid Digestion</t>
        </is>
      </c>
      <c r="FP222" t="n">
        <v>3.66</v>
      </c>
      <c r="FQ222" t="n">
        <v>0.000366</v>
      </c>
      <c r="FR222" t="inlineStr">
        <is>
          <t>4-Acid Digestion</t>
        </is>
      </c>
      <c r="FS222" t="n">
        <v>132</v>
      </c>
      <c r="FT222" t="n">
        <v>0.0132</v>
      </c>
      <c r="FU222" t="inlineStr">
        <is>
          <t>4-Acid Digestion</t>
        </is>
      </c>
      <c r="FV222" t="n">
        <v>0.86</v>
      </c>
      <c r="FW222" t="n">
        <v>8.6e-05</v>
      </c>
      <c r="FX222" t="inlineStr">
        <is>
          <t>4-Acid Digestion</t>
        </is>
      </c>
      <c r="FY222" t="n">
        <v>0.7</v>
      </c>
      <c r="FZ222" t="n">
        <v>6.999999999999999e-05</v>
      </c>
      <c r="GA222" t="inlineStr">
        <is>
          <t>4-Acid Digestion</t>
        </is>
      </c>
      <c r="GB222" t="n">
        <v>0.19</v>
      </c>
      <c r="GC222" t="n">
        <v>1.9e-05</v>
      </c>
      <c r="GD222" t="inlineStr">
        <is>
          <t>Aqua Regia Digestion</t>
        </is>
      </c>
      <c r="GE222" t="n">
        <v>12.1</v>
      </c>
      <c r="GF222" t="n">
        <v>0.00121</v>
      </c>
      <c r="GG222" t="inlineStr">
        <is>
          <t>4-Acid Digestion</t>
        </is>
      </c>
      <c r="GH222" t="n">
        <v>3270</v>
      </c>
      <c r="GI222" t="n">
        <v>0.327</v>
      </c>
      <c r="GJ222" t="inlineStr">
        <is>
          <t>4-Acid Digestion</t>
        </is>
      </c>
      <c r="GK222" t="n">
        <v>0.74</v>
      </c>
      <c r="GL222" t="n">
        <v>7.4e-05</v>
      </c>
      <c r="GM222" t="inlineStr">
        <is>
          <t>4-Acid Digestion</t>
        </is>
      </c>
      <c r="GN222" t="n">
        <v>0.19</v>
      </c>
      <c r="GO222" t="n">
        <v>1.9e-05</v>
      </c>
      <c r="GP222" t="inlineStr">
        <is>
          <t>4-Acid Digestion</t>
        </is>
      </c>
      <c r="GQ222" t="n">
        <v>3.96</v>
      </c>
      <c r="GR222" t="n">
        <v>0.000396</v>
      </c>
      <c r="GS222" t="inlineStr">
        <is>
          <t>4-Acid Digestion</t>
        </is>
      </c>
      <c r="GT222" t="n">
        <v>61</v>
      </c>
      <c r="GU222" t="n">
        <v>0.0061</v>
      </c>
      <c r="GV222" t="inlineStr">
        <is>
          <t>Aqua Regia Digestion</t>
        </is>
      </c>
      <c r="GW222" t="n">
        <v>20.1</v>
      </c>
      <c r="GX222" t="n">
        <v>0.00201</v>
      </c>
      <c r="GY222" t="inlineStr">
        <is>
          <t>4-Acid Digestion</t>
        </is>
      </c>
      <c r="GZ222" t="n">
        <v>15.3</v>
      </c>
      <c r="HA222" t="n">
        <v>0.00153</v>
      </c>
      <c r="HB222" t="inlineStr">
        <is>
          <t>4-Acid Digestion</t>
        </is>
      </c>
      <c r="HC222" t="n">
        <v>1.22</v>
      </c>
      <c r="HD222" t="n">
        <v>0.000122</v>
      </c>
      <c r="HE222" t="inlineStr">
        <is>
          <t>4-Acid Digestion</t>
        </is>
      </c>
      <c r="HF222" t="n">
        <v>65</v>
      </c>
      <c r="HG222" t="n">
        <v>0.0065</v>
      </c>
      <c r="HH222" t="inlineStr">
        <is>
          <t>4-Acid Digestion</t>
        </is>
      </c>
      <c r="HI222" t="n">
        <v>62</v>
      </c>
      <c r="HJ222" t="n">
        <v>0.0062</v>
      </c>
      <c r="HK222" t="inlineStr">
        <is>
          <t>4-Acid Digestion</t>
        </is>
      </c>
    </row>
    <row r="223">
      <c r="A223" t="inlineStr">
        <is>
          <t>OREAS0288</t>
        </is>
      </c>
      <c r="B223" t="inlineStr">
        <is>
          <t>Au &gt;1 ppm, Au only</t>
        </is>
      </c>
      <c r="C223" t="inlineStr">
        <is>
          <t>primary</t>
        </is>
      </c>
      <c r="D223" t="inlineStr">
        <is>
          <t>granodiorite</t>
        </is>
      </c>
      <c r="E223" t="inlineStr">
        <is>
          <t>orogenic lode gold</t>
        </is>
      </c>
      <c r="F223" t="inlineStr">
        <is>
          <t>yes</t>
        </is>
      </c>
      <c r="G223" t="inlineStr">
        <is>
          <t>Current</t>
        </is>
      </c>
      <c r="H223" t="inlineStr">
        <is>
          <t>C:/Users/Zeb/Documents/GitHub/OREAS-Catalogue-Info/oreas-catalogue-2024-05-24.csv</t>
        </is>
      </c>
      <c r="I223">
        <f>Hyperlink("https://www.oreas.com/crm/OREAS-288/")</f>
        <v/>
      </c>
      <c r="J223" t="n">
        <v>0.265</v>
      </c>
      <c r="K223" t="n">
        <v>2.65e-05</v>
      </c>
      <c r="L223" t="inlineStr">
        <is>
          <t>Aqua Regia Digestion</t>
        </is>
      </c>
      <c r="M223" t="n">
        <v>60800</v>
      </c>
      <c r="N223" t="n">
        <v>6.08</v>
      </c>
      <c r="O223" t="inlineStr">
        <is>
          <t>4-Acid Digestion</t>
        </is>
      </c>
      <c r="P223" t="n">
        <v>154</v>
      </c>
      <c r="Q223" t="n">
        <v>0.0154</v>
      </c>
      <c r="R223" t="inlineStr">
        <is>
          <t>4-Acid Digestion</t>
        </is>
      </c>
      <c r="S223" t="n">
        <v>4.64</v>
      </c>
      <c r="T223" t="n">
        <v>0.000464</v>
      </c>
      <c r="U223" t="inlineStr">
        <is>
          <t>Pb Fire Assay</t>
        </is>
      </c>
      <c r="V223" t="n">
        <v>50</v>
      </c>
      <c r="W223" t="n">
        <v>0.005</v>
      </c>
      <c r="X223" t="inlineStr">
        <is>
          <t>Aqua Regia Digestion</t>
        </is>
      </c>
      <c r="Y223" t="n">
        <v>598</v>
      </c>
      <c r="Z223" t="n">
        <v>0.0598</v>
      </c>
      <c r="AA223" t="inlineStr">
        <is>
          <t>4-Acid Digestion</t>
        </is>
      </c>
      <c r="AB223" t="n">
        <v>1.93</v>
      </c>
      <c r="AC223" t="n">
        <v>0.000193</v>
      </c>
      <c r="AD223" t="inlineStr">
        <is>
          <t>4-Acid Digestion</t>
        </is>
      </c>
      <c r="AE223" t="n">
        <v>1.11</v>
      </c>
      <c r="AF223" t="n">
        <v>0.000111</v>
      </c>
      <c r="AG223" t="inlineStr">
        <is>
          <t>4-Acid Digestion</t>
        </is>
      </c>
      <c r="AH223" t="n">
        <v>33000</v>
      </c>
      <c r="AI223" t="n">
        <v>3.3</v>
      </c>
      <c r="AJ223" t="inlineStr">
        <is>
          <t>4-Acid Digestion</t>
        </is>
      </c>
      <c r="AK223" t="n">
        <v>0.3</v>
      </c>
      <c r="AL223" t="n">
        <v>3e-05</v>
      </c>
      <c r="AM223" t="inlineStr">
        <is>
          <t>4-Acid Digestion</t>
        </is>
      </c>
      <c r="AN223" t="n">
        <v>63</v>
      </c>
      <c r="AO223" t="n">
        <v>0.0063</v>
      </c>
      <c r="AP223" t="inlineStr">
        <is>
          <t>4-Acid Digestion</t>
        </is>
      </c>
      <c r="AQ223" t="inlineStr"/>
      <c r="AR223" t="inlineStr"/>
      <c r="AS223" t="inlineStr"/>
      <c r="AT223" t="n">
        <v>54</v>
      </c>
      <c r="AU223" t="n">
        <v>0.0054</v>
      </c>
      <c r="AV223" t="inlineStr">
        <is>
          <t>4-Acid Digestion</t>
        </is>
      </c>
      <c r="AW223" t="n">
        <v>47.2</v>
      </c>
      <c r="AX223" t="n">
        <v>0.00472</v>
      </c>
      <c r="AY223" t="inlineStr">
        <is>
          <t>4-Acid Digestion</t>
        </is>
      </c>
      <c r="AZ223" t="n">
        <v>6.91</v>
      </c>
      <c r="BA223" t="n">
        <v>0.000691</v>
      </c>
      <c r="BB223" t="inlineStr">
        <is>
          <t>4-Acid Digestion</t>
        </is>
      </c>
      <c r="BC223" t="n">
        <v>100</v>
      </c>
      <c r="BD223" t="n">
        <v>0.01</v>
      </c>
      <c r="BE223" t="inlineStr">
        <is>
          <t>4-Acid Digestion</t>
        </is>
      </c>
      <c r="BF223" t="n">
        <v>3.13</v>
      </c>
      <c r="BG223" t="n">
        <v>0.000313</v>
      </c>
      <c r="BH223" t="inlineStr">
        <is>
          <t>4-Acid Digestion</t>
        </is>
      </c>
      <c r="BI223" t="n">
        <v>1.3</v>
      </c>
      <c r="BJ223" t="n">
        <v>0.00013</v>
      </c>
      <c r="BK223" t="inlineStr">
        <is>
          <t>4-Acid Digestion</t>
        </is>
      </c>
      <c r="BL223" t="n">
        <v>1.17</v>
      </c>
      <c r="BM223" t="n">
        <v>0.000117</v>
      </c>
      <c r="BN223" t="inlineStr">
        <is>
          <t>4-Acid Digestion</t>
        </is>
      </c>
      <c r="BO223" t="n">
        <v>46200</v>
      </c>
      <c r="BP223" t="n">
        <v>4.62</v>
      </c>
      <c r="BQ223" t="inlineStr">
        <is>
          <t>4-Acid Digestion</t>
        </is>
      </c>
      <c r="BR223" t="n">
        <v>16</v>
      </c>
      <c r="BS223" t="n">
        <v>0.0016</v>
      </c>
      <c r="BT223" t="inlineStr">
        <is>
          <t>4-Acid Digestion</t>
        </is>
      </c>
      <c r="BU223" t="n">
        <v>4.81</v>
      </c>
      <c r="BV223" t="n">
        <v>0.000481</v>
      </c>
      <c r="BW223" t="inlineStr">
        <is>
          <t>4-Acid Digestion</t>
        </is>
      </c>
      <c r="BX223" t="n">
        <v>0.095</v>
      </c>
      <c r="BY223" t="n">
        <v>9.500000000000001e-06</v>
      </c>
      <c r="BZ223" t="inlineStr">
        <is>
          <t>Aqua Regia Digestion</t>
        </is>
      </c>
      <c r="CA223" t="n">
        <v>1.73</v>
      </c>
      <c r="CB223" t="n">
        <v>0.000173</v>
      </c>
      <c r="CC223" t="inlineStr">
        <is>
          <t>4-Acid Digestion</t>
        </is>
      </c>
      <c r="CD223" t="inlineStr"/>
      <c r="CE223" t="inlineStr"/>
      <c r="CF223" t="inlineStr"/>
      <c r="CG223" t="n">
        <v>0.52</v>
      </c>
      <c r="CH223" t="n">
        <v>5.2e-05</v>
      </c>
      <c r="CI223" t="inlineStr">
        <is>
          <t>4-Acid Digestion</t>
        </is>
      </c>
      <c r="CJ223" t="n">
        <v>0.05</v>
      </c>
      <c r="CK223" t="n">
        <v>5e-06</v>
      </c>
      <c r="CL223" t="inlineStr">
        <is>
          <t>4-Acid Digestion</t>
        </is>
      </c>
      <c r="CM223" t="inlineStr"/>
      <c r="CN223" t="inlineStr"/>
      <c r="CO223" t="inlineStr"/>
      <c r="CP223" t="n">
        <v>17100</v>
      </c>
      <c r="CQ223" t="n">
        <v>1.71</v>
      </c>
      <c r="CR223" t="inlineStr">
        <is>
          <t>4-Acid Digestion</t>
        </is>
      </c>
      <c r="CS223" t="n">
        <v>31.2</v>
      </c>
      <c r="CT223" t="n">
        <v>0.00312</v>
      </c>
      <c r="CU223" t="inlineStr">
        <is>
          <t>4-Acid Digestion</t>
        </is>
      </c>
      <c r="CV223" t="n">
        <v>32.6</v>
      </c>
      <c r="CW223" t="n">
        <v>0.00326</v>
      </c>
      <c r="CX223" t="inlineStr">
        <is>
          <t>4-Acid Digestion</t>
        </is>
      </c>
      <c r="CY223" t="n">
        <v>0.17</v>
      </c>
      <c r="CZ223" t="n">
        <v>1.7e-05</v>
      </c>
      <c r="DA223" t="inlineStr">
        <is>
          <t>4-Acid Digestion</t>
        </is>
      </c>
      <c r="DB223" t="n">
        <v>20500</v>
      </c>
      <c r="DC223" t="n">
        <v>2.05</v>
      </c>
      <c r="DD223" t="inlineStr">
        <is>
          <t>4-Acid Digestion</t>
        </is>
      </c>
      <c r="DE223" t="n">
        <v>360</v>
      </c>
      <c r="DF223" t="n">
        <v>0.036</v>
      </c>
      <c r="DG223" t="inlineStr">
        <is>
          <t>4-Acid Digestion</t>
        </is>
      </c>
      <c r="DH223" t="n">
        <v>3.43</v>
      </c>
      <c r="DI223" t="n">
        <v>0.000343</v>
      </c>
      <c r="DJ223" t="inlineStr">
        <is>
          <t>4-Acid Digestion</t>
        </is>
      </c>
      <c r="DK223" t="n">
        <v>15000</v>
      </c>
      <c r="DL223" t="n">
        <v>1.5</v>
      </c>
      <c r="DM223" t="inlineStr">
        <is>
          <t>4-Acid Digestion</t>
        </is>
      </c>
      <c r="DN223" t="n">
        <v>8.19</v>
      </c>
      <c r="DO223" t="n">
        <v>0.000819</v>
      </c>
      <c r="DP223" t="inlineStr">
        <is>
          <t>4-Acid Digestion</t>
        </is>
      </c>
      <c r="DQ223" t="n">
        <v>28.4</v>
      </c>
      <c r="DR223" t="n">
        <v>0.00284</v>
      </c>
      <c r="DS223" t="inlineStr">
        <is>
          <t>4-Acid Digestion</t>
        </is>
      </c>
      <c r="DT223" t="n">
        <v>42.7</v>
      </c>
      <c r="DU223" t="n">
        <v>0.00427</v>
      </c>
      <c r="DV223" t="inlineStr">
        <is>
          <t>Aqua Regia Digestion</t>
        </is>
      </c>
      <c r="DW223" t="n">
        <v>600</v>
      </c>
      <c r="DX223" t="n">
        <v>0.06</v>
      </c>
      <c r="DY223" t="inlineStr">
        <is>
          <t>4-Acid Digestion</t>
        </is>
      </c>
      <c r="DZ223" t="n">
        <v>21.1</v>
      </c>
      <c r="EA223" t="n">
        <v>0.00211</v>
      </c>
      <c r="EB223" t="inlineStr">
        <is>
          <t>4-Acid Digestion</t>
        </is>
      </c>
      <c r="EC223" t="inlineStr"/>
      <c r="ED223" t="inlineStr"/>
      <c r="EE223" t="inlineStr"/>
      <c r="EF223" t="n">
        <v>7.39</v>
      </c>
      <c r="EG223" t="n">
        <v>0.000739</v>
      </c>
      <c r="EH223" t="inlineStr">
        <is>
          <t>4-Acid Digestion</t>
        </is>
      </c>
      <c r="EI223" t="inlineStr"/>
      <c r="EJ223" t="inlineStr"/>
      <c r="EK223" t="inlineStr"/>
      <c r="EL223" t="n">
        <v>62</v>
      </c>
      <c r="EM223" t="n">
        <v>0.0062</v>
      </c>
      <c r="EN223" t="inlineStr">
        <is>
          <t>Aqua Regia Digestion</t>
        </is>
      </c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24800</v>
      </c>
      <c r="EY223" t="n">
        <v>2.48</v>
      </c>
      <c r="EZ223" t="inlineStr">
        <is>
          <t>4-Acid Digestion</t>
        </is>
      </c>
      <c r="FA223" t="n">
        <v>3.18</v>
      </c>
      <c r="FB223" t="n">
        <v>0.000318</v>
      </c>
      <c r="FC223" t="inlineStr">
        <is>
          <t>4-Acid Digestion</t>
        </is>
      </c>
      <c r="FD223" t="n">
        <v>7.09</v>
      </c>
      <c r="FE223" t="n">
        <v>0.000709</v>
      </c>
      <c r="FF223" t="inlineStr">
        <is>
          <t>4-Acid Digestion</t>
        </is>
      </c>
      <c r="FG223" t="n">
        <v>1.41</v>
      </c>
      <c r="FH223" t="n">
        <v>0.000141</v>
      </c>
      <c r="FI223" t="inlineStr">
        <is>
          <t>Aqua Regia Digestion</t>
        </is>
      </c>
      <c r="FJ223" t="inlineStr"/>
      <c r="FK223" t="inlineStr"/>
      <c r="FL223" t="inlineStr"/>
      <c r="FM223" t="n">
        <v>5.73</v>
      </c>
      <c r="FN223" t="n">
        <v>0.0005730000000000001</v>
      </c>
      <c r="FO223" t="inlineStr">
        <is>
          <t>4-Acid Digestion</t>
        </is>
      </c>
      <c r="FP223" t="n">
        <v>3.13</v>
      </c>
      <c r="FQ223" t="n">
        <v>0.000313</v>
      </c>
      <c r="FR223" t="inlineStr">
        <is>
          <t>4-Acid Digestion</t>
        </is>
      </c>
      <c r="FS223" t="n">
        <v>177</v>
      </c>
      <c r="FT223" t="n">
        <v>0.0177</v>
      </c>
      <c r="FU223" t="inlineStr">
        <is>
          <t>4-Acid Digestion</t>
        </is>
      </c>
      <c r="FV223" t="n">
        <v>0.72</v>
      </c>
      <c r="FW223" t="n">
        <v>7.2e-05</v>
      </c>
      <c r="FX223" t="inlineStr">
        <is>
          <t>4-Acid Digestion</t>
        </is>
      </c>
      <c r="FY223" t="n">
        <v>0.63</v>
      </c>
      <c r="FZ223" t="n">
        <v>6.3e-05</v>
      </c>
      <c r="GA223" t="inlineStr">
        <is>
          <t>4-Acid Digestion</t>
        </is>
      </c>
      <c r="GB223" t="n">
        <v>0.61</v>
      </c>
      <c r="GC223" t="n">
        <v>6.1e-05</v>
      </c>
      <c r="GD223" t="inlineStr">
        <is>
          <t>Aqua Regia Digestion</t>
        </is>
      </c>
      <c r="GE223" t="n">
        <v>9.83</v>
      </c>
      <c r="GF223" t="n">
        <v>0.0009829999999999999</v>
      </c>
      <c r="GG223" t="inlineStr">
        <is>
          <t>4-Acid Digestion</t>
        </is>
      </c>
      <c r="GH223" t="n">
        <v>2570</v>
      </c>
      <c r="GI223" t="n">
        <v>0.257</v>
      </c>
      <c r="GJ223" t="inlineStr">
        <is>
          <t>4-Acid Digestion</t>
        </is>
      </c>
      <c r="GK223" t="n">
        <v>0.57</v>
      </c>
      <c r="GL223" t="n">
        <v>5.7e-05</v>
      </c>
      <c r="GM223" t="inlineStr">
        <is>
          <t>4-Acid Digestion</t>
        </is>
      </c>
      <c r="GN223" t="n">
        <v>0.18</v>
      </c>
      <c r="GO223" t="n">
        <v>1.8e-05</v>
      </c>
      <c r="GP223" t="inlineStr">
        <is>
          <t>4-Acid Digestion</t>
        </is>
      </c>
      <c r="GQ223" t="n">
        <v>3.51</v>
      </c>
      <c r="GR223" t="n">
        <v>0.000351</v>
      </c>
      <c r="GS223" t="inlineStr">
        <is>
          <t>4-Acid Digestion</t>
        </is>
      </c>
      <c r="GT223" t="n">
        <v>36</v>
      </c>
      <c r="GU223" t="n">
        <v>0.0036</v>
      </c>
      <c r="GV223" t="inlineStr">
        <is>
          <t>Aqua Regia Digestion</t>
        </is>
      </c>
      <c r="GW223" t="n">
        <v>284</v>
      </c>
      <c r="GX223" t="n">
        <v>0.0284</v>
      </c>
      <c r="GY223" t="inlineStr">
        <is>
          <t>4-Acid Digestion</t>
        </is>
      </c>
      <c r="GZ223" t="n">
        <v>13.5</v>
      </c>
      <c r="HA223" t="n">
        <v>0.00135</v>
      </c>
      <c r="HB223" t="inlineStr">
        <is>
          <t>4-Acid Digestion</t>
        </is>
      </c>
      <c r="HC223" t="n">
        <v>1.15</v>
      </c>
      <c r="HD223" t="n">
        <v>0.000115</v>
      </c>
      <c r="HE223" t="inlineStr">
        <is>
          <t>4-Acid Digestion</t>
        </is>
      </c>
      <c r="HF223" t="n">
        <v>142</v>
      </c>
      <c r="HG223" t="n">
        <v>0.0142</v>
      </c>
      <c r="HH223" t="inlineStr">
        <is>
          <t>4-Acid Digestion</t>
        </is>
      </c>
      <c r="HI223" t="n">
        <v>56</v>
      </c>
      <c r="HJ223" t="n">
        <v>0.0056</v>
      </c>
      <c r="HK223" t="inlineStr">
        <is>
          <t>4-Acid Digestion</t>
        </is>
      </c>
    </row>
    <row r="224">
      <c r="A224" t="inlineStr">
        <is>
          <t>OREAS0289</t>
        </is>
      </c>
      <c r="B224" t="inlineStr">
        <is>
          <t>Au &gt;1 ppm, Au only</t>
        </is>
      </c>
      <c r="C224" t="inlineStr">
        <is>
          <t>primary</t>
        </is>
      </c>
      <c r="D224" t="inlineStr">
        <is>
          <t>granodiorite</t>
        </is>
      </c>
      <c r="E224" t="inlineStr">
        <is>
          <t>orogenic lode gold</t>
        </is>
      </c>
      <c r="F224" t="inlineStr">
        <is>
          <t>yes</t>
        </is>
      </c>
      <c r="G224" t="inlineStr">
        <is>
          <t>Current</t>
        </is>
      </c>
      <c r="H224" t="inlineStr">
        <is>
          <t>C:/Users/Zeb/Documents/GitHub/OREAS-Catalogue-Info/oreas-catalogue-2024-05-24.csv</t>
        </is>
      </c>
      <c r="I224">
        <f>Hyperlink("https://www.oreas.com/crm/OREAS-289/")</f>
        <v/>
      </c>
      <c r="J224" t="n">
        <v>0.233</v>
      </c>
      <c r="K224" t="n">
        <v>2.33e-05</v>
      </c>
      <c r="L224" t="inlineStr">
        <is>
          <t>Aqua Regia Digestion</t>
        </is>
      </c>
      <c r="M224" t="n">
        <v>59600</v>
      </c>
      <c r="N224" t="n">
        <v>5.96</v>
      </c>
      <c r="O224" t="inlineStr">
        <is>
          <t>4-Acid Digestion</t>
        </is>
      </c>
      <c r="P224" t="n">
        <v>7080</v>
      </c>
      <c r="Q224" t="n">
        <v>0.708</v>
      </c>
      <c r="R224" t="inlineStr">
        <is>
          <t>4-Acid Digestion</t>
        </is>
      </c>
      <c r="S224" t="n">
        <v>5.71</v>
      </c>
      <c r="T224" t="n">
        <v>0.000571</v>
      </c>
      <c r="U224" t="inlineStr">
        <is>
          <t>Pb Fire Assay</t>
        </is>
      </c>
      <c r="V224" t="n">
        <v>10.9</v>
      </c>
      <c r="W224" t="n">
        <v>0.00109</v>
      </c>
      <c r="X224" t="inlineStr">
        <is>
          <t>Aqua Regia Digestion</t>
        </is>
      </c>
      <c r="Y224" t="n">
        <v>439</v>
      </c>
      <c r="Z224" t="n">
        <v>0.0439</v>
      </c>
      <c r="AA224" t="inlineStr">
        <is>
          <t>4-Acid Digestion</t>
        </is>
      </c>
      <c r="AB224" t="n">
        <v>1.19</v>
      </c>
      <c r="AC224" t="n">
        <v>0.000119</v>
      </c>
      <c r="AD224" t="inlineStr">
        <is>
          <t>4-Acid Digestion</t>
        </is>
      </c>
      <c r="AE224" t="n">
        <v>1.62</v>
      </c>
      <c r="AF224" t="n">
        <v>0.000162</v>
      </c>
      <c r="AG224" t="inlineStr">
        <is>
          <t>4-Acid Digestion</t>
        </is>
      </c>
      <c r="AH224" t="n">
        <v>43300</v>
      </c>
      <c r="AI224" t="n">
        <v>4.33</v>
      </c>
      <c r="AJ224" t="inlineStr">
        <is>
          <t>4-Acid Digestion</t>
        </is>
      </c>
      <c r="AK224" t="n">
        <v>0.1</v>
      </c>
      <c r="AL224" t="n">
        <v>1e-05</v>
      </c>
      <c r="AM224" t="inlineStr">
        <is>
          <t>4-Acid Digestion</t>
        </is>
      </c>
      <c r="AN224" t="n">
        <v>47.7</v>
      </c>
      <c r="AO224" t="n">
        <v>0.00477</v>
      </c>
      <c r="AP224" t="inlineStr">
        <is>
          <t>4-Acid Digestion</t>
        </is>
      </c>
      <c r="AQ224" t="inlineStr"/>
      <c r="AR224" t="inlineStr"/>
      <c r="AS224" t="inlineStr"/>
      <c r="AT224" t="n">
        <v>203</v>
      </c>
      <c r="AU224" t="n">
        <v>0.0203</v>
      </c>
      <c r="AV224" t="inlineStr">
        <is>
          <t>4-Acid Digestion</t>
        </is>
      </c>
      <c r="AW224" t="n">
        <v>52</v>
      </c>
      <c r="AX224" t="n">
        <v>0.0052</v>
      </c>
      <c r="AY224" t="inlineStr">
        <is>
          <t>4-Acid Digestion</t>
        </is>
      </c>
      <c r="AZ224" t="n">
        <v>4.11</v>
      </c>
      <c r="BA224" t="n">
        <v>0.000411</v>
      </c>
      <c r="BB224" t="inlineStr">
        <is>
          <t>4-Acid Digestion</t>
        </is>
      </c>
      <c r="BC224" t="n">
        <v>176</v>
      </c>
      <c r="BD224" t="n">
        <v>0.0176</v>
      </c>
      <c r="BE224" t="inlineStr">
        <is>
          <t>4-Acid Digestion</t>
        </is>
      </c>
      <c r="BF224" t="n">
        <v>2.54</v>
      </c>
      <c r="BG224" t="n">
        <v>0.000254</v>
      </c>
      <c r="BH224" t="inlineStr">
        <is>
          <t>4-Acid Digestion</t>
        </is>
      </c>
      <c r="BI224" t="n">
        <v>1.23</v>
      </c>
      <c r="BJ224" t="n">
        <v>0.000123</v>
      </c>
      <c r="BK224" t="inlineStr">
        <is>
          <t>4-Acid Digestion</t>
        </is>
      </c>
      <c r="BL224" t="n">
        <v>0.97</v>
      </c>
      <c r="BM224" t="n">
        <v>9.7e-05</v>
      </c>
      <c r="BN224" t="inlineStr">
        <is>
          <t>4-Acid Digestion</t>
        </is>
      </c>
      <c r="BO224" t="n">
        <v>62100</v>
      </c>
      <c r="BP224" t="n">
        <v>6.21</v>
      </c>
      <c r="BQ224" t="inlineStr">
        <is>
          <t>4-Acid Digestion</t>
        </is>
      </c>
      <c r="BR224" t="n">
        <v>14.3</v>
      </c>
      <c r="BS224" t="n">
        <v>0.00143</v>
      </c>
      <c r="BT224" t="inlineStr">
        <is>
          <t>4-Acid Digestion</t>
        </is>
      </c>
      <c r="BU224" t="n">
        <v>3.69</v>
      </c>
      <c r="BV224" t="n">
        <v>0.000369</v>
      </c>
      <c r="BW224" t="inlineStr">
        <is>
          <t>4-Acid Digestion</t>
        </is>
      </c>
      <c r="BX224" t="n">
        <v>0.083</v>
      </c>
      <c r="BY224" t="n">
        <v>8.3e-06</v>
      </c>
      <c r="BZ224" t="inlineStr">
        <is>
          <t>Aqua Regia Digestion</t>
        </is>
      </c>
      <c r="CA224" t="n">
        <v>1.96</v>
      </c>
      <c r="CB224" t="n">
        <v>0.000196</v>
      </c>
      <c r="CC224" t="inlineStr">
        <is>
          <t>4-Acid Digestion</t>
        </is>
      </c>
      <c r="CD224" t="inlineStr"/>
      <c r="CE224" t="inlineStr"/>
      <c r="CF224" t="inlineStr"/>
      <c r="CG224" t="n">
        <v>0.45</v>
      </c>
      <c r="CH224" t="n">
        <v>4.5e-05</v>
      </c>
      <c r="CI224" t="inlineStr">
        <is>
          <t>4-Acid Digestion</t>
        </is>
      </c>
      <c r="CJ224" t="n">
        <v>0.05</v>
      </c>
      <c r="CK224" t="n">
        <v>5e-06</v>
      </c>
      <c r="CL224" t="inlineStr">
        <is>
          <t>4-Acid Digestion</t>
        </is>
      </c>
      <c r="CM224" t="inlineStr"/>
      <c r="CN224" t="inlineStr"/>
      <c r="CO224" t="inlineStr"/>
      <c r="CP224" t="n">
        <v>12700</v>
      </c>
      <c r="CQ224" t="n">
        <v>1.27</v>
      </c>
      <c r="CR224" t="inlineStr">
        <is>
          <t>4-Acid Digestion</t>
        </is>
      </c>
      <c r="CS224" t="n">
        <v>23.2</v>
      </c>
      <c r="CT224" t="n">
        <v>0.00232</v>
      </c>
      <c r="CU224" t="inlineStr">
        <is>
          <t>4-Acid Digestion</t>
        </is>
      </c>
      <c r="CV224" t="n">
        <v>24.3</v>
      </c>
      <c r="CW224" t="n">
        <v>0.00243</v>
      </c>
      <c r="CX224" t="inlineStr">
        <is>
          <t>4-Acid Digestion</t>
        </is>
      </c>
      <c r="CY224" t="n">
        <v>0.17</v>
      </c>
      <c r="CZ224" t="n">
        <v>1.7e-05</v>
      </c>
      <c r="DA224" t="inlineStr">
        <is>
          <t>4-Acid Digestion</t>
        </is>
      </c>
      <c r="DB224" t="n">
        <v>18900</v>
      </c>
      <c r="DC224" t="n">
        <v>1.89</v>
      </c>
      <c r="DD224" t="inlineStr">
        <is>
          <t>4-Acid Digestion</t>
        </is>
      </c>
      <c r="DE224" t="n">
        <v>760</v>
      </c>
      <c r="DF224" t="n">
        <v>0.076</v>
      </c>
      <c r="DG224" t="inlineStr">
        <is>
          <t>4-Acid Digestion</t>
        </is>
      </c>
      <c r="DH224" t="n">
        <v>4.08</v>
      </c>
      <c r="DI224" t="n">
        <v>0.000408</v>
      </c>
      <c r="DJ224" t="inlineStr">
        <is>
          <t>4-Acid Digestion</t>
        </is>
      </c>
      <c r="DK224" t="n">
        <v>28700</v>
      </c>
      <c r="DL224" t="n">
        <v>2.87</v>
      </c>
      <c r="DM224" t="inlineStr">
        <is>
          <t>4-Acid Digestion</t>
        </is>
      </c>
      <c r="DN224" t="n">
        <v>6.25</v>
      </c>
      <c r="DO224" t="n">
        <v>0.000625</v>
      </c>
      <c r="DP224" t="inlineStr">
        <is>
          <t>4-Acid Digestion</t>
        </is>
      </c>
      <c r="DQ224" t="n">
        <v>21.8</v>
      </c>
      <c r="DR224" t="n">
        <v>0.00218</v>
      </c>
      <c r="DS224" t="inlineStr">
        <is>
          <t>4-Acid Digestion</t>
        </is>
      </c>
      <c r="DT224" t="n">
        <v>49.5</v>
      </c>
      <c r="DU224" t="n">
        <v>0.00495</v>
      </c>
      <c r="DV224" t="inlineStr">
        <is>
          <t>Aqua Regia Digestion</t>
        </is>
      </c>
      <c r="DW224" t="n">
        <v>560</v>
      </c>
      <c r="DX224" t="n">
        <v>0.056</v>
      </c>
      <c r="DY224" t="inlineStr">
        <is>
          <t>4-Acid Digestion</t>
        </is>
      </c>
      <c r="DZ224" t="n">
        <v>13.7</v>
      </c>
      <c r="EA224" t="n">
        <v>0.00137</v>
      </c>
      <c r="EB224" t="inlineStr">
        <is>
          <t>4-Acid Digestion</t>
        </is>
      </c>
      <c r="EC224" t="inlineStr"/>
      <c r="ED224" t="inlineStr"/>
      <c r="EE224" t="inlineStr"/>
      <c r="EF224" t="n">
        <v>5.6</v>
      </c>
      <c r="EG224" t="n">
        <v>0.00056</v>
      </c>
      <c r="EH224" t="inlineStr">
        <is>
          <t>4-Acid Digestion</t>
        </is>
      </c>
      <c r="EI224" t="inlineStr"/>
      <c r="EJ224" t="inlineStr"/>
      <c r="EK224" t="inlineStr"/>
      <c r="EL224" t="n">
        <v>37</v>
      </c>
      <c r="EM224" t="n">
        <v>0.0037</v>
      </c>
      <c r="EN224" t="inlineStr">
        <is>
          <t>Aqua Regia Digestion</t>
        </is>
      </c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32800</v>
      </c>
      <c r="EY224" t="n">
        <v>3.28</v>
      </c>
      <c r="EZ224" t="inlineStr">
        <is>
          <t>4-Acid Digestion</t>
        </is>
      </c>
      <c r="FA224" t="n">
        <v>7.98</v>
      </c>
      <c r="FB224" t="n">
        <v>0.000798</v>
      </c>
      <c r="FC224" t="inlineStr">
        <is>
          <t>4-Acid Digestion</t>
        </is>
      </c>
      <c r="FD224" t="n">
        <v>8.43</v>
      </c>
      <c r="FE224" t="n">
        <v>0.000843</v>
      </c>
      <c r="FF224" t="inlineStr">
        <is>
          <t>4-Acid Digestion</t>
        </is>
      </c>
      <c r="FG224" t="n">
        <v>1.29</v>
      </c>
      <c r="FH224" t="n">
        <v>0.000129</v>
      </c>
      <c r="FI224" t="inlineStr">
        <is>
          <t>Aqua Regia Digestion</t>
        </is>
      </c>
      <c r="FJ224" t="inlineStr"/>
      <c r="FK224" t="inlineStr"/>
      <c r="FL224" t="inlineStr"/>
      <c r="FM224" t="n">
        <v>4.38</v>
      </c>
      <c r="FN224" t="n">
        <v>0.000438</v>
      </c>
      <c r="FO224" t="inlineStr">
        <is>
          <t>4-Acid Digestion</t>
        </is>
      </c>
      <c r="FP224" t="n">
        <v>1.98</v>
      </c>
      <c r="FQ224" t="n">
        <v>0.000198</v>
      </c>
      <c r="FR224" t="inlineStr">
        <is>
          <t>4-Acid Digestion</t>
        </is>
      </c>
      <c r="FS224" t="n">
        <v>191</v>
      </c>
      <c r="FT224" t="n">
        <v>0.0191</v>
      </c>
      <c r="FU224" t="inlineStr">
        <is>
          <t>4-Acid Digestion</t>
        </is>
      </c>
      <c r="FV224" t="n">
        <v>0.53</v>
      </c>
      <c r="FW224" t="n">
        <v>5.3e-05</v>
      </c>
      <c r="FX224" t="inlineStr">
        <is>
          <t>4-Acid Digestion</t>
        </is>
      </c>
      <c r="FY224" t="n">
        <v>0.49</v>
      </c>
      <c r="FZ224" t="n">
        <v>4.9e-05</v>
      </c>
      <c r="GA224" t="inlineStr">
        <is>
          <t>4-Acid Digestion</t>
        </is>
      </c>
      <c r="GB224" t="n">
        <v>0.19</v>
      </c>
      <c r="GC224" t="n">
        <v>1.9e-05</v>
      </c>
      <c r="GD224" t="inlineStr">
        <is>
          <t>Aqua Regia Digestion</t>
        </is>
      </c>
      <c r="GE224" t="n">
        <v>7.01</v>
      </c>
      <c r="GF224" t="n">
        <v>0.000701</v>
      </c>
      <c r="GG224" t="inlineStr">
        <is>
          <t>4-Acid Digestion</t>
        </is>
      </c>
      <c r="GH224" t="n">
        <v>2260</v>
      </c>
      <c r="GI224" t="n">
        <v>0.226</v>
      </c>
      <c r="GJ224" t="inlineStr">
        <is>
          <t>4-Acid Digestion</t>
        </is>
      </c>
      <c r="GK224" t="n">
        <v>0.44</v>
      </c>
      <c r="GL224" t="n">
        <v>4.4e-05</v>
      </c>
      <c r="GM224" t="inlineStr">
        <is>
          <t>4-Acid Digestion</t>
        </is>
      </c>
      <c r="GN224" t="n">
        <v>0.18</v>
      </c>
      <c r="GO224" t="n">
        <v>1.8e-05</v>
      </c>
      <c r="GP224" t="inlineStr">
        <is>
          <t>4-Acid Digestion</t>
        </is>
      </c>
      <c r="GQ224" t="n">
        <v>2.39</v>
      </c>
      <c r="GR224" t="n">
        <v>0.000239</v>
      </c>
      <c r="GS224" t="inlineStr">
        <is>
          <t>4-Acid Digestion</t>
        </is>
      </c>
      <c r="GT224" t="n">
        <v>34.8</v>
      </c>
      <c r="GU224" t="n">
        <v>0.00348</v>
      </c>
      <c r="GV224" t="inlineStr">
        <is>
          <t>Aqua Regia Digestion</t>
        </is>
      </c>
      <c r="GW224" t="n">
        <v>235</v>
      </c>
      <c r="GX224" t="n">
        <v>0.0235</v>
      </c>
      <c r="GY224" t="inlineStr">
        <is>
          <t>4-Acid Digestion</t>
        </is>
      </c>
      <c r="GZ224" t="n">
        <v>12.2</v>
      </c>
      <c r="HA224" t="n">
        <v>0.00122</v>
      </c>
      <c r="HB224" t="inlineStr">
        <is>
          <t>4-Acid Digestion</t>
        </is>
      </c>
      <c r="HC224" t="n">
        <v>1.14</v>
      </c>
      <c r="HD224" t="n">
        <v>0.000114</v>
      </c>
      <c r="HE224" t="inlineStr">
        <is>
          <t>4-Acid Digestion</t>
        </is>
      </c>
      <c r="HF224" t="n">
        <v>43.6</v>
      </c>
      <c r="HG224" t="n">
        <v>0.00436</v>
      </c>
      <c r="HH224" t="inlineStr">
        <is>
          <t>4-Acid Digestion</t>
        </is>
      </c>
      <c r="HI224" t="n">
        <v>67</v>
      </c>
      <c r="HJ224" t="n">
        <v>0.0067</v>
      </c>
      <c r="HK224" t="inlineStr">
        <is>
          <t>4-Acid Digestion</t>
        </is>
      </c>
    </row>
    <row r="225">
      <c r="A225" t="inlineStr">
        <is>
          <t>OREAS0290</t>
        </is>
      </c>
      <c r="B225" t="inlineStr">
        <is>
          <t>Au &gt;1 ppm, Au-Sb ore</t>
        </is>
      </c>
      <c r="C225" t="inlineStr">
        <is>
          <t>primary</t>
        </is>
      </c>
      <c r="D225" t="inlineStr">
        <is>
          <t>metasediments</t>
        </is>
      </c>
      <c r="E225" t="inlineStr">
        <is>
          <t>orogenic lode gold</t>
        </is>
      </c>
      <c r="F225" t="inlineStr">
        <is>
          <t>yes</t>
        </is>
      </c>
      <c r="G225" t="inlineStr">
        <is>
          <t>Current</t>
        </is>
      </c>
      <c r="H225" t="inlineStr">
        <is>
          <t>C:/Users/Zeb/Documents/GitHub/OREAS-Catalogue-Info/oreas-catalogue-2024-05-24.csv</t>
        </is>
      </c>
      <c r="I225">
        <f>Hyperlink("https://www.oreas.com/crm/OREAS-290/")</f>
        <v/>
      </c>
      <c r="J225" t="n">
        <v>0.192</v>
      </c>
      <c r="K225" t="n">
        <v>1.92e-05</v>
      </c>
      <c r="L225" t="inlineStr">
        <is>
          <t>Aqua Regia Digestion</t>
        </is>
      </c>
      <c r="M225" t="n">
        <v>72100</v>
      </c>
      <c r="N225" t="n">
        <v>7.21</v>
      </c>
      <c r="O225" t="inlineStr">
        <is>
          <t>4-Acid Digestion</t>
        </is>
      </c>
      <c r="P225" t="n">
        <v>313</v>
      </c>
      <c r="Q225" t="n">
        <v>0.0313</v>
      </c>
      <c r="R225" t="inlineStr">
        <is>
          <t>4-Acid Digestion</t>
        </is>
      </c>
      <c r="S225" t="n">
        <v>2.12</v>
      </c>
      <c r="T225" t="n">
        <v>0.000212</v>
      </c>
      <c r="U225" t="inlineStr">
        <is>
          <t>Pb Fire Assay</t>
        </is>
      </c>
      <c r="V225" t="inlineStr"/>
      <c r="W225" t="inlineStr"/>
      <c r="X225" t="inlineStr"/>
      <c r="Y225" t="n">
        <v>739</v>
      </c>
      <c r="Z225" t="n">
        <v>0.07389999999999999</v>
      </c>
      <c r="AA225" t="inlineStr">
        <is>
          <t>4-Acid Digestion</t>
        </is>
      </c>
      <c r="AB225" t="n">
        <v>2.51</v>
      </c>
      <c r="AC225" t="n">
        <v>0.000251</v>
      </c>
      <c r="AD225" t="inlineStr">
        <is>
          <t>4-Acid Digestion</t>
        </is>
      </c>
      <c r="AE225" t="n">
        <v>0.37</v>
      </c>
      <c r="AF225" t="n">
        <v>3.7e-05</v>
      </c>
      <c r="AG225" t="inlineStr">
        <is>
          <t>4-Acid Digestion</t>
        </is>
      </c>
      <c r="AH225" t="n">
        <v>5250</v>
      </c>
      <c r="AI225" t="n">
        <v>0.525</v>
      </c>
      <c r="AJ225" t="inlineStr">
        <is>
          <t>4-Acid Digestion</t>
        </is>
      </c>
      <c r="AK225" t="n">
        <v>0.054</v>
      </c>
      <c r="AL225" t="n">
        <v>5.4e-06</v>
      </c>
      <c r="AM225" t="inlineStr">
        <is>
          <t>4-Acid Digestion</t>
        </is>
      </c>
      <c r="AN225" t="n">
        <v>79</v>
      </c>
      <c r="AO225" t="n">
        <v>0.007900000000000001</v>
      </c>
      <c r="AP225" t="inlineStr">
        <is>
          <t>4-Acid Digestion</t>
        </is>
      </c>
      <c r="AQ225" t="inlineStr"/>
      <c r="AR225" t="inlineStr"/>
      <c r="AS225" t="inlineStr"/>
      <c r="AT225" t="n">
        <v>14.2</v>
      </c>
      <c r="AU225" t="n">
        <v>0.00142</v>
      </c>
      <c r="AV225" t="inlineStr">
        <is>
          <t>4-Acid Digestion</t>
        </is>
      </c>
      <c r="AW225" t="n">
        <v>123</v>
      </c>
      <c r="AX225" t="n">
        <v>0.0123</v>
      </c>
      <c r="AY225" t="inlineStr">
        <is>
          <t>4-Acid Digestion</t>
        </is>
      </c>
      <c r="AZ225" t="n">
        <v>10.3</v>
      </c>
      <c r="BA225" t="n">
        <v>0.00103</v>
      </c>
      <c r="BB225" t="inlineStr">
        <is>
          <t>4-Acid Digestion</t>
        </is>
      </c>
      <c r="BC225" t="n">
        <v>32.6</v>
      </c>
      <c r="BD225" t="n">
        <v>0.00326</v>
      </c>
      <c r="BE225" t="inlineStr">
        <is>
          <t>4-Acid Digestion</t>
        </is>
      </c>
      <c r="BF225" t="n">
        <v>3.01</v>
      </c>
      <c r="BG225" t="n">
        <v>0.000301</v>
      </c>
      <c r="BH225" t="inlineStr">
        <is>
          <t>4-Acid Digestion</t>
        </is>
      </c>
      <c r="BI225" t="n">
        <v>1.6</v>
      </c>
      <c r="BJ225" t="n">
        <v>0.00016</v>
      </c>
      <c r="BK225" t="inlineStr">
        <is>
          <t>4-Acid Digestion</t>
        </is>
      </c>
      <c r="BL225" t="n">
        <v>1.14</v>
      </c>
      <c r="BM225" t="n">
        <v>0.000114</v>
      </c>
      <c r="BN225" t="inlineStr">
        <is>
          <t>4-Acid Digestion</t>
        </is>
      </c>
      <c r="BO225" t="n">
        <v>37900</v>
      </c>
      <c r="BP225" t="n">
        <v>3.79</v>
      </c>
      <c r="BQ225" t="inlineStr">
        <is>
          <t>4-Acid Digestion</t>
        </is>
      </c>
      <c r="BR225" t="n">
        <v>18.6</v>
      </c>
      <c r="BS225" t="n">
        <v>0.00186</v>
      </c>
      <c r="BT225" t="inlineStr">
        <is>
          <t>4-Acid Digestion</t>
        </is>
      </c>
      <c r="BU225" t="n">
        <v>4.47</v>
      </c>
      <c r="BV225" t="n">
        <v>0.000447</v>
      </c>
      <c r="BW225" t="inlineStr">
        <is>
          <t>4-Acid Digestion</t>
        </is>
      </c>
      <c r="BX225" t="n">
        <v>0.22</v>
      </c>
      <c r="BY225" t="n">
        <v>2.2e-05</v>
      </c>
      <c r="BZ225" t="inlineStr">
        <is>
          <t>4-Acid Digestion</t>
        </is>
      </c>
      <c r="CA225" t="n">
        <v>3.98</v>
      </c>
      <c r="CB225" t="n">
        <v>0.000398</v>
      </c>
      <c r="CC225" t="inlineStr">
        <is>
          <t>4-Acid Digestion</t>
        </is>
      </c>
      <c r="CD225" t="n">
        <v>0.031</v>
      </c>
      <c r="CE225" t="n">
        <v>3.1e-06</v>
      </c>
      <c r="CF225" t="inlineStr">
        <is>
          <t>Aqua Regia Digestion</t>
        </is>
      </c>
      <c r="CG225" t="n">
        <v>0.5600000000000001</v>
      </c>
      <c r="CH225" t="n">
        <v>5.6e-05</v>
      </c>
      <c r="CI225" t="inlineStr">
        <is>
          <t>4-Acid Digestion</t>
        </is>
      </c>
      <c r="CJ225" t="n">
        <v>0.064</v>
      </c>
      <c r="CK225" t="n">
        <v>6.4e-06</v>
      </c>
      <c r="CL225" t="inlineStr">
        <is>
          <t>4-Acid Digestion</t>
        </is>
      </c>
      <c r="CM225" t="inlineStr"/>
      <c r="CN225" t="inlineStr"/>
      <c r="CO225" t="inlineStr"/>
      <c r="CP225" t="n">
        <v>28000</v>
      </c>
      <c r="CQ225" t="n">
        <v>2.8</v>
      </c>
      <c r="CR225" t="inlineStr">
        <is>
          <t>4-Acid Digestion</t>
        </is>
      </c>
      <c r="CS225" t="n">
        <v>39.6</v>
      </c>
      <c r="CT225" t="n">
        <v>0.00396</v>
      </c>
      <c r="CU225" t="inlineStr">
        <is>
          <t>4-Acid Digestion</t>
        </is>
      </c>
      <c r="CV225" t="n">
        <v>51</v>
      </c>
      <c r="CW225" t="n">
        <v>0.0051</v>
      </c>
      <c r="CX225" t="inlineStr">
        <is>
          <t>4-Acid Digestion</t>
        </is>
      </c>
      <c r="CY225" t="n">
        <v>0.24</v>
      </c>
      <c r="CZ225" t="n">
        <v>2.4e-05</v>
      </c>
      <c r="DA225" t="inlineStr">
        <is>
          <t>4-Acid Digestion</t>
        </is>
      </c>
      <c r="DB225" t="n">
        <v>13900</v>
      </c>
      <c r="DC225" t="n">
        <v>1.39</v>
      </c>
      <c r="DD225" t="inlineStr">
        <is>
          <t>4-Acid Digestion</t>
        </is>
      </c>
      <c r="DE225" t="n">
        <v>560</v>
      </c>
      <c r="DF225" t="n">
        <v>0.056</v>
      </c>
      <c r="DG225" t="inlineStr">
        <is>
          <t>4-Acid Digestion</t>
        </is>
      </c>
      <c r="DH225" t="n">
        <v>1.14</v>
      </c>
      <c r="DI225" t="n">
        <v>0.000114</v>
      </c>
      <c r="DJ225" t="inlineStr">
        <is>
          <t>4-Acid Digestion</t>
        </is>
      </c>
      <c r="DK225" t="n">
        <v>6130</v>
      </c>
      <c r="DL225" t="n">
        <v>0.613</v>
      </c>
      <c r="DM225" t="inlineStr">
        <is>
          <t>4-Acid Digestion</t>
        </is>
      </c>
      <c r="DN225" t="n">
        <v>10.2</v>
      </c>
      <c r="DO225" t="n">
        <v>0.00102</v>
      </c>
      <c r="DP225" t="inlineStr">
        <is>
          <t>4-Acid Digestion</t>
        </is>
      </c>
      <c r="DQ225" t="n">
        <v>34.2</v>
      </c>
      <c r="DR225" t="n">
        <v>0.00342</v>
      </c>
      <c r="DS225" t="inlineStr">
        <is>
          <t>4-Acid Digestion</t>
        </is>
      </c>
      <c r="DT225" t="n">
        <v>68</v>
      </c>
      <c r="DU225" t="n">
        <v>0.0068</v>
      </c>
      <c r="DV225" t="inlineStr">
        <is>
          <t>Aqua Regia Digestion</t>
        </is>
      </c>
      <c r="DW225" t="n">
        <v>590</v>
      </c>
      <c r="DX225" t="n">
        <v>0.059</v>
      </c>
      <c r="DY225" t="inlineStr">
        <is>
          <t>4-Acid Digestion</t>
        </is>
      </c>
      <c r="DZ225" t="n">
        <v>22.9</v>
      </c>
      <c r="EA225" t="n">
        <v>0.00229</v>
      </c>
      <c r="EB225" t="inlineStr">
        <is>
          <t>4-Acid Digestion</t>
        </is>
      </c>
      <c r="EC225" t="inlineStr"/>
      <c r="ED225" t="inlineStr"/>
      <c r="EE225" t="inlineStr"/>
      <c r="EF225" t="n">
        <v>9.130000000000001</v>
      </c>
      <c r="EG225" t="n">
        <v>0.000913</v>
      </c>
      <c r="EH225" t="inlineStr">
        <is>
          <t>4-Acid Digestion</t>
        </is>
      </c>
      <c r="EI225" t="inlineStr"/>
      <c r="EJ225" t="inlineStr"/>
      <c r="EK225" t="inlineStr"/>
      <c r="EL225" t="n">
        <v>81</v>
      </c>
      <c r="EM225" t="n">
        <v>0.0081</v>
      </c>
      <c r="EN225" t="inlineStr">
        <is>
          <t>Aqua Regia Digestion</t>
        </is>
      </c>
      <c r="EO225" s="2" t="n">
        <v>0.002</v>
      </c>
      <c r="EP225" s="2" t="n">
        <v>2e-07</v>
      </c>
      <c r="EQ225" t="inlineStr">
        <is>
          <t>4-Acid Digestion</t>
        </is>
      </c>
      <c r="ER225" t="inlineStr"/>
      <c r="ES225" t="inlineStr"/>
      <c r="ET225" t="inlineStr"/>
      <c r="EU225" t="inlineStr"/>
      <c r="EV225" t="inlineStr"/>
      <c r="EW225" t="inlineStr"/>
      <c r="EX225" t="n">
        <v>5280</v>
      </c>
      <c r="EY225" t="n">
        <v>0.528</v>
      </c>
      <c r="EZ225" t="inlineStr">
        <is>
          <t>4-Acid Digestion</t>
        </is>
      </c>
      <c r="FA225" t="n">
        <v>8400</v>
      </c>
      <c r="FB225" t="n">
        <v>0.84</v>
      </c>
      <c r="FC225" t="inlineStr">
        <is>
          <t>4-Acid Digestion</t>
        </is>
      </c>
      <c r="FD225" t="n">
        <v>13.2</v>
      </c>
      <c r="FE225" t="n">
        <v>0.00132</v>
      </c>
      <c r="FF225" t="inlineStr">
        <is>
          <t>4-Acid Digestion</t>
        </is>
      </c>
      <c r="FG225" t="n">
        <v>2.64</v>
      </c>
      <c r="FH225" t="n">
        <v>0.000264</v>
      </c>
      <c r="FI225" t="inlineStr">
        <is>
          <t>4-Acid Digestion</t>
        </is>
      </c>
      <c r="FJ225" t="inlineStr"/>
      <c r="FK225" t="inlineStr"/>
      <c r="FL225" t="inlineStr"/>
      <c r="FM225" t="n">
        <v>6.42</v>
      </c>
      <c r="FN225" t="n">
        <v>0.000642</v>
      </c>
      <c r="FO225" t="inlineStr">
        <is>
          <t>4-Acid Digestion</t>
        </is>
      </c>
      <c r="FP225" t="n">
        <v>3.56</v>
      </c>
      <c r="FQ225" t="n">
        <v>0.000356</v>
      </c>
      <c r="FR225" t="inlineStr">
        <is>
          <t>4-Acid Digestion</t>
        </is>
      </c>
      <c r="FS225" t="n">
        <v>99</v>
      </c>
      <c r="FT225" t="n">
        <v>0.009900000000000001</v>
      </c>
      <c r="FU225" t="inlineStr">
        <is>
          <t>4-Acid Digestion</t>
        </is>
      </c>
      <c r="FV225" t="n">
        <v>0.96</v>
      </c>
      <c r="FW225" t="n">
        <v>9.6e-05</v>
      </c>
      <c r="FX225" t="inlineStr">
        <is>
          <t>4-Acid Digestion</t>
        </is>
      </c>
      <c r="FY225" t="n">
        <v>0.55</v>
      </c>
      <c r="FZ225" t="n">
        <v>5.5e-05</v>
      </c>
      <c r="GA225" t="inlineStr">
        <is>
          <t>4-Acid Digestion</t>
        </is>
      </c>
      <c r="GB225" t="n">
        <v>0.053</v>
      </c>
      <c r="GC225" t="n">
        <v>5.3e-06</v>
      </c>
      <c r="GD225" t="inlineStr">
        <is>
          <t>Aqua Regia Digestion</t>
        </is>
      </c>
      <c r="GE225" t="n">
        <v>15.1</v>
      </c>
      <c r="GF225" t="n">
        <v>0.00151</v>
      </c>
      <c r="GG225" t="inlineStr">
        <is>
          <t>4-Acid Digestion</t>
        </is>
      </c>
      <c r="GH225" t="n">
        <v>3590</v>
      </c>
      <c r="GI225" t="n">
        <v>0.359</v>
      </c>
      <c r="GJ225" t="inlineStr">
        <is>
          <t>4-Acid Digestion</t>
        </is>
      </c>
      <c r="GK225" t="n">
        <v>0.86</v>
      </c>
      <c r="GL225" t="n">
        <v>8.6e-05</v>
      </c>
      <c r="GM225" t="inlineStr">
        <is>
          <t>4-Acid Digestion</t>
        </is>
      </c>
      <c r="GN225" t="n">
        <v>0.22</v>
      </c>
      <c r="GO225" t="n">
        <v>2.2e-05</v>
      </c>
      <c r="GP225" t="inlineStr">
        <is>
          <t>4-Acid Digestion</t>
        </is>
      </c>
      <c r="GQ225" t="n">
        <v>2.79</v>
      </c>
      <c r="GR225" t="n">
        <v>0.000279</v>
      </c>
      <c r="GS225" t="inlineStr">
        <is>
          <t>4-Acid Digestion</t>
        </is>
      </c>
      <c r="GT225" t="n">
        <v>61</v>
      </c>
      <c r="GU225" t="n">
        <v>0.0061</v>
      </c>
      <c r="GV225" t="inlineStr">
        <is>
          <t>Aqua Regia Digestion</t>
        </is>
      </c>
      <c r="GW225" t="n">
        <v>2.83</v>
      </c>
      <c r="GX225" t="n">
        <v>0.000283</v>
      </c>
      <c r="GY225" t="inlineStr">
        <is>
          <t>4-Acid Digestion</t>
        </is>
      </c>
      <c r="GZ225" t="n">
        <v>15.2</v>
      </c>
      <c r="HA225" t="n">
        <v>0.00152</v>
      </c>
      <c r="HB225" t="inlineStr">
        <is>
          <t>4-Acid Digestion</t>
        </is>
      </c>
      <c r="HC225" t="n">
        <v>1.58</v>
      </c>
      <c r="HD225" t="n">
        <v>0.000158</v>
      </c>
      <c r="HE225" t="inlineStr">
        <is>
          <t>4-Acid Digestion</t>
        </is>
      </c>
      <c r="HF225" t="n">
        <v>98</v>
      </c>
      <c r="HG225" t="n">
        <v>0.0098</v>
      </c>
      <c r="HH225" t="inlineStr">
        <is>
          <t>4-Acid Digestion</t>
        </is>
      </c>
      <c r="HI225" t="n">
        <v>133</v>
      </c>
      <c r="HJ225" t="n">
        <v>0.0133</v>
      </c>
      <c r="HK225" t="inlineStr">
        <is>
          <t>4-Acid Digestion</t>
        </is>
      </c>
    </row>
    <row r="226">
      <c r="A226" t="inlineStr">
        <is>
          <t>OREAS0291</t>
        </is>
      </c>
      <c r="B226" t="inlineStr">
        <is>
          <t>Au &gt;1 ppm, Au-Sb ore</t>
        </is>
      </c>
      <c r="C226" t="inlineStr">
        <is>
          <t>primary</t>
        </is>
      </c>
      <c r="D226" t="inlineStr">
        <is>
          <t>metasediments</t>
        </is>
      </c>
      <c r="E226" t="inlineStr">
        <is>
          <t>orogenic lode gold</t>
        </is>
      </c>
      <c r="F226" t="inlineStr">
        <is>
          <t>yes</t>
        </is>
      </c>
      <c r="G226" t="inlineStr">
        <is>
          <t>Current</t>
        </is>
      </c>
      <c r="H226" t="inlineStr">
        <is>
          <t>C:/Users/Zeb/Documents/GitHub/OREAS-Catalogue-Info/oreas-catalogue-2024-05-24.csv</t>
        </is>
      </c>
      <c r="I226">
        <f>Hyperlink("https://www.oreas.com/crm/OREAS-291/")</f>
        <v/>
      </c>
      <c r="J226" t="n">
        <v>0.309</v>
      </c>
      <c r="K226" t="n">
        <v>3.09e-05</v>
      </c>
      <c r="L226" t="inlineStr">
        <is>
          <t>Aqua Regia Digestion</t>
        </is>
      </c>
      <c r="M226" t="n">
        <v>69800</v>
      </c>
      <c r="N226" t="n">
        <v>6.98</v>
      </c>
      <c r="O226" t="inlineStr">
        <is>
          <t>4-Acid Digestion</t>
        </is>
      </c>
      <c r="P226" t="n">
        <v>477</v>
      </c>
      <c r="Q226" t="n">
        <v>0.0477</v>
      </c>
      <c r="R226" t="inlineStr">
        <is>
          <t>4-Acid Digestion</t>
        </is>
      </c>
      <c r="S226" t="n">
        <v>4.2</v>
      </c>
      <c r="T226" t="n">
        <v>0.00042</v>
      </c>
      <c r="U226" t="inlineStr">
        <is>
          <t>Pb Fire Assay</t>
        </is>
      </c>
      <c r="V226" t="inlineStr"/>
      <c r="W226" t="inlineStr"/>
      <c r="X226" t="inlineStr"/>
      <c r="Y226" t="n">
        <v>698</v>
      </c>
      <c r="Z226" t="n">
        <v>0.0698</v>
      </c>
      <c r="AA226" t="inlineStr">
        <is>
          <t>4-Acid Digestion</t>
        </is>
      </c>
      <c r="AB226" t="n">
        <v>2.54</v>
      </c>
      <c r="AC226" t="n">
        <v>0.000254</v>
      </c>
      <c r="AD226" t="inlineStr">
        <is>
          <t>4-Acid Digestion</t>
        </is>
      </c>
      <c r="AE226" t="n">
        <v>0.41</v>
      </c>
      <c r="AF226" t="n">
        <v>4.1e-05</v>
      </c>
      <c r="AG226" t="inlineStr">
        <is>
          <t>4-Acid Digestion</t>
        </is>
      </c>
      <c r="AH226" t="n">
        <v>5780</v>
      </c>
      <c r="AI226" t="n">
        <v>0.578</v>
      </c>
      <c r="AJ226" t="inlineStr">
        <is>
          <t>4-Acid Digestion</t>
        </is>
      </c>
      <c r="AK226" t="n">
        <v>0.051</v>
      </c>
      <c r="AL226" t="n">
        <v>5.1e-06</v>
      </c>
      <c r="AM226" t="inlineStr">
        <is>
          <t>4-Acid Digestion</t>
        </is>
      </c>
      <c r="AN226" t="n">
        <v>77</v>
      </c>
      <c r="AO226" t="n">
        <v>0.0077</v>
      </c>
      <c r="AP226" t="inlineStr">
        <is>
          <t>4-Acid Digestion</t>
        </is>
      </c>
      <c r="AQ226" t="inlineStr"/>
      <c r="AR226" t="inlineStr"/>
      <c r="AS226" t="inlineStr"/>
      <c r="AT226" t="n">
        <v>14</v>
      </c>
      <c r="AU226" t="n">
        <v>0.0014</v>
      </c>
      <c r="AV226" t="inlineStr">
        <is>
          <t>4-Acid Digestion</t>
        </is>
      </c>
      <c r="AW226" t="n">
        <v>118</v>
      </c>
      <c r="AX226" t="n">
        <v>0.0118</v>
      </c>
      <c r="AY226" t="inlineStr">
        <is>
          <t>4-Acid Digestion</t>
        </is>
      </c>
      <c r="AZ226" t="n">
        <v>10.9</v>
      </c>
      <c r="BA226" t="n">
        <v>0.00109</v>
      </c>
      <c r="BB226" t="inlineStr">
        <is>
          <t>4-Acid Digestion</t>
        </is>
      </c>
      <c r="BC226" t="n">
        <v>36</v>
      </c>
      <c r="BD226" t="n">
        <v>0.0036</v>
      </c>
      <c r="BE226" t="inlineStr">
        <is>
          <t>4-Acid Digestion</t>
        </is>
      </c>
      <c r="BF226" t="n">
        <v>3</v>
      </c>
      <c r="BG226" t="n">
        <v>0.0003</v>
      </c>
      <c r="BH226" t="inlineStr">
        <is>
          <t>4-Acid Digestion</t>
        </is>
      </c>
      <c r="BI226" t="n">
        <v>1.6</v>
      </c>
      <c r="BJ226" t="n">
        <v>0.00016</v>
      </c>
      <c r="BK226" t="inlineStr">
        <is>
          <t>4-Acid Digestion</t>
        </is>
      </c>
      <c r="BL226" t="n">
        <v>1.12</v>
      </c>
      <c r="BM226" t="n">
        <v>0.000112</v>
      </c>
      <c r="BN226" t="inlineStr">
        <is>
          <t>4-Acid Digestion</t>
        </is>
      </c>
      <c r="BO226" t="n">
        <v>35300</v>
      </c>
      <c r="BP226" t="n">
        <v>3.53</v>
      </c>
      <c r="BQ226" t="inlineStr">
        <is>
          <t>4-Acid Digestion</t>
        </is>
      </c>
      <c r="BR226" t="n">
        <v>18</v>
      </c>
      <c r="BS226" t="n">
        <v>0.0018</v>
      </c>
      <c r="BT226" t="inlineStr">
        <is>
          <t>4-Acid Digestion</t>
        </is>
      </c>
      <c r="BU226" t="n">
        <v>4.36</v>
      </c>
      <c r="BV226" t="n">
        <v>0.000436</v>
      </c>
      <c r="BW226" t="inlineStr">
        <is>
          <t>4-Acid Digestion</t>
        </is>
      </c>
      <c r="BX226" t="n">
        <v>0.095</v>
      </c>
      <c r="BY226" t="n">
        <v>9.500000000000001e-06</v>
      </c>
      <c r="BZ226" t="inlineStr">
        <is>
          <t>Aqua Regia Digestion</t>
        </is>
      </c>
      <c r="CA226" t="n">
        <v>3.87</v>
      </c>
      <c r="CB226" t="n">
        <v>0.000387</v>
      </c>
      <c r="CC226" t="inlineStr">
        <is>
          <t>4-Acid Digestion</t>
        </is>
      </c>
      <c r="CD226" t="n">
        <v>0.056</v>
      </c>
      <c r="CE226" t="n">
        <v>5.6e-06</v>
      </c>
      <c r="CF226" t="inlineStr">
        <is>
          <t>Aqua Regia Digestion</t>
        </is>
      </c>
      <c r="CG226" t="n">
        <v>0.55</v>
      </c>
      <c r="CH226" t="n">
        <v>5.5e-05</v>
      </c>
      <c r="CI226" t="inlineStr">
        <is>
          <t>4-Acid Digestion</t>
        </is>
      </c>
      <c r="CJ226" t="n">
        <v>0.063</v>
      </c>
      <c r="CK226" t="n">
        <v>6.3e-06</v>
      </c>
      <c r="CL226" t="inlineStr">
        <is>
          <t>4-Acid Digestion</t>
        </is>
      </c>
      <c r="CM226" t="inlineStr"/>
      <c r="CN226" t="inlineStr"/>
      <c r="CO226" t="inlineStr"/>
      <c r="CP226" t="n">
        <v>27800</v>
      </c>
      <c r="CQ226" t="n">
        <v>2.78</v>
      </c>
      <c r="CR226" t="inlineStr">
        <is>
          <t>4-Acid Digestion</t>
        </is>
      </c>
      <c r="CS226" t="n">
        <v>38.6</v>
      </c>
      <c r="CT226" t="n">
        <v>0.00386</v>
      </c>
      <c r="CU226" t="inlineStr">
        <is>
          <t>4-Acid Digestion</t>
        </is>
      </c>
      <c r="CV226" t="n">
        <v>48.9</v>
      </c>
      <c r="CW226" t="n">
        <v>0.00489</v>
      </c>
      <c r="CX226" t="inlineStr">
        <is>
          <t>4-Acid Digestion</t>
        </is>
      </c>
      <c r="CY226" t="n">
        <v>0.26</v>
      </c>
      <c r="CZ226" t="n">
        <v>2.6e-05</v>
      </c>
      <c r="DA226" t="inlineStr">
        <is>
          <t>4-Acid Digestion</t>
        </is>
      </c>
      <c r="DB226" t="n">
        <v>13700</v>
      </c>
      <c r="DC226" t="n">
        <v>1.37</v>
      </c>
      <c r="DD226" t="inlineStr">
        <is>
          <t>4-Acid Digestion</t>
        </is>
      </c>
      <c r="DE226" t="n">
        <v>590</v>
      </c>
      <c r="DF226" t="n">
        <v>0.059</v>
      </c>
      <c r="DG226" t="inlineStr">
        <is>
          <t>4-Acid Digestion</t>
        </is>
      </c>
      <c r="DH226" t="n">
        <v>1.16</v>
      </c>
      <c r="DI226" t="n">
        <v>0.000116</v>
      </c>
      <c r="DJ226" t="inlineStr">
        <is>
          <t>4-Acid Digestion</t>
        </is>
      </c>
      <c r="DK226" t="n">
        <v>5900</v>
      </c>
      <c r="DL226" t="n">
        <v>0.59</v>
      </c>
      <c r="DM226" t="inlineStr">
        <is>
          <t>4-Acid Digestion</t>
        </is>
      </c>
      <c r="DN226" t="n">
        <v>0.84</v>
      </c>
      <c r="DO226" t="n">
        <v>8.4e-05</v>
      </c>
      <c r="DP226" t="inlineStr">
        <is>
          <t>Aqua Regia Digestion</t>
        </is>
      </c>
      <c r="DQ226" t="n">
        <v>33.7</v>
      </c>
      <c r="DR226" t="n">
        <v>0.00337</v>
      </c>
      <c r="DS226" t="inlineStr">
        <is>
          <t>4-Acid Digestion</t>
        </is>
      </c>
      <c r="DT226" t="n">
        <v>47.8</v>
      </c>
      <c r="DU226" t="n">
        <v>0.00478</v>
      </c>
      <c r="DV226" t="inlineStr">
        <is>
          <t>Aqua Regia Digestion</t>
        </is>
      </c>
      <c r="DW226" t="n">
        <v>530</v>
      </c>
      <c r="DX226" t="n">
        <v>0.053</v>
      </c>
      <c r="DY226" t="inlineStr">
        <is>
          <t>4-Acid Digestion</t>
        </is>
      </c>
      <c r="DZ226" t="n">
        <v>26.5</v>
      </c>
      <c r="EA226" t="n">
        <v>0.00265</v>
      </c>
      <c r="EB226" t="inlineStr">
        <is>
          <t>4-Acid Digestion</t>
        </is>
      </c>
      <c r="EC226" t="inlineStr"/>
      <c r="ED226" t="inlineStr"/>
      <c r="EE226" t="inlineStr"/>
      <c r="EF226" t="n">
        <v>9.01</v>
      </c>
      <c r="EG226" t="n">
        <v>0.000901</v>
      </c>
      <c r="EH226" t="inlineStr">
        <is>
          <t>4-Acid Digestion</t>
        </is>
      </c>
      <c r="EI226" t="inlineStr"/>
      <c r="EJ226" t="inlineStr"/>
      <c r="EK226" t="inlineStr"/>
      <c r="EL226" t="n">
        <v>69</v>
      </c>
      <c r="EM226" t="n">
        <v>0.0069</v>
      </c>
      <c r="EN226" t="inlineStr">
        <is>
          <t>Aqua Regia Digestion</t>
        </is>
      </c>
      <c r="EO226" s="2" t="n">
        <v>0.002</v>
      </c>
      <c r="EP226" s="2" t="n">
        <v>2e-07</v>
      </c>
      <c r="EQ226" t="inlineStr">
        <is>
          <t>4-Acid Digestion</t>
        </is>
      </c>
      <c r="ER226" t="inlineStr"/>
      <c r="ES226" t="inlineStr"/>
      <c r="ET226" t="inlineStr"/>
      <c r="EU226" t="inlineStr"/>
      <c r="EV226" t="inlineStr"/>
      <c r="EW226" t="inlineStr"/>
      <c r="EX226" t="n">
        <v>8220</v>
      </c>
      <c r="EY226" t="n">
        <v>0.822</v>
      </c>
      <c r="EZ226" t="inlineStr">
        <is>
          <t>4-Acid Digestion</t>
        </is>
      </c>
      <c r="FA226" t="n">
        <v>15000</v>
      </c>
      <c r="FB226" t="n">
        <v>1.5</v>
      </c>
      <c r="FC226" t="inlineStr">
        <is>
          <t>4-Acid Digestion</t>
        </is>
      </c>
      <c r="FD226" t="n">
        <v>12.7</v>
      </c>
      <c r="FE226" t="n">
        <v>0.00127</v>
      </c>
      <c r="FF226" t="inlineStr">
        <is>
          <t>4-Acid Digestion</t>
        </is>
      </c>
      <c r="FG226" t="n">
        <v>3.98</v>
      </c>
      <c r="FH226" t="n">
        <v>0.000398</v>
      </c>
      <c r="FI226" t="inlineStr">
        <is>
          <t>4-Acid Digestion</t>
        </is>
      </c>
      <c r="FJ226" t="inlineStr"/>
      <c r="FK226" t="inlineStr"/>
      <c r="FL226" t="inlineStr"/>
      <c r="FM226" t="n">
        <v>6.38</v>
      </c>
      <c r="FN226" t="n">
        <v>0.000638</v>
      </c>
      <c r="FO226" t="inlineStr">
        <is>
          <t>4-Acid Digestion</t>
        </is>
      </c>
      <c r="FP226" t="n">
        <v>3.25</v>
      </c>
      <c r="FQ226" t="n">
        <v>0.000325</v>
      </c>
      <c r="FR226" t="inlineStr">
        <is>
          <t>4-Acid Digestion</t>
        </is>
      </c>
      <c r="FS226" t="n">
        <v>117</v>
      </c>
      <c r="FT226" t="n">
        <v>0.0117</v>
      </c>
      <c r="FU226" t="inlineStr">
        <is>
          <t>4-Acid Digestion</t>
        </is>
      </c>
      <c r="FV226" t="n">
        <v>0.9</v>
      </c>
      <c r="FW226" t="n">
        <v>9.000000000000001e-05</v>
      </c>
      <c r="FX226" t="inlineStr">
        <is>
          <t>4-Acid Digestion</t>
        </is>
      </c>
      <c r="FY226" t="n">
        <v>0.53</v>
      </c>
      <c r="FZ226" t="n">
        <v>5.3e-05</v>
      </c>
      <c r="GA226" t="inlineStr">
        <is>
          <t>4-Acid Digestion</t>
        </is>
      </c>
      <c r="GB226" t="n">
        <v>0.068</v>
      </c>
      <c r="GC226" t="n">
        <v>6.8e-06</v>
      </c>
      <c r="GD226" t="inlineStr">
        <is>
          <t>Aqua Regia Digestion</t>
        </is>
      </c>
      <c r="GE226" t="n">
        <v>14.8</v>
      </c>
      <c r="GF226" t="n">
        <v>0.00148</v>
      </c>
      <c r="GG226" t="inlineStr">
        <is>
          <t>4-Acid Digestion</t>
        </is>
      </c>
      <c r="GH226" t="n">
        <v>3050</v>
      </c>
      <c r="GI226" t="n">
        <v>0.305</v>
      </c>
      <c r="GJ226" t="inlineStr">
        <is>
          <t>4-Acid Digestion</t>
        </is>
      </c>
      <c r="GK226" t="n">
        <v>0.87</v>
      </c>
      <c r="GL226" t="n">
        <v>8.7e-05</v>
      </c>
      <c r="GM226" t="inlineStr">
        <is>
          <t>4-Acid Digestion</t>
        </is>
      </c>
      <c r="GN226" t="n">
        <v>0.23</v>
      </c>
      <c r="GO226" t="n">
        <v>2.3e-05</v>
      </c>
      <c r="GP226" t="inlineStr">
        <is>
          <t>4-Acid Digestion</t>
        </is>
      </c>
      <c r="GQ226" t="n">
        <v>2.66</v>
      </c>
      <c r="GR226" t="n">
        <v>0.000266</v>
      </c>
      <c r="GS226" t="inlineStr">
        <is>
          <t>4-Acid Digestion</t>
        </is>
      </c>
      <c r="GT226" t="n">
        <v>48.3</v>
      </c>
      <c r="GU226" t="n">
        <v>0.00483</v>
      </c>
      <c r="GV226" t="inlineStr">
        <is>
          <t>Aqua Regia Digestion</t>
        </is>
      </c>
      <c r="GW226" t="n">
        <v>0.59</v>
      </c>
      <c r="GX226" t="n">
        <v>5.9e-05</v>
      </c>
      <c r="GY226" t="inlineStr">
        <is>
          <t>Aqua Regia Digestion</t>
        </is>
      </c>
      <c r="GZ226" t="n">
        <v>14.8</v>
      </c>
      <c r="HA226" t="n">
        <v>0.00148</v>
      </c>
      <c r="HB226" t="inlineStr">
        <is>
          <t>4-Acid Digestion</t>
        </is>
      </c>
      <c r="HC226" t="n">
        <v>1.6</v>
      </c>
      <c r="HD226" t="n">
        <v>0.00016</v>
      </c>
      <c r="HE226" t="inlineStr">
        <is>
          <t>4-Acid Digestion</t>
        </is>
      </c>
      <c r="HF226" t="n">
        <v>97</v>
      </c>
      <c r="HG226" t="n">
        <v>0.0097</v>
      </c>
      <c r="HH226" t="inlineStr">
        <is>
          <t>4-Acid Digestion</t>
        </is>
      </c>
      <c r="HI226" t="n">
        <v>130</v>
      </c>
      <c r="HJ226" t="n">
        <v>0.013</v>
      </c>
      <c r="HK226" t="inlineStr">
        <is>
          <t>4-Acid Digestion</t>
        </is>
      </c>
    </row>
    <row r="227">
      <c r="A227" t="inlineStr">
        <is>
          <t>OREAS0292</t>
        </is>
      </c>
      <c r="B227" t="inlineStr">
        <is>
          <t>Au &gt;1 ppm, Au-Sb ore</t>
        </is>
      </c>
      <c r="C227" t="inlineStr">
        <is>
          <t>primary</t>
        </is>
      </c>
      <c r="D227" t="inlineStr">
        <is>
          <t>metasediments</t>
        </is>
      </c>
      <c r="E227" t="inlineStr">
        <is>
          <t>orogenic lode gold</t>
        </is>
      </c>
      <c r="F227" t="inlineStr">
        <is>
          <t>yes</t>
        </is>
      </c>
      <c r="G227" t="inlineStr">
        <is>
          <t>Current</t>
        </is>
      </c>
      <c r="H227" t="inlineStr">
        <is>
          <t>C:/Users/Zeb/Documents/GitHub/OREAS-Catalogue-Info/oreas-catalogue-2024-05-24.csv</t>
        </is>
      </c>
      <c r="I227">
        <f>Hyperlink("https://www.oreas.com/crm/OREAS-292/")</f>
        <v/>
      </c>
      <c r="J227" t="n">
        <v>0.739</v>
      </c>
      <c r="K227" t="n">
        <v>7.389999999999999e-05</v>
      </c>
      <c r="L227" t="inlineStr">
        <is>
          <t>Aqua Regia Digestion</t>
        </is>
      </c>
      <c r="M227" t="n">
        <v>67600</v>
      </c>
      <c r="N227" t="n">
        <v>6.76</v>
      </c>
      <c r="O227" t="inlineStr">
        <is>
          <t>4-Acid Digestion</t>
        </is>
      </c>
      <c r="P227" t="n">
        <v>495</v>
      </c>
      <c r="Q227" t="n">
        <v>0.0495</v>
      </c>
      <c r="R227" t="inlineStr">
        <is>
          <t>4-Acid Digestion</t>
        </is>
      </c>
      <c r="S227" t="n">
        <v>11.06</v>
      </c>
      <c r="T227" t="n">
        <v>0.001106</v>
      </c>
      <c r="U227" t="inlineStr">
        <is>
          <t>Pb Fire Assay</t>
        </is>
      </c>
      <c r="V227" t="inlineStr"/>
      <c r="W227" t="inlineStr"/>
      <c r="X227" t="inlineStr"/>
      <c r="Y227" t="n">
        <v>549</v>
      </c>
      <c r="Z227" t="n">
        <v>0.0549</v>
      </c>
      <c r="AA227" t="inlineStr">
        <is>
          <t>4-Acid Digestion</t>
        </is>
      </c>
      <c r="AB227" t="n">
        <v>2.53</v>
      </c>
      <c r="AC227" t="n">
        <v>0.000253</v>
      </c>
      <c r="AD227" t="inlineStr">
        <is>
          <t>4-Acid Digestion</t>
        </is>
      </c>
      <c r="AE227" t="n">
        <v>0.55</v>
      </c>
      <c r="AF227" t="n">
        <v>5.5e-05</v>
      </c>
      <c r="AG227" t="inlineStr">
        <is>
          <t>4-Acid Digestion</t>
        </is>
      </c>
      <c r="AH227" t="n">
        <v>5940</v>
      </c>
      <c r="AI227" t="n">
        <v>0.594</v>
      </c>
      <c r="AJ227" t="inlineStr">
        <is>
          <t>4-Acid Digestion</t>
        </is>
      </c>
      <c r="AK227" t="n">
        <v>0.067</v>
      </c>
      <c r="AL227" t="n">
        <v>6.7e-06</v>
      </c>
      <c r="AM227" t="inlineStr">
        <is>
          <t>4-Acid Digestion</t>
        </is>
      </c>
      <c r="AN227" t="n">
        <v>68</v>
      </c>
      <c r="AO227" t="n">
        <v>0.0068</v>
      </c>
      <c r="AP227" t="inlineStr">
        <is>
          <t>4-Acid Digestion</t>
        </is>
      </c>
      <c r="AQ227" t="inlineStr"/>
      <c r="AR227" t="inlineStr"/>
      <c r="AS227" t="inlineStr"/>
      <c r="AT227" t="n">
        <v>11.5</v>
      </c>
      <c r="AU227" t="n">
        <v>0.00115</v>
      </c>
      <c r="AV227" t="inlineStr">
        <is>
          <t>4-Acid Digestion</t>
        </is>
      </c>
      <c r="AW227" t="n">
        <v>105</v>
      </c>
      <c r="AX227" t="n">
        <v>0.0105</v>
      </c>
      <c r="AY227" t="inlineStr">
        <is>
          <t>4-Acid Digestion</t>
        </is>
      </c>
      <c r="AZ227" t="n">
        <v>13.6</v>
      </c>
      <c r="BA227" t="n">
        <v>0.00136</v>
      </c>
      <c r="BB227" t="inlineStr">
        <is>
          <t>4-Acid Digestion</t>
        </is>
      </c>
      <c r="BC227" t="n">
        <v>58</v>
      </c>
      <c r="BD227" t="n">
        <v>0.0058</v>
      </c>
      <c r="BE227" t="inlineStr">
        <is>
          <t>4-Acid Digestion</t>
        </is>
      </c>
      <c r="BF227" t="n">
        <v>2.75</v>
      </c>
      <c r="BG227" t="n">
        <v>0.000275</v>
      </c>
      <c r="BH227" t="inlineStr">
        <is>
          <t>4-Acid Digestion</t>
        </is>
      </c>
      <c r="BI227" t="n">
        <v>1.62</v>
      </c>
      <c r="BJ227" t="n">
        <v>0.000162</v>
      </c>
      <c r="BK227" t="inlineStr">
        <is>
          <t>4-Acid Digestion</t>
        </is>
      </c>
      <c r="BL227" t="n">
        <v>0.95</v>
      </c>
      <c r="BM227" t="n">
        <v>9.500000000000001e-05</v>
      </c>
      <c r="BN227" t="inlineStr">
        <is>
          <t>4-Acid Digestion</t>
        </is>
      </c>
      <c r="BO227" t="n">
        <v>34000</v>
      </c>
      <c r="BP227" t="n">
        <v>3.4</v>
      </c>
      <c r="BQ227" t="inlineStr">
        <is>
          <t>4-Acid Digestion</t>
        </is>
      </c>
      <c r="BR227" t="n">
        <v>17</v>
      </c>
      <c r="BS227" t="n">
        <v>0.0017</v>
      </c>
      <c r="BT227" t="inlineStr">
        <is>
          <t>4-Acid Digestion</t>
        </is>
      </c>
      <c r="BU227" t="n">
        <v>3.69</v>
      </c>
      <c r="BV227" t="n">
        <v>0.000369</v>
      </c>
      <c r="BW227" t="inlineStr">
        <is>
          <t>4-Acid Digestion</t>
        </is>
      </c>
      <c r="BX227" t="n">
        <v>0.33</v>
      </c>
      <c r="BY227" t="n">
        <v>3.3e-05</v>
      </c>
      <c r="BZ227" t="inlineStr">
        <is>
          <t>4-Acid Digestion</t>
        </is>
      </c>
      <c r="CA227" t="n">
        <v>3.27</v>
      </c>
      <c r="CB227" t="n">
        <v>0.000327</v>
      </c>
      <c r="CC227" t="inlineStr">
        <is>
          <t>4-Acid Digestion</t>
        </is>
      </c>
      <c r="CD227" t="n">
        <v>0.15</v>
      </c>
      <c r="CE227" t="n">
        <v>1.5e-05</v>
      </c>
      <c r="CF227" t="inlineStr">
        <is>
          <t>Aqua Regia Digestion</t>
        </is>
      </c>
      <c r="CG227" t="n">
        <v>0.54</v>
      </c>
      <c r="CH227" t="n">
        <v>5.4e-05</v>
      </c>
      <c r="CI227" t="inlineStr">
        <is>
          <t>4-Acid Digestion</t>
        </is>
      </c>
      <c r="CJ227" t="n">
        <v>0.062</v>
      </c>
      <c r="CK227" t="n">
        <v>6.2e-06</v>
      </c>
      <c r="CL227" t="inlineStr">
        <is>
          <t>4-Acid Digestion</t>
        </is>
      </c>
      <c r="CM227" t="inlineStr"/>
      <c r="CN227" t="inlineStr"/>
      <c r="CO227" t="inlineStr"/>
      <c r="CP227" t="n">
        <v>28700</v>
      </c>
      <c r="CQ227" t="n">
        <v>2.87</v>
      </c>
      <c r="CR227" t="inlineStr">
        <is>
          <t>4-Acid Digestion</t>
        </is>
      </c>
      <c r="CS227" t="n">
        <v>35.3</v>
      </c>
      <c r="CT227" t="n">
        <v>0.00353</v>
      </c>
      <c r="CU227" t="inlineStr">
        <is>
          <t>4-Acid Digestion</t>
        </is>
      </c>
      <c r="CV227" t="n">
        <v>24.1</v>
      </c>
      <c r="CW227" t="n">
        <v>0.00241</v>
      </c>
      <c r="CX227" t="inlineStr">
        <is>
          <t>4-Acid Digestion</t>
        </is>
      </c>
      <c r="CY227" t="n">
        <v>0.25</v>
      </c>
      <c r="CZ227" t="n">
        <v>2.5e-05</v>
      </c>
      <c r="DA227" t="inlineStr">
        <is>
          <t>4-Acid Digestion</t>
        </is>
      </c>
      <c r="DB227" t="n">
        <v>13200</v>
      </c>
      <c r="DC227" t="n">
        <v>1.32</v>
      </c>
      <c r="DD227" t="inlineStr">
        <is>
          <t>4-Acid Digestion</t>
        </is>
      </c>
      <c r="DE227" t="n">
        <v>980</v>
      </c>
      <c r="DF227" t="n">
        <v>0.098</v>
      </c>
      <c r="DG227" t="inlineStr">
        <is>
          <t>4-Acid Digestion</t>
        </is>
      </c>
      <c r="DH227" t="n">
        <v>1.32</v>
      </c>
      <c r="DI227" t="n">
        <v>0.000132</v>
      </c>
      <c r="DJ227" t="inlineStr">
        <is>
          <t>Aqua Regia Digestion</t>
        </is>
      </c>
      <c r="DK227" t="n">
        <v>3690</v>
      </c>
      <c r="DL227" t="n">
        <v>0.369</v>
      </c>
      <c r="DM227" t="inlineStr">
        <is>
          <t>4-Acid Digestion</t>
        </is>
      </c>
      <c r="DN227" t="inlineStr"/>
      <c r="DO227" t="inlineStr"/>
      <c r="DP227" t="inlineStr"/>
      <c r="DQ227" t="n">
        <v>30</v>
      </c>
      <c r="DR227" t="n">
        <v>0.003</v>
      </c>
      <c r="DS227" t="inlineStr">
        <is>
          <t>4-Acid Digestion</t>
        </is>
      </c>
      <c r="DT227" t="n">
        <v>39</v>
      </c>
      <c r="DU227" t="n">
        <v>0.0039</v>
      </c>
      <c r="DV227" t="inlineStr">
        <is>
          <t>Aqua Regia Digestion</t>
        </is>
      </c>
      <c r="DW227" t="n">
        <v>490</v>
      </c>
      <c r="DX227" t="n">
        <v>0.049</v>
      </c>
      <c r="DY227" t="inlineStr">
        <is>
          <t>4-Acid Digestion</t>
        </is>
      </c>
      <c r="DZ227" t="n">
        <v>46.9</v>
      </c>
      <c r="EA227" t="n">
        <v>0.00469</v>
      </c>
      <c r="EB227" t="inlineStr">
        <is>
          <t>4-Acid Digestion</t>
        </is>
      </c>
      <c r="EC227" t="inlineStr"/>
      <c r="ED227" t="inlineStr"/>
      <c r="EE227" t="inlineStr"/>
      <c r="EF227" t="n">
        <v>7.94</v>
      </c>
      <c r="EG227" t="n">
        <v>0.000794</v>
      </c>
      <c r="EH227" t="inlineStr">
        <is>
          <t>4-Acid Digestion</t>
        </is>
      </c>
      <c r="EI227" t="inlineStr"/>
      <c r="EJ227" t="inlineStr"/>
      <c r="EK227" t="inlineStr"/>
      <c r="EL227" t="n">
        <v>32.2</v>
      </c>
      <c r="EM227" t="n">
        <v>0.00322</v>
      </c>
      <c r="EN227" t="inlineStr">
        <is>
          <t>Aqua Regia Digestion</t>
        </is>
      </c>
      <c r="EO227" s="2" t="n">
        <v>0.002</v>
      </c>
      <c r="EP227" s="2" t="n">
        <v>2e-07</v>
      </c>
      <c r="EQ227" t="inlineStr">
        <is>
          <t>4-Acid Digestion</t>
        </is>
      </c>
      <c r="ER227" t="inlineStr"/>
      <c r="ES227" t="inlineStr"/>
      <c r="ET227" t="inlineStr"/>
      <c r="EU227" t="inlineStr"/>
      <c r="EV227" t="inlineStr"/>
      <c r="EW227" t="inlineStr"/>
      <c r="EX227" t="n">
        <v>20900</v>
      </c>
      <c r="EY227" t="n">
        <v>2.09</v>
      </c>
      <c r="EZ227" t="inlineStr">
        <is>
          <t>4-Acid Digestion</t>
        </is>
      </c>
      <c r="FA227" t="n">
        <v>35200</v>
      </c>
      <c r="FB227" t="n">
        <v>3.52</v>
      </c>
      <c r="FC227" t="inlineStr">
        <is>
          <t>4-Acid Digestion</t>
        </is>
      </c>
      <c r="FD227" t="n">
        <v>12.5</v>
      </c>
      <c r="FE227" t="n">
        <v>0.00125</v>
      </c>
      <c r="FF227" t="inlineStr">
        <is>
          <t>4-Acid Digestion</t>
        </is>
      </c>
      <c r="FG227" t="n">
        <v>10.1</v>
      </c>
      <c r="FH227" t="n">
        <v>0.00101</v>
      </c>
      <c r="FI227" t="inlineStr">
        <is>
          <t>4-Acid Digestion</t>
        </is>
      </c>
      <c r="FJ227" t="inlineStr"/>
      <c r="FK227" t="inlineStr"/>
      <c r="FL227" t="inlineStr"/>
      <c r="FM227" t="n">
        <v>5.64</v>
      </c>
      <c r="FN227" t="n">
        <v>0.000564</v>
      </c>
      <c r="FO227" t="inlineStr">
        <is>
          <t>4-Acid Digestion</t>
        </is>
      </c>
      <c r="FP227" t="n">
        <v>3.12</v>
      </c>
      <c r="FQ227" t="n">
        <v>0.000312</v>
      </c>
      <c r="FR227" t="inlineStr">
        <is>
          <t>4-Acid Digestion</t>
        </is>
      </c>
      <c r="FS227" t="n">
        <v>153</v>
      </c>
      <c r="FT227" t="n">
        <v>0.0153</v>
      </c>
      <c r="FU227" t="inlineStr">
        <is>
          <t>4-Acid Digestion</t>
        </is>
      </c>
      <c r="FV227" t="n">
        <v>0.58</v>
      </c>
      <c r="FW227" t="n">
        <v>5.8e-05</v>
      </c>
      <c r="FX227" t="inlineStr">
        <is>
          <t>4-Acid Digestion</t>
        </is>
      </c>
      <c r="FY227" t="n">
        <v>0.45</v>
      </c>
      <c r="FZ227" t="n">
        <v>4.5e-05</v>
      </c>
      <c r="GA227" t="inlineStr">
        <is>
          <t>4-Acid Digestion</t>
        </is>
      </c>
      <c r="GB227" t="n">
        <v>0.058</v>
      </c>
      <c r="GC227" t="n">
        <v>5.8e-06</v>
      </c>
      <c r="GD227" t="inlineStr">
        <is>
          <t>4-Acid Digestion</t>
        </is>
      </c>
      <c r="GE227" t="n">
        <v>14.5</v>
      </c>
      <c r="GF227" t="n">
        <v>0.00145</v>
      </c>
      <c r="GG227" t="inlineStr">
        <is>
          <t>4-Acid Digestion</t>
        </is>
      </c>
      <c r="GH227" t="inlineStr"/>
      <c r="GI227" t="inlineStr"/>
      <c r="GJ227" t="inlineStr"/>
      <c r="GK227" t="n">
        <v>0.87</v>
      </c>
      <c r="GL227" t="n">
        <v>8.7e-05</v>
      </c>
      <c r="GM227" t="inlineStr">
        <is>
          <t>4-Acid Digestion</t>
        </is>
      </c>
      <c r="GN227" t="n">
        <v>0.23</v>
      </c>
      <c r="GO227" t="n">
        <v>2.3e-05</v>
      </c>
      <c r="GP227" t="inlineStr">
        <is>
          <t>4-Acid Digestion</t>
        </is>
      </c>
      <c r="GQ227" t="n">
        <v>2.53</v>
      </c>
      <c r="GR227" t="n">
        <v>0.000253</v>
      </c>
      <c r="GS227" t="inlineStr">
        <is>
          <t>4-Acid Digestion</t>
        </is>
      </c>
      <c r="GT227" t="n">
        <v>16</v>
      </c>
      <c r="GU227" t="n">
        <v>0.0016</v>
      </c>
      <c r="GV227" t="inlineStr">
        <is>
          <t>Aqua Regia Digestion</t>
        </is>
      </c>
      <c r="GW227" t="inlineStr"/>
      <c r="GX227" t="inlineStr"/>
      <c r="GY227" t="inlineStr"/>
      <c r="GZ227" t="n">
        <v>14.8</v>
      </c>
      <c r="HA227" t="n">
        <v>0.00148</v>
      </c>
      <c r="HB227" t="inlineStr">
        <is>
          <t>4-Acid Digestion</t>
        </is>
      </c>
      <c r="HC227" t="n">
        <v>1.59</v>
      </c>
      <c r="HD227" t="n">
        <v>0.000159</v>
      </c>
      <c r="HE227" t="inlineStr">
        <is>
          <t>4-Acid Digestion</t>
        </is>
      </c>
      <c r="HF227" t="n">
        <v>105</v>
      </c>
      <c r="HG227" t="n">
        <v>0.0105</v>
      </c>
      <c r="HH227" t="inlineStr">
        <is>
          <t>4-Acid Digestion</t>
        </is>
      </c>
      <c r="HI227" t="n">
        <v>108</v>
      </c>
      <c r="HJ227" t="n">
        <v>0.0108</v>
      </c>
      <c r="HK227" t="inlineStr">
        <is>
          <t>4-Acid Digestion</t>
        </is>
      </c>
    </row>
    <row r="228">
      <c r="A228" t="inlineStr">
        <is>
          <t>OREAS0293</t>
        </is>
      </c>
      <c r="B228" t="inlineStr">
        <is>
          <t>Au &lt;1 ppm</t>
        </is>
      </c>
      <c r="C228" t="inlineStr">
        <is>
          <t>primary</t>
        </is>
      </c>
      <c r="D228" t="inlineStr">
        <is>
          <t>quartz conglomerate</t>
        </is>
      </c>
      <c r="E228" t="inlineStr">
        <is>
          <t>modified paleoplacer</t>
        </is>
      </c>
      <c r="F228" t="inlineStr">
        <is>
          <t>yes</t>
        </is>
      </c>
      <c r="G228" t="inlineStr">
        <is>
          <t>Current</t>
        </is>
      </c>
      <c r="H228" t="inlineStr">
        <is>
          <t>C:/Users/Zeb/Documents/GitHub/OREAS-Catalogue-Info/oreas-catalogue-2024-05-24.csv</t>
        </is>
      </c>
      <c r="I228">
        <f>Hyperlink("https://www.oreas.com/crm/OREAS-293/")</f>
        <v/>
      </c>
      <c r="J228" t="n">
        <v>0.056</v>
      </c>
      <c r="K228" t="n">
        <v>5.6e-06</v>
      </c>
      <c r="L228" t="inlineStr">
        <is>
          <t>4-Acid Digestion</t>
        </is>
      </c>
      <c r="M228" t="n">
        <v>20700</v>
      </c>
      <c r="N228" t="n">
        <v>2.07</v>
      </c>
      <c r="O228" t="inlineStr">
        <is>
          <t>4-Acid Digestion</t>
        </is>
      </c>
      <c r="P228" t="n">
        <v>2.3</v>
      </c>
      <c r="Q228" t="n">
        <v>0.00023</v>
      </c>
      <c r="R228" t="inlineStr">
        <is>
          <t>4-Acid Digestion</t>
        </is>
      </c>
      <c r="S228" t="n">
        <v>0.073</v>
      </c>
      <c r="T228" t="n">
        <v>7.3e-06</v>
      </c>
      <c r="U228" t="inlineStr">
        <is>
          <t>Pb Fire Assay</t>
        </is>
      </c>
      <c r="V228" t="inlineStr"/>
      <c r="W228" t="inlineStr"/>
      <c r="X228" t="inlineStr"/>
      <c r="Y228" t="n">
        <v>273</v>
      </c>
      <c r="Z228" t="n">
        <v>0.0273</v>
      </c>
      <c r="AA228" t="inlineStr">
        <is>
          <t>4-Acid Digestion</t>
        </is>
      </c>
      <c r="AB228" t="n">
        <v>0.73</v>
      </c>
      <c r="AC228" t="n">
        <v>7.3e-05</v>
      </c>
      <c r="AD228" t="inlineStr">
        <is>
          <t>4-Acid Digestion</t>
        </is>
      </c>
      <c r="AE228" t="n">
        <v>0.19</v>
      </c>
      <c r="AF228" t="n">
        <v>1.9e-05</v>
      </c>
      <c r="AG228" t="inlineStr">
        <is>
          <t>4-Acid Digestion</t>
        </is>
      </c>
      <c r="AH228" t="n">
        <v>5060</v>
      </c>
      <c r="AI228" t="n">
        <v>0.506</v>
      </c>
      <c r="AJ228" t="inlineStr">
        <is>
          <t>4-Acid Digestion</t>
        </is>
      </c>
      <c r="AK228" t="n">
        <v>0.06</v>
      </c>
      <c r="AL228" t="n">
        <v>6e-06</v>
      </c>
      <c r="AM228" t="inlineStr">
        <is>
          <t>4-Acid Digestion</t>
        </is>
      </c>
      <c r="AN228" t="n">
        <v>22.2</v>
      </c>
      <c r="AO228" t="n">
        <v>0.00222</v>
      </c>
      <c r="AP228" t="inlineStr">
        <is>
          <t>4-Acid Digestion</t>
        </is>
      </c>
      <c r="AQ228" t="inlineStr"/>
      <c r="AR228" t="inlineStr"/>
      <c r="AS228" t="inlineStr"/>
      <c r="AT228" t="n">
        <v>3.08</v>
      </c>
      <c r="AU228" t="n">
        <v>0.000308</v>
      </c>
      <c r="AV228" t="inlineStr">
        <is>
          <t>4-Acid Digestion</t>
        </is>
      </c>
      <c r="AW228" t="n">
        <v>35.9</v>
      </c>
      <c r="AX228" t="n">
        <v>0.00359</v>
      </c>
      <c r="AY228" t="inlineStr">
        <is>
          <t>4-Acid Digestion</t>
        </is>
      </c>
      <c r="AZ228" t="n">
        <v>3</v>
      </c>
      <c r="BA228" t="n">
        <v>0.0003</v>
      </c>
      <c r="BB228" t="inlineStr">
        <is>
          <t>4-Acid Digestion</t>
        </is>
      </c>
      <c r="BC228" t="n">
        <v>10.7</v>
      </c>
      <c r="BD228" t="n">
        <v>0.00107</v>
      </c>
      <c r="BE228" t="inlineStr">
        <is>
          <t>4-Acid Digestion</t>
        </is>
      </c>
      <c r="BF228" t="n">
        <v>1.2</v>
      </c>
      <c r="BG228" t="n">
        <v>0.00012</v>
      </c>
      <c r="BH228" t="inlineStr">
        <is>
          <t>4-Acid Digestion</t>
        </is>
      </c>
      <c r="BI228" t="n">
        <v>0.5</v>
      </c>
      <c r="BJ228" t="n">
        <v>5e-05</v>
      </c>
      <c r="BK228" t="inlineStr">
        <is>
          <t>4-Acid Digestion</t>
        </is>
      </c>
      <c r="BL228" t="n">
        <v>0.4</v>
      </c>
      <c r="BM228" t="n">
        <v>4e-05</v>
      </c>
      <c r="BN228" t="inlineStr">
        <is>
          <t>4-Acid Digestion</t>
        </is>
      </c>
      <c r="BO228" t="n">
        <v>9730</v>
      </c>
      <c r="BP228" t="n">
        <v>0.973</v>
      </c>
      <c r="BQ228" t="inlineStr">
        <is>
          <t>4-Acid Digestion</t>
        </is>
      </c>
      <c r="BR228" t="n">
        <v>5.45</v>
      </c>
      <c r="BS228" t="n">
        <v>0.000545</v>
      </c>
      <c r="BT228" t="inlineStr">
        <is>
          <t>4-Acid Digestion</t>
        </is>
      </c>
      <c r="BU228" t="n">
        <v>1.81</v>
      </c>
      <c r="BV228" t="n">
        <v>0.000181</v>
      </c>
      <c r="BW228" t="inlineStr">
        <is>
          <t>4-Acid Digestion</t>
        </is>
      </c>
      <c r="BX228" t="inlineStr"/>
      <c r="BY228" t="inlineStr"/>
      <c r="BZ228" t="inlineStr"/>
      <c r="CA228" t="n">
        <v>0.6899999999999999</v>
      </c>
      <c r="CB228" t="n">
        <v>6.9e-05</v>
      </c>
      <c r="CC228" t="inlineStr">
        <is>
          <t>4-Acid Digestion</t>
        </is>
      </c>
      <c r="CD228" t="inlineStr"/>
      <c r="CE228" t="inlineStr"/>
      <c r="CF228" t="inlineStr"/>
      <c r="CG228" t="n">
        <v>0.2</v>
      </c>
      <c r="CH228" t="n">
        <v>2e-05</v>
      </c>
      <c r="CI228" t="inlineStr">
        <is>
          <t>4-Acid Digestion</t>
        </is>
      </c>
      <c r="CJ228" t="n">
        <v>0.019</v>
      </c>
      <c r="CK228" t="n">
        <v>1.9e-06</v>
      </c>
      <c r="CL228" t="inlineStr">
        <is>
          <t>4-Acid Digestion</t>
        </is>
      </c>
      <c r="CM228" t="inlineStr"/>
      <c r="CN228" t="inlineStr"/>
      <c r="CO228" t="inlineStr"/>
      <c r="CP228" t="n">
        <v>7420</v>
      </c>
      <c r="CQ228" t="n">
        <v>0.742</v>
      </c>
      <c r="CR228" t="inlineStr">
        <is>
          <t>4-Acid Digestion</t>
        </is>
      </c>
      <c r="CS228" t="n">
        <v>10.8</v>
      </c>
      <c r="CT228" t="n">
        <v>0.00108</v>
      </c>
      <c r="CU228" t="inlineStr">
        <is>
          <t>4-Acid Digestion</t>
        </is>
      </c>
      <c r="CV228" t="n">
        <v>27.1</v>
      </c>
      <c r="CW228" t="n">
        <v>0.00271</v>
      </c>
      <c r="CX228" t="inlineStr">
        <is>
          <t>4-Acid Digestion</t>
        </is>
      </c>
      <c r="CY228" t="n">
        <v>0.062</v>
      </c>
      <c r="CZ228" t="n">
        <v>6.2e-06</v>
      </c>
      <c r="DA228" t="inlineStr">
        <is>
          <t>4-Acid Digestion</t>
        </is>
      </c>
      <c r="DB228" t="n">
        <v>2010</v>
      </c>
      <c r="DC228" t="n">
        <v>0.201</v>
      </c>
      <c r="DD228" t="inlineStr">
        <is>
          <t>4-Acid Digestion</t>
        </is>
      </c>
      <c r="DE228" t="n">
        <v>100</v>
      </c>
      <c r="DF228" t="n">
        <v>0.01</v>
      </c>
      <c r="DG228" t="inlineStr">
        <is>
          <t>4-Acid Digestion</t>
        </is>
      </c>
      <c r="DH228" t="n">
        <v>1.94</v>
      </c>
      <c r="DI228" t="n">
        <v>0.000194</v>
      </c>
      <c r="DJ228" t="inlineStr">
        <is>
          <t>4-Acid Digestion</t>
        </is>
      </c>
      <c r="DK228" t="n">
        <v>5260</v>
      </c>
      <c r="DL228" t="n">
        <v>0.526</v>
      </c>
      <c r="DM228" t="inlineStr">
        <is>
          <t>4-Acid Digestion</t>
        </is>
      </c>
      <c r="DN228" t="n">
        <v>3.62</v>
      </c>
      <c r="DO228" t="n">
        <v>0.000362</v>
      </c>
      <c r="DP228" t="inlineStr">
        <is>
          <t>4-Acid Digestion</t>
        </is>
      </c>
      <c r="DQ228" t="n">
        <v>10.1</v>
      </c>
      <c r="DR228" t="n">
        <v>0.00101</v>
      </c>
      <c r="DS228" t="inlineStr">
        <is>
          <t>4-Acid Digestion</t>
        </is>
      </c>
      <c r="DT228" t="n">
        <v>10.8</v>
      </c>
      <c r="DU228" t="n">
        <v>0.00108</v>
      </c>
      <c r="DV228" t="inlineStr">
        <is>
          <t>4-Acid Digestion</t>
        </is>
      </c>
      <c r="DW228" t="n">
        <v>220</v>
      </c>
      <c r="DX228" t="n">
        <v>0.022</v>
      </c>
      <c r="DY228" t="inlineStr">
        <is>
          <t>4-Acid Digestion</t>
        </is>
      </c>
      <c r="DZ228" t="n">
        <v>8.67</v>
      </c>
      <c r="EA228" t="n">
        <v>0.000867</v>
      </c>
      <c r="EB228" t="inlineStr">
        <is>
          <t>4-Acid Digestion</t>
        </is>
      </c>
      <c r="EC228" t="inlineStr"/>
      <c r="ED228" t="inlineStr"/>
      <c r="EE228" t="inlineStr"/>
      <c r="EF228" t="n">
        <v>2.63</v>
      </c>
      <c r="EG228" t="n">
        <v>0.000263</v>
      </c>
      <c r="EH228" t="inlineStr">
        <is>
          <t>4-Acid Digestion</t>
        </is>
      </c>
      <c r="EI228" t="inlineStr"/>
      <c r="EJ228" t="inlineStr"/>
      <c r="EK228" t="inlineStr"/>
      <c r="EL228" t="n">
        <v>45.4</v>
      </c>
      <c r="EM228" t="n">
        <v>0.00454</v>
      </c>
      <c r="EN228" t="inlineStr">
        <is>
          <t>4-Acid Digestion</t>
        </is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400</v>
      </c>
      <c r="EY228" t="n">
        <v>0.04</v>
      </c>
      <c r="EZ228" t="inlineStr">
        <is>
          <t>4-Acid Digestion</t>
        </is>
      </c>
      <c r="FA228" t="n">
        <v>0.24</v>
      </c>
      <c r="FB228" t="n">
        <v>2.4e-05</v>
      </c>
      <c r="FC228" t="inlineStr">
        <is>
          <t>4-Acid Digestion</t>
        </is>
      </c>
      <c r="FD228" t="n">
        <v>2.36</v>
      </c>
      <c r="FE228" t="n">
        <v>0.000236</v>
      </c>
      <c r="FF228" t="inlineStr">
        <is>
          <t>4-Acid Digestion</t>
        </is>
      </c>
      <c r="FG228" t="inlineStr"/>
      <c r="FH228" t="inlineStr"/>
      <c r="FI228" t="inlineStr"/>
      <c r="FJ228" t="n">
        <v>426066.93</v>
      </c>
      <c r="FK228" t="n">
        <v>42.606693</v>
      </c>
      <c r="FL228" t="inlineStr">
        <is>
          <t>Borate Fusion XRF</t>
        </is>
      </c>
      <c r="FM228" t="n">
        <v>2.05</v>
      </c>
      <c r="FN228" t="n">
        <v>0.000205</v>
      </c>
      <c r="FO228" t="inlineStr">
        <is>
          <t>4-Acid Digestion</t>
        </is>
      </c>
      <c r="FP228" t="n">
        <v>1.51</v>
      </c>
      <c r="FQ228" t="n">
        <v>0.000151</v>
      </c>
      <c r="FR228" t="inlineStr">
        <is>
          <t>4-Acid Digestion</t>
        </is>
      </c>
      <c r="FS228" t="n">
        <v>40.9</v>
      </c>
      <c r="FT228" t="n">
        <v>0.00409</v>
      </c>
      <c r="FU228" t="inlineStr">
        <is>
          <t>4-Acid Digestion</t>
        </is>
      </c>
      <c r="FV228" t="n">
        <v>0.32</v>
      </c>
      <c r="FW228" t="n">
        <v>3.2e-05</v>
      </c>
      <c r="FX228" t="inlineStr">
        <is>
          <t>4-Acid Digestion</t>
        </is>
      </c>
      <c r="FY228" t="n">
        <v>0.25</v>
      </c>
      <c r="FZ228" t="n">
        <v>2.5e-05</v>
      </c>
      <c r="GA228" t="inlineStr">
        <is>
          <t>4-Acid Digestion</t>
        </is>
      </c>
      <c r="GB228" s="2" t="n">
        <v>0.05</v>
      </c>
      <c r="GC228" s="2" t="n">
        <v>5e-06</v>
      </c>
      <c r="GD228" t="inlineStr">
        <is>
          <t>4-Acid Digestion</t>
        </is>
      </c>
      <c r="GE228" t="n">
        <v>4.58</v>
      </c>
      <c r="GF228" t="n">
        <v>0.000458</v>
      </c>
      <c r="GG228" t="inlineStr">
        <is>
          <t>4-Acid Digestion</t>
        </is>
      </c>
      <c r="GH228" t="n">
        <v>1090</v>
      </c>
      <c r="GI228" t="n">
        <v>0.109</v>
      </c>
      <c r="GJ228" t="inlineStr">
        <is>
          <t>4-Acid Digestion</t>
        </is>
      </c>
      <c r="GK228" t="n">
        <v>0.26</v>
      </c>
      <c r="GL228" t="n">
        <v>2.6e-05</v>
      </c>
      <c r="GM228" t="inlineStr">
        <is>
          <t>4-Acid Digestion</t>
        </is>
      </c>
      <c r="GN228" t="n">
        <v>0.066</v>
      </c>
      <c r="GO228" t="n">
        <v>6.6e-06</v>
      </c>
      <c r="GP228" t="inlineStr">
        <is>
          <t>4-Acid Digestion</t>
        </is>
      </c>
      <c r="GQ228" t="n">
        <v>2.26</v>
      </c>
      <c r="GR228" t="n">
        <v>0.000226</v>
      </c>
      <c r="GS228" t="inlineStr">
        <is>
          <t>4-Acid Digestion</t>
        </is>
      </c>
      <c r="GT228" t="n">
        <v>17.5</v>
      </c>
      <c r="GU228" t="n">
        <v>0.00175</v>
      </c>
      <c r="GV228" t="inlineStr">
        <is>
          <t>4-Acid Digestion</t>
        </is>
      </c>
      <c r="GW228" t="n">
        <v>2.27</v>
      </c>
      <c r="GX228" t="n">
        <v>0.000227</v>
      </c>
      <c r="GY228" t="inlineStr">
        <is>
          <t>4-Acid Digestion</t>
        </is>
      </c>
      <c r="GZ228" t="n">
        <v>4.78</v>
      </c>
      <c r="HA228" t="n">
        <v>0.000478</v>
      </c>
      <c r="HB228" t="inlineStr">
        <is>
          <t>4-Acid Digestion</t>
        </is>
      </c>
      <c r="HC228" t="n">
        <v>0.44</v>
      </c>
      <c r="HD228" t="n">
        <v>4.4e-05</v>
      </c>
      <c r="HE228" t="inlineStr">
        <is>
          <t>4-Acid Digestion</t>
        </is>
      </c>
      <c r="HF228" t="n">
        <v>22.3</v>
      </c>
      <c r="HG228" t="n">
        <v>0.00223</v>
      </c>
      <c r="HH228" t="inlineStr">
        <is>
          <t>4-Acid Digestion</t>
        </is>
      </c>
      <c r="HI228" t="n">
        <v>21.5</v>
      </c>
      <c r="HJ228" t="n">
        <v>0.00215</v>
      </c>
      <c r="HK228" t="inlineStr">
        <is>
          <t>4-Acid Digestion</t>
        </is>
      </c>
    </row>
    <row r="229">
      <c r="A229" t="inlineStr">
        <is>
          <t>OREAS0294</t>
        </is>
      </c>
      <c r="B229" t="inlineStr">
        <is>
          <t>Au &lt;1 ppm</t>
        </is>
      </c>
      <c r="C229" t="inlineStr">
        <is>
          <t>primary</t>
        </is>
      </c>
      <c r="D229" t="inlineStr">
        <is>
          <t>quartz conglomerate</t>
        </is>
      </c>
      <c r="E229" t="inlineStr">
        <is>
          <t>modified paleoplacer</t>
        </is>
      </c>
      <c r="F229" t="inlineStr">
        <is>
          <t>yes</t>
        </is>
      </c>
      <c r="G229" t="inlineStr">
        <is>
          <t>Current</t>
        </is>
      </c>
      <c r="H229" t="inlineStr">
        <is>
          <t>C:/Users/Zeb/Documents/GitHub/OREAS-Catalogue-Info/oreas-catalogue-2024-05-24.csv</t>
        </is>
      </c>
      <c r="I229">
        <f>Hyperlink("https://www.oreas.com/crm/OREAS-294/")</f>
        <v/>
      </c>
      <c r="J229" t="n">
        <v>0.074</v>
      </c>
      <c r="K229" t="n">
        <v>7.4e-06</v>
      </c>
      <c r="L229" t="inlineStr">
        <is>
          <t>4-Acid Digestion</t>
        </is>
      </c>
      <c r="M229" t="n">
        <v>20400</v>
      </c>
      <c r="N229" t="n">
        <v>2.04</v>
      </c>
      <c r="O229" t="inlineStr">
        <is>
          <t>4-Acid Digestion</t>
        </is>
      </c>
      <c r="P229" t="n">
        <v>4.55</v>
      </c>
      <c r="Q229" t="n">
        <v>0.000455</v>
      </c>
      <c r="R229" t="inlineStr">
        <is>
          <t>4-Acid Digestion</t>
        </is>
      </c>
      <c r="S229" t="n">
        <v>0.207</v>
      </c>
      <c r="T229" t="n">
        <v>2.07e-05</v>
      </c>
      <c r="U229" t="inlineStr">
        <is>
          <t>Pb Fire Assay</t>
        </is>
      </c>
      <c r="V229" t="inlineStr"/>
      <c r="W229" t="inlineStr"/>
      <c r="X229" t="inlineStr"/>
      <c r="Y229" t="n">
        <v>272</v>
      </c>
      <c r="Z229" t="n">
        <v>0.0272</v>
      </c>
      <c r="AA229" t="inlineStr">
        <is>
          <t>4-Acid Digestion</t>
        </is>
      </c>
      <c r="AB229" t="n">
        <v>0.74</v>
      </c>
      <c r="AC229" t="n">
        <v>7.4e-05</v>
      </c>
      <c r="AD229" t="inlineStr">
        <is>
          <t>4-Acid Digestion</t>
        </is>
      </c>
      <c r="AE229" t="n">
        <v>0.23</v>
      </c>
      <c r="AF229" t="n">
        <v>2.3e-05</v>
      </c>
      <c r="AG229" t="inlineStr">
        <is>
          <t>4-Acid Digestion</t>
        </is>
      </c>
      <c r="AH229" t="n">
        <v>4770</v>
      </c>
      <c r="AI229" t="n">
        <v>0.477</v>
      </c>
      <c r="AJ229" t="inlineStr">
        <is>
          <t>4-Acid Digestion</t>
        </is>
      </c>
      <c r="AK229" t="n">
        <v>0.065</v>
      </c>
      <c r="AL229" t="n">
        <v>6.5e-06</v>
      </c>
      <c r="AM229" t="inlineStr">
        <is>
          <t>4-Acid Digestion</t>
        </is>
      </c>
      <c r="AN229" t="n">
        <v>22.5</v>
      </c>
      <c r="AO229" t="n">
        <v>0.00225</v>
      </c>
      <c r="AP229" t="inlineStr">
        <is>
          <t>4-Acid Digestion</t>
        </is>
      </c>
      <c r="AQ229" t="inlineStr"/>
      <c r="AR229" t="inlineStr"/>
      <c r="AS229" t="inlineStr"/>
      <c r="AT229" t="n">
        <v>4.46</v>
      </c>
      <c r="AU229" t="n">
        <v>0.000446</v>
      </c>
      <c r="AV229" t="inlineStr">
        <is>
          <t>4-Acid Digestion</t>
        </is>
      </c>
      <c r="AW229" t="n">
        <v>41.7</v>
      </c>
      <c r="AX229" t="n">
        <v>0.00417</v>
      </c>
      <c r="AY229" t="inlineStr">
        <is>
          <t>4-Acid Digestion</t>
        </is>
      </c>
      <c r="AZ229" t="n">
        <v>2.94</v>
      </c>
      <c r="BA229" t="n">
        <v>0.000294</v>
      </c>
      <c r="BB229" t="inlineStr">
        <is>
          <t>4-Acid Digestion</t>
        </is>
      </c>
      <c r="BC229" t="n">
        <v>12.7</v>
      </c>
      <c r="BD229" t="n">
        <v>0.00127</v>
      </c>
      <c r="BE229" t="inlineStr">
        <is>
          <t>4-Acid Digestion</t>
        </is>
      </c>
      <c r="BF229" t="n">
        <v>1.22</v>
      </c>
      <c r="BG229" t="n">
        <v>0.000122</v>
      </c>
      <c r="BH229" t="inlineStr">
        <is>
          <t>4-Acid Digestion</t>
        </is>
      </c>
      <c r="BI229" t="n">
        <v>0.52</v>
      </c>
      <c r="BJ229" t="n">
        <v>5.2e-05</v>
      </c>
      <c r="BK229" t="inlineStr">
        <is>
          <t>4-Acid Digestion</t>
        </is>
      </c>
      <c r="BL229" t="n">
        <v>0.4</v>
      </c>
      <c r="BM229" t="n">
        <v>4e-05</v>
      </c>
      <c r="BN229" t="inlineStr">
        <is>
          <t>4-Acid Digestion</t>
        </is>
      </c>
      <c r="BO229" t="n">
        <v>10100</v>
      </c>
      <c r="BP229" t="n">
        <v>1.01</v>
      </c>
      <c r="BQ229" t="inlineStr">
        <is>
          <t>4-Acid Digestion</t>
        </is>
      </c>
      <c r="BR229" t="n">
        <v>5.41</v>
      </c>
      <c r="BS229" t="n">
        <v>0.000541</v>
      </c>
      <c r="BT229" t="inlineStr">
        <is>
          <t>4-Acid Digestion</t>
        </is>
      </c>
      <c r="BU229" t="n">
        <v>1.79</v>
      </c>
      <c r="BV229" t="n">
        <v>0.000179</v>
      </c>
      <c r="BW229" t="inlineStr">
        <is>
          <t>4-Acid Digestion</t>
        </is>
      </c>
      <c r="BX229" t="inlineStr"/>
      <c r="BY229" t="inlineStr"/>
      <c r="BZ229" t="inlineStr"/>
      <c r="CA229" t="n">
        <v>0.71</v>
      </c>
      <c r="CB229" t="n">
        <v>7.1e-05</v>
      </c>
      <c r="CC229" t="inlineStr">
        <is>
          <t>4-Acid Digestion</t>
        </is>
      </c>
      <c r="CD229" t="inlineStr"/>
      <c r="CE229" t="inlineStr"/>
      <c r="CF229" t="inlineStr"/>
      <c r="CG229" t="n">
        <v>0.2</v>
      </c>
      <c r="CH229" t="n">
        <v>2e-05</v>
      </c>
      <c r="CI229" t="inlineStr">
        <is>
          <t>4-Acid Digestion</t>
        </is>
      </c>
      <c r="CJ229" t="n">
        <v>0.018</v>
      </c>
      <c r="CK229" t="n">
        <v>1.8e-06</v>
      </c>
      <c r="CL229" t="inlineStr">
        <is>
          <t>4-Acid Digestion</t>
        </is>
      </c>
      <c r="CM229" t="inlineStr"/>
      <c r="CN229" t="inlineStr"/>
      <c r="CO229" t="inlineStr"/>
      <c r="CP229" t="n">
        <v>7410</v>
      </c>
      <c r="CQ229" t="n">
        <v>0.741</v>
      </c>
      <c r="CR229" t="inlineStr">
        <is>
          <t>4-Acid Digestion</t>
        </is>
      </c>
      <c r="CS229" t="n">
        <v>11</v>
      </c>
      <c r="CT229" t="n">
        <v>0.0011</v>
      </c>
      <c r="CU229" t="inlineStr">
        <is>
          <t>4-Acid Digestion</t>
        </is>
      </c>
      <c r="CV229" t="n">
        <v>26.3</v>
      </c>
      <c r="CW229" t="n">
        <v>0.00263</v>
      </c>
      <c r="CX229" t="inlineStr">
        <is>
          <t>4-Acid Digestion</t>
        </is>
      </c>
      <c r="CY229" t="n">
        <v>0.06</v>
      </c>
      <c r="CZ229" t="n">
        <v>6e-06</v>
      </c>
      <c r="DA229" t="inlineStr">
        <is>
          <t>4-Acid Digestion</t>
        </is>
      </c>
      <c r="DB229" t="n">
        <v>2080</v>
      </c>
      <c r="DC229" t="n">
        <v>0.208</v>
      </c>
      <c r="DD229" t="inlineStr">
        <is>
          <t>4-Acid Digestion</t>
        </is>
      </c>
      <c r="DE229" t="n">
        <v>110</v>
      </c>
      <c r="DF229" t="n">
        <v>0.011</v>
      </c>
      <c r="DG229" t="inlineStr">
        <is>
          <t>4-Acid Digestion</t>
        </is>
      </c>
      <c r="DH229" t="n">
        <v>1.98</v>
      </c>
      <c r="DI229" t="n">
        <v>0.000198</v>
      </c>
      <c r="DJ229" t="inlineStr">
        <is>
          <t>4-Acid Digestion</t>
        </is>
      </c>
      <c r="DK229" t="n">
        <v>5050</v>
      </c>
      <c r="DL229" t="n">
        <v>0.505</v>
      </c>
      <c r="DM229" t="inlineStr">
        <is>
          <t>4-Acid Digestion</t>
        </is>
      </c>
      <c r="DN229" t="n">
        <v>3.52</v>
      </c>
      <c r="DO229" t="n">
        <v>0.000352</v>
      </c>
      <c r="DP229" t="inlineStr">
        <is>
          <t>4-Acid Digestion</t>
        </is>
      </c>
      <c r="DQ229" t="n">
        <v>10.3</v>
      </c>
      <c r="DR229" t="n">
        <v>0.00103</v>
      </c>
      <c r="DS229" t="inlineStr">
        <is>
          <t>4-Acid Digestion</t>
        </is>
      </c>
      <c r="DT229" t="n">
        <v>17.2</v>
      </c>
      <c r="DU229" t="n">
        <v>0.00172</v>
      </c>
      <c r="DV229" t="inlineStr">
        <is>
          <t>4-Acid Digestion</t>
        </is>
      </c>
      <c r="DW229" t="n">
        <v>220</v>
      </c>
      <c r="DX229" t="n">
        <v>0.022</v>
      </c>
      <c r="DY229" t="inlineStr">
        <is>
          <t>4-Acid Digestion</t>
        </is>
      </c>
      <c r="DZ229" t="n">
        <v>11.6</v>
      </c>
      <c r="EA229" t="n">
        <v>0.00116</v>
      </c>
      <c r="EB229" t="inlineStr">
        <is>
          <t>4-Acid Digestion</t>
        </is>
      </c>
      <c r="EC229" t="inlineStr"/>
      <c r="ED229" t="inlineStr"/>
      <c r="EE229" t="inlineStr"/>
      <c r="EF229" t="n">
        <v>2.62</v>
      </c>
      <c r="EG229" t="n">
        <v>0.000262</v>
      </c>
      <c r="EH229" t="inlineStr">
        <is>
          <t>4-Acid Digestion</t>
        </is>
      </c>
      <c r="EI229" t="inlineStr"/>
      <c r="EJ229" t="inlineStr"/>
      <c r="EK229" t="inlineStr"/>
      <c r="EL229" t="n">
        <v>44.5</v>
      </c>
      <c r="EM229" t="n">
        <v>0.00445</v>
      </c>
      <c r="EN229" t="inlineStr">
        <is>
          <t>4-Acid Digestion</t>
        </is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690</v>
      </c>
      <c r="EY229" t="n">
        <v>0.06900000000000001</v>
      </c>
      <c r="EZ229" t="inlineStr">
        <is>
          <t>4-Acid Digestion</t>
        </is>
      </c>
      <c r="FA229" t="n">
        <v>0.27</v>
      </c>
      <c r="FB229" t="n">
        <v>2.7e-05</v>
      </c>
      <c r="FC229" t="inlineStr">
        <is>
          <t>4-Acid Digestion</t>
        </is>
      </c>
      <c r="FD229" t="n">
        <v>2.4</v>
      </c>
      <c r="FE229" t="n">
        <v>0.00024</v>
      </c>
      <c r="FF229" t="inlineStr">
        <is>
          <t>4-Acid Digestion</t>
        </is>
      </c>
      <c r="FG229" t="inlineStr"/>
      <c r="FH229" t="inlineStr"/>
      <c r="FI229" t="inlineStr"/>
      <c r="FJ229" t="n">
        <v>426534.365</v>
      </c>
      <c r="FK229" t="n">
        <v>42.6534365</v>
      </c>
      <c r="FL229" t="inlineStr">
        <is>
          <t>Borate Fusion XRF</t>
        </is>
      </c>
      <c r="FM229" t="n">
        <v>2.05</v>
      </c>
      <c r="FN229" t="n">
        <v>0.000205</v>
      </c>
      <c r="FO229" t="inlineStr">
        <is>
          <t>4-Acid Digestion</t>
        </is>
      </c>
      <c r="FP229" t="n">
        <v>1.45</v>
      </c>
      <c r="FQ229" t="n">
        <v>0.000145</v>
      </c>
      <c r="FR229" t="inlineStr">
        <is>
          <t>4-Acid Digestion</t>
        </is>
      </c>
      <c r="FS229" t="n">
        <v>39.8</v>
      </c>
      <c r="FT229" t="n">
        <v>0.00398</v>
      </c>
      <c r="FU229" t="inlineStr">
        <is>
          <t>4-Acid Digestion</t>
        </is>
      </c>
      <c r="FV229" t="n">
        <v>0.33</v>
      </c>
      <c r="FW229" t="n">
        <v>3.3e-05</v>
      </c>
      <c r="FX229" t="inlineStr">
        <is>
          <t>4-Acid Digestion</t>
        </is>
      </c>
      <c r="FY229" t="n">
        <v>0.25</v>
      </c>
      <c r="FZ229" t="n">
        <v>2.5e-05</v>
      </c>
      <c r="GA229" t="inlineStr">
        <is>
          <t>4-Acid Digestion</t>
        </is>
      </c>
      <c r="GB229" s="2" t="n">
        <v>0.1</v>
      </c>
      <c r="GC229" s="2" t="n">
        <v>1e-05</v>
      </c>
      <c r="GD229" t="inlineStr">
        <is>
          <t>4-Acid Digestion</t>
        </is>
      </c>
      <c r="GE229" t="n">
        <v>4.66</v>
      </c>
      <c r="GF229" t="n">
        <v>0.000466</v>
      </c>
      <c r="GG229" t="inlineStr">
        <is>
          <t>4-Acid Digestion</t>
        </is>
      </c>
      <c r="GH229" t="n">
        <v>1090</v>
      </c>
      <c r="GI229" t="n">
        <v>0.109</v>
      </c>
      <c r="GJ229" t="inlineStr">
        <is>
          <t>4-Acid Digestion</t>
        </is>
      </c>
      <c r="GK229" t="n">
        <v>0.26</v>
      </c>
      <c r="GL229" t="n">
        <v>2.6e-05</v>
      </c>
      <c r="GM229" t="inlineStr">
        <is>
          <t>4-Acid Digestion</t>
        </is>
      </c>
      <c r="GN229" t="n">
        <v>0.067</v>
      </c>
      <c r="GO229" t="n">
        <v>6.7e-06</v>
      </c>
      <c r="GP229" t="inlineStr">
        <is>
          <t>4-Acid Digestion</t>
        </is>
      </c>
      <c r="GQ229" t="n">
        <v>4.23</v>
      </c>
      <c r="GR229" t="n">
        <v>0.000423</v>
      </c>
      <c r="GS229" t="inlineStr">
        <is>
          <t>4-Acid Digestion</t>
        </is>
      </c>
      <c r="GT229" t="n">
        <v>17.7</v>
      </c>
      <c r="GU229" t="n">
        <v>0.00177</v>
      </c>
      <c r="GV229" t="inlineStr">
        <is>
          <t>4-Acid Digestion</t>
        </is>
      </c>
      <c r="GW229" t="n">
        <v>2.3</v>
      </c>
      <c r="GX229" t="n">
        <v>0.00023</v>
      </c>
      <c r="GY229" t="inlineStr">
        <is>
          <t>4-Acid Digestion</t>
        </is>
      </c>
      <c r="GZ229" t="n">
        <v>4.79</v>
      </c>
      <c r="HA229" t="n">
        <v>0.000479</v>
      </c>
      <c r="HB229" t="inlineStr">
        <is>
          <t>4-Acid Digestion</t>
        </is>
      </c>
      <c r="HC229" t="n">
        <v>0.42</v>
      </c>
      <c r="HD229" t="n">
        <v>4.2e-05</v>
      </c>
      <c r="HE229" t="inlineStr">
        <is>
          <t>4-Acid Digestion</t>
        </is>
      </c>
      <c r="HF229" t="n">
        <v>23</v>
      </c>
      <c r="HG229" t="n">
        <v>0.0023</v>
      </c>
      <c r="HH229" t="inlineStr">
        <is>
          <t>4-Acid Digestion</t>
        </is>
      </c>
      <c r="HI229" t="n">
        <v>22.7</v>
      </c>
      <c r="HJ229" t="n">
        <v>0.00227</v>
      </c>
      <c r="HK229" t="inlineStr">
        <is>
          <t>4-Acid Digestion</t>
        </is>
      </c>
    </row>
    <row r="230">
      <c r="A230" t="inlineStr">
        <is>
          <t>OREAS0295</t>
        </is>
      </c>
      <c r="B230" t="inlineStr">
        <is>
          <t>Au &lt;1 ppm</t>
        </is>
      </c>
      <c r="C230" t="inlineStr">
        <is>
          <t>primary</t>
        </is>
      </c>
      <c r="D230" t="inlineStr">
        <is>
          <t>quartz conglomerate</t>
        </is>
      </c>
      <c r="E230" t="inlineStr">
        <is>
          <t>modified paleoplacer</t>
        </is>
      </c>
      <c r="F230" t="inlineStr">
        <is>
          <t>yes</t>
        </is>
      </c>
      <c r="G230" t="inlineStr">
        <is>
          <t>Current</t>
        </is>
      </c>
      <c r="H230" t="inlineStr">
        <is>
          <t>C:/Users/Zeb/Documents/GitHub/OREAS-Catalogue-Info/oreas-catalogue-2024-05-24.csv</t>
        </is>
      </c>
      <c r="I230">
        <f>Hyperlink("https://www.oreas.com/crm/OREAS-295/")</f>
        <v/>
      </c>
      <c r="J230" t="n">
        <v>0.08400000000000001</v>
      </c>
      <c r="K230" t="n">
        <v>8.399999999999999e-06</v>
      </c>
      <c r="L230" t="inlineStr">
        <is>
          <t>4-Acid Digestion</t>
        </is>
      </c>
      <c r="M230" t="n">
        <v>20500</v>
      </c>
      <c r="N230" t="n">
        <v>2.05</v>
      </c>
      <c r="O230" t="inlineStr">
        <is>
          <t>4-Acid Digestion</t>
        </is>
      </c>
      <c r="P230" t="n">
        <v>6.55</v>
      </c>
      <c r="Q230" t="n">
        <v>0.000655</v>
      </c>
      <c r="R230" t="inlineStr">
        <is>
          <t>4-Acid Digestion</t>
        </is>
      </c>
      <c r="S230" t="n">
        <v>0.313</v>
      </c>
      <c r="T230" t="n">
        <v>3.13e-05</v>
      </c>
      <c r="U230" t="inlineStr">
        <is>
          <t>Pb Fire Assay</t>
        </is>
      </c>
      <c r="V230" t="inlineStr"/>
      <c r="W230" t="inlineStr"/>
      <c r="X230" t="inlineStr"/>
      <c r="Y230" t="n">
        <v>274</v>
      </c>
      <c r="Z230" t="n">
        <v>0.0274</v>
      </c>
      <c r="AA230" t="inlineStr">
        <is>
          <t>4-Acid Digestion</t>
        </is>
      </c>
      <c r="AB230" t="n">
        <v>0.72</v>
      </c>
      <c r="AC230" t="n">
        <v>7.2e-05</v>
      </c>
      <c r="AD230" t="inlineStr">
        <is>
          <t>4-Acid Digestion</t>
        </is>
      </c>
      <c r="AE230" t="n">
        <v>0.27</v>
      </c>
      <c r="AF230" t="n">
        <v>2.7e-05</v>
      </c>
      <c r="AG230" t="inlineStr">
        <is>
          <t>4-Acid Digestion</t>
        </is>
      </c>
      <c r="AH230" t="n">
        <v>5140</v>
      </c>
      <c r="AI230" t="n">
        <v>0.514</v>
      </c>
      <c r="AJ230" t="inlineStr">
        <is>
          <t>4-Acid Digestion</t>
        </is>
      </c>
      <c r="AK230" t="n">
        <v>0.07199999999999999</v>
      </c>
      <c r="AL230" t="n">
        <v>7.2e-06</v>
      </c>
      <c r="AM230" t="inlineStr">
        <is>
          <t>4-Acid Digestion</t>
        </is>
      </c>
      <c r="AN230" t="n">
        <v>23.2</v>
      </c>
      <c r="AO230" t="n">
        <v>0.00232</v>
      </c>
      <c r="AP230" t="inlineStr">
        <is>
          <t>4-Acid Digestion</t>
        </is>
      </c>
      <c r="AQ230" t="inlineStr"/>
      <c r="AR230" t="inlineStr"/>
      <c r="AS230" t="inlineStr"/>
      <c r="AT230" t="n">
        <v>5.68</v>
      </c>
      <c r="AU230" t="n">
        <v>0.000568</v>
      </c>
      <c r="AV230" t="inlineStr">
        <is>
          <t>4-Acid Digestion</t>
        </is>
      </c>
      <c r="AW230" t="n">
        <v>51</v>
      </c>
      <c r="AX230" t="n">
        <v>0.0051</v>
      </c>
      <c r="AY230" t="inlineStr">
        <is>
          <t>4-Acid Digestion</t>
        </is>
      </c>
      <c r="AZ230" t="n">
        <v>2.86</v>
      </c>
      <c r="BA230" t="n">
        <v>0.000286</v>
      </c>
      <c r="BB230" t="inlineStr">
        <is>
          <t>4-Acid Digestion</t>
        </is>
      </c>
      <c r="BC230" t="n">
        <v>15.1</v>
      </c>
      <c r="BD230" t="n">
        <v>0.00151</v>
      </c>
      <c r="BE230" t="inlineStr">
        <is>
          <t>4-Acid Digestion</t>
        </is>
      </c>
      <c r="BF230" t="n">
        <v>1.2</v>
      </c>
      <c r="BG230" t="n">
        <v>0.00012</v>
      </c>
      <c r="BH230" t="inlineStr">
        <is>
          <t>4-Acid Digestion</t>
        </is>
      </c>
      <c r="BI230" t="n">
        <v>0.51</v>
      </c>
      <c r="BJ230" t="n">
        <v>5.1e-05</v>
      </c>
      <c r="BK230" t="inlineStr">
        <is>
          <t>4-Acid Digestion</t>
        </is>
      </c>
      <c r="BL230" t="n">
        <v>0.41</v>
      </c>
      <c r="BM230" t="n">
        <v>4.1e-05</v>
      </c>
      <c r="BN230" t="inlineStr">
        <is>
          <t>4-Acid Digestion</t>
        </is>
      </c>
      <c r="BO230" t="n">
        <v>10800</v>
      </c>
      <c r="BP230" t="n">
        <v>1.08</v>
      </c>
      <c r="BQ230" t="inlineStr">
        <is>
          <t>4-Acid Digestion</t>
        </is>
      </c>
      <c r="BR230" t="n">
        <v>5.4</v>
      </c>
      <c r="BS230" t="n">
        <v>0.00054</v>
      </c>
      <c r="BT230" t="inlineStr">
        <is>
          <t>4-Acid Digestion</t>
        </is>
      </c>
      <c r="BU230" t="n">
        <v>1.78</v>
      </c>
      <c r="BV230" t="n">
        <v>0.000178</v>
      </c>
      <c r="BW230" t="inlineStr">
        <is>
          <t>4-Acid Digestion</t>
        </is>
      </c>
      <c r="BX230" t="inlineStr"/>
      <c r="BY230" t="inlineStr"/>
      <c r="BZ230" t="inlineStr"/>
      <c r="CA230" t="n">
        <v>0.76</v>
      </c>
      <c r="CB230" t="n">
        <v>7.6e-05</v>
      </c>
      <c r="CC230" t="inlineStr">
        <is>
          <t>4-Acid Digestion</t>
        </is>
      </c>
      <c r="CD230" t="inlineStr"/>
      <c r="CE230" t="inlineStr"/>
      <c r="CF230" t="inlineStr"/>
      <c r="CG230" t="n">
        <v>0.2</v>
      </c>
      <c r="CH230" t="n">
        <v>2e-05</v>
      </c>
      <c r="CI230" t="inlineStr">
        <is>
          <t>4-Acid Digestion</t>
        </is>
      </c>
      <c r="CJ230" t="n">
        <v>0.019</v>
      </c>
      <c r="CK230" t="n">
        <v>1.9e-06</v>
      </c>
      <c r="CL230" t="inlineStr">
        <is>
          <t>4-Acid Digestion</t>
        </is>
      </c>
      <c r="CM230" t="inlineStr"/>
      <c r="CN230" t="inlineStr"/>
      <c r="CO230" t="inlineStr"/>
      <c r="CP230" t="n">
        <v>7390</v>
      </c>
      <c r="CQ230" t="n">
        <v>0.739</v>
      </c>
      <c r="CR230" t="inlineStr">
        <is>
          <t>4-Acid Digestion</t>
        </is>
      </c>
      <c r="CS230" t="n">
        <v>11.2</v>
      </c>
      <c r="CT230" t="n">
        <v>0.00112</v>
      </c>
      <c r="CU230" t="inlineStr">
        <is>
          <t>4-Acid Digestion</t>
        </is>
      </c>
      <c r="CV230" t="n">
        <v>25.7</v>
      </c>
      <c r="CW230" t="n">
        <v>0.00257</v>
      </c>
      <c r="CX230" t="inlineStr">
        <is>
          <t>4-Acid Digestion</t>
        </is>
      </c>
      <c r="CY230" t="n">
        <v>0.061</v>
      </c>
      <c r="CZ230" t="n">
        <v>6.1e-06</v>
      </c>
      <c r="DA230" t="inlineStr">
        <is>
          <t>4-Acid Digestion</t>
        </is>
      </c>
      <c r="DB230" t="n">
        <v>2200</v>
      </c>
      <c r="DC230" t="n">
        <v>0.22</v>
      </c>
      <c r="DD230" t="inlineStr">
        <is>
          <t>4-Acid Digestion</t>
        </is>
      </c>
      <c r="DE230" t="n">
        <v>110</v>
      </c>
      <c r="DF230" t="n">
        <v>0.011</v>
      </c>
      <c r="DG230" t="inlineStr">
        <is>
          <t>4-Acid Digestion</t>
        </is>
      </c>
      <c r="DH230" t="n">
        <v>2.15</v>
      </c>
      <c r="DI230" t="n">
        <v>0.000215</v>
      </c>
      <c r="DJ230" t="inlineStr">
        <is>
          <t>4-Acid Digestion</t>
        </is>
      </c>
      <c r="DK230" t="n">
        <v>4940</v>
      </c>
      <c r="DL230" t="n">
        <v>0.494</v>
      </c>
      <c r="DM230" t="inlineStr">
        <is>
          <t>4-Acid Digestion</t>
        </is>
      </c>
      <c r="DN230" t="n">
        <v>3.55</v>
      </c>
      <c r="DO230" t="n">
        <v>0.000355</v>
      </c>
      <c r="DP230" t="inlineStr">
        <is>
          <t>4-Acid Digestion</t>
        </is>
      </c>
      <c r="DQ230" t="n">
        <v>10.5</v>
      </c>
      <c r="DR230" t="n">
        <v>0.00105</v>
      </c>
      <c r="DS230" t="inlineStr">
        <is>
          <t>4-Acid Digestion</t>
        </is>
      </c>
      <c r="DT230" t="n">
        <v>22.5</v>
      </c>
      <c r="DU230" t="n">
        <v>0.00225</v>
      </c>
      <c r="DV230" t="inlineStr">
        <is>
          <t>4-Acid Digestion</t>
        </is>
      </c>
      <c r="DW230" t="n">
        <v>210</v>
      </c>
      <c r="DX230" t="n">
        <v>0.021</v>
      </c>
      <c r="DY230" t="inlineStr">
        <is>
          <t>4-Acid Digestion</t>
        </is>
      </c>
      <c r="DZ230" t="n">
        <v>14.2</v>
      </c>
      <c r="EA230" t="n">
        <v>0.00142</v>
      </c>
      <c r="EB230" t="inlineStr">
        <is>
          <t>4-Acid Digestion</t>
        </is>
      </c>
      <c r="EC230" t="inlineStr"/>
      <c r="ED230" t="inlineStr"/>
      <c r="EE230" t="inlineStr"/>
      <c r="EF230" t="n">
        <v>2.69</v>
      </c>
      <c r="EG230" t="n">
        <v>0.000269</v>
      </c>
      <c r="EH230" t="inlineStr">
        <is>
          <t>4-Acid Digestion</t>
        </is>
      </c>
      <c r="EI230" t="inlineStr"/>
      <c r="EJ230" t="inlineStr"/>
      <c r="EK230" t="inlineStr"/>
      <c r="EL230" t="n">
        <v>44</v>
      </c>
      <c r="EM230" t="n">
        <v>0.0044</v>
      </c>
      <c r="EN230" t="inlineStr">
        <is>
          <t>4-Acid Digestion</t>
        </is>
      </c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990</v>
      </c>
      <c r="EY230" t="n">
        <v>0.099</v>
      </c>
      <c r="EZ230" t="inlineStr">
        <is>
          <t>4-Acid Digestion</t>
        </is>
      </c>
      <c r="FA230" t="n">
        <v>0.29</v>
      </c>
      <c r="FB230" t="n">
        <v>2.9e-05</v>
      </c>
      <c r="FC230" t="inlineStr">
        <is>
          <t>4-Acid Digestion</t>
        </is>
      </c>
      <c r="FD230" t="n">
        <v>2.59</v>
      </c>
      <c r="FE230" t="n">
        <v>0.000259</v>
      </c>
      <c r="FF230" t="inlineStr">
        <is>
          <t>4-Acid Digestion</t>
        </is>
      </c>
      <c r="FG230" t="inlineStr"/>
      <c r="FH230" t="inlineStr"/>
      <c r="FI230" t="inlineStr"/>
      <c r="FJ230" t="n">
        <v>425692.982</v>
      </c>
      <c r="FK230" t="n">
        <v>42.5692982</v>
      </c>
      <c r="FL230" t="inlineStr">
        <is>
          <t>Borate Fusion XRF</t>
        </is>
      </c>
      <c r="FM230" t="n">
        <v>2.11</v>
      </c>
      <c r="FN230" t="n">
        <v>0.000211</v>
      </c>
      <c r="FO230" t="inlineStr">
        <is>
          <t>4-Acid Digestion</t>
        </is>
      </c>
      <c r="FP230" t="n">
        <v>1.43</v>
      </c>
      <c r="FQ230" t="n">
        <v>0.000143</v>
      </c>
      <c r="FR230" t="inlineStr">
        <is>
          <t>4-Acid Digestion</t>
        </is>
      </c>
      <c r="FS230" t="n">
        <v>40.3</v>
      </c>
      <c r="FT230" t="n">
        <v>0.00403</v>
      </c>
      <c r="FU230" t="inlineStr">
        <is>
          <t>4-Acid Digestion</t>
        </is>
      </c>
      <c r="FV230" t="n">
        <v>0.36</v>
      </c>
      <c r="FW230" t="n">
        <v>3.6e-05</v>
      </c>
      <c r="FX230" t="inlineStr">
        <is>
          <t>4-Acid Digestion</t>
        </is>
      </c>
      <c r="FY230" t="n">
        <v>0.25</v>
      </c>
      <c r="FZ230" t="n">
        <v>2.5e-05</v>
      </c>
      <c r="GA230" t="inlineStr">
        <is>
          <t>4-Acid Digestion</t>
        </is>
      </c>
      <c r="GB230" s="2" t="n">
        <v>0.05</v>
      </c>
      <c r="GC230" s="2" t="n">
        <v>5e-06</v>
      </c>
      <c r="GD230" t="inlineStr">
        <is>
          <t>4-Acid Digestion</t>
        </is>
      </c>
      <c r="GE230" t="n">
        <v>4.81</v>
      </c>
      <c r="GF230" t="n">
        <v>0.000481</v>
      </c>
      <c r="GG230" t="inlineStr">
        <is>
          <t>4-Acid Digestion</t>
        </is>
      </c>
      <c r="GH230" t="n">
        <v>1090</v>
      </c>
      <c r="GI230" t="n">
        <v>0.109</v>
      </c>
      <c r="GJ230" t="inlineStr">
        <is>
          <t>4-Acid Digestion</t>
        </is>
      </c>
      <c r="GK230" t="n">
        <v>0.25</v>
      </c>
      <c r="GL230" t="n">
        <v>2.5e-05</v>
      </c>
      <c r="GM230" t="inlineStr">
        <is>
          <t>4-Acid Digestion</t>
        </is>
      </c>
      <c r="GN230" t="inlineStr"/>
      <c r="GO230" t="inlineStr"/>
      <c r="GP230" t="inlineStr"/>
      <c r="GQ230" t="n">
        <v>5.98</v>
      </c>
      <c r="GR230" t="n">
        <v>0.000598</v>
      </c>
      <c r="GS230" t="inlineStr">
        <is>
          <t>4-Acid Digestion</t>
        </is>
      </c>
      <c r="GT230" t="n">
        <v>18.9</v>
      </c>
      <c r="GU230" t="n">
        <v>0.00189</v>
      </c>
      <c r="GV230" t="inlineStr">
        <is>
          <t>4-Acid Digestion</t>
        </is>
      </c>
      <c r="GW230" t="n">
        <v>2.17</v>
      </c>
      <c r="GX230" t="n">
        <v>0.000217</v>
      </c>
      <c r="GY230" t="inlineStr">
        <is>
          <t>4-Acid Digestion</t>
        </is>
      </c>
      <c r="GZ230" t="n">
        <v>4.88</v>
      </c>
      <c r="HA230" t="n">
        <v>0.000488</v>
      </c>
      <c r="HB230" t="inlineStr">
        <is>
          <t>4-Acid Digestion</t>
        </is>
      </c>
      <c r="HC230" t="n">
        <v>0.45</v>
      </c>
      <c r="HD230" t="n">
        <v>4.5e-05</v>
      </c>
      <c r="HE230" t="inlineStr">
        <is>
          <t>4-Acid Digestion</t>
        </is>
      </c>
      <c r="HF230" t="n">
        <v>23.6</v>
      </c>
      <c r="HG230" t="n">
        <v>0.00236</v>
      </c>
      <c r="HH230" t="inlineStr">
        <is>
          <t>4-Acid Digestion</t>
        </is>
      </c>
      <c r="HI230" t="n">
        <v>24.2</v>
      </c>
      <c r="HJ230" t="n">
        <v>0.00242</v>
      </c>
      <c r="HK230" t="inlineStr">
        <is>
          <t>4-Acid Digestion</t>
        </is>
      </c>
    </row>
    <row r="231">
      <c r="A231" t="inlineStr">
        <is>
          <t>OREAS0296</t>
        </is>
      </c>
      <c r="B231" t="inlineStr">
        <is>
          <t>Au &gt;1 ppm</t>
        </is>
      </c>
      <c r="C231" t="inlineStr">
        <is>
          <t>primary</t>
        </is>
      </c>
      <c r="D231" t="inlineStr">
        <is>
          <t>quartz conglomerate</t>
        </is>
      </c>
      <c r="E231" t="inlineStr">
        <is>
          <t>modified paleoplacer</t>
        </is>
      </c>
      <c r="F231" t="inlineStr">
        <is>
          <t>yes</t>
        </is>
      </c>
      <c r="G231" t="inlineStr">
        <is>
          <t>Current</t>
        </is>
      </c>
      <c r="H231" t="inlineStr">
        <is>
          <t>C:/Users/Zeb/Documents/GitHub/OREAS-Catalogue-Info/oreas-catalogue-2024-05-24.csv</t>
        </is>
      </c>
      <c r="I231">
        <f>Hyperlink("https://www.oreas.com/crm/OREAS-296/")</f>
        <v/>
      </c>
      <c r="J231" t="n">
        <v>0.323</v>
      </c>
      <c r="K231" t="n">
        <v>3.23e-05</v>
      </c>
      <c r="L231" t="inlineStr">
        <is>
          <t>4-Acid Digestion</t>
        </is>
      </c>
      <c r="M231" t="n">
        <v>19200</v>
      </c>
      <c r="N231" t="n">
        <v>1.92</v>
      </c>
      <c r="O231" t="inlineStr">
        <is>
          <t>4-Acid Digestion</t>
        </is>
      </c>
      <c r="P231" t="n">
        <v>18.8</v>
      </c>
      <c r="Q231" t="n">
        <v>0.00188</v>
      </c>
      <c r="R231" t="inlineStr">
        <is>
          <t>4-Acid Digestion</t>
        </is>
      </c>
      <c r="S231" t="n">
        <v>2.19</v>
      </c>
      <c r="T231" t="n">
        <v>0.000219</v>
      </c>
      <c r="U231" t="inlineStr">
        <is>
          <t>Pb Fire Assay</t>
        </is>
      </c>
      <c r="V231" t="inlineStr"/>
      <c r="W231" t="inlineStr"/>
      <c r="X231" t="inlineStr"/>
      <c r="Y231" t="n">
        <v>259</v>
      </c>
      <c r="Z231" t="n">
        <v>0.0259</v>
      </c>
      <c r="AA231" t="inlineStr">
        <is>
          <t>4-Acid Digestion</t>
        </is>
      </c>
      <c r="AB231" t="n">
        <v>0.65</v>
      </c>
      <c r="AC231" t="n">
        <v>6.499999999999999e-05</v>
      </c>
      <c r="AD231" t="inlineStr">
        <is>
          <t>4-Acid Digestion</t>
        </is>
      </c>
      <c r="AE231" t="n">
        <v>0.5</v>
      </c>
      <c r="AF231" t="n">
        <v>5e-05</v>
      </c>
      <c r="AG231" t="inlineStr">
        <is>
          <t>4-Acid Digestion</t>
        </is>
      </c>
      <c r="AH231" t="n">
        <v>4820</v>
      </c>
      <c r="AI231" t="n">
        <v>0.482</v>
      </c>
      <c r="AJ231" t="inlineStr">
        <is>
          <t>4-Acid Digestion</t>
        </is>
      </c>
      <c r="AK231" t="n">
        <v>0.098</v>
      </c>
      <c r="AL231" t="n">
        <v>9.799999999999999e-06</v>
      </c>
      <c r="AM231" t="inlineStr">
        <is>
          <t>4-Acid Digestion</t>
        </is>
      </c>
      <c r="AN231" t="n">
        <v>26.3</v>
      </c>
      <c r="AO231" t="n">
        <v>0.00263</v>
      </c>
      <c r="AP231" t="inlineStr">
        <is>
          <t>4-Acid Digestion</t>
        </is>
      </c>
      <c r="AQ231" t="inlineStr"/>
      <c r="AR231" t="inlineStr"/>
      <c r="AS231" t="inlineStr"/>
      <c r="AT231" t="n">
        <v>11.2</v>
      </c>
      <c r="AU231" t="n">
        <v>0.00112</v>
      </c>
      <c r="AV231" t="inlineStr">
        <is>
          <t>4-Acid Digestion</t>
        </is>
      </c>
      <c r="AW231" t="n">
        <v>80</v>
      </c>
      <c r="AX231" t="n">
        <v>0.008</v>
      </c>
      <c r="AY231" t="inlineStr">
        <is>
          <t>4-Acid Digestion</t>
        </is>
      </c>
      <c r="AZ231" t="n">
        <v>2.57</v>
      </c>
      <c r="BA231" t="n">
        <v>0.000257</v>
      </c>
      <c r="BB231" t="inlineStr">
        <is>
          <t>4-Acid Digestion</t>
        </is>
      </c>
      <c r="BC231" t="n">
        <v>25.8</v>
      </c>
      <c r="BD231" t="n">
        <v>0.00258</v>
      </c>
      <c r="BE231" t="inlineStr">
        <is>
          <t>4-Acid Digestion</t>
        </is>
      </c>
      <c r="BF231" t="n">
        <v>1.46</v>
      </c>
      <c r="BG231" t="n">
        <v>0.000146</v>
      </c>
      <c r="BH231" t="inlineStr">
        <is>
          <t>4-Acid Digestion</t>
        </is>
      </c>
      <c r="BI231" t="n">
        <v>0.62</v>
      </c>
      <c r="BJ231" t="n">
        <v>6.2e-05</v>
      </c>
      <c r="BK231" t="inlineStr">
        <is>
          <t>4-Acid Digestion</t>
        </is>
      </c>
      <c r="BL231" t="n">
        <v>0.47</v>
      </c>
      <c r="BM231" t="n">
        <v>4.7e-05</v>
      </c>
      <c r="BN231" t="inlineStr">
        <is>
          <t>4-Acid Digestion</t>
        </is>
      </c>
      <c r="BO231" t="n">
        <v>13300</v>
      </c>
      <c r="BP231" t="n">
        <v>1.33</v>
      </c>
      <c r="BQ231" t="inlineStr">
        <is>
          <t>4-Acid Digestion</t>
        </is>
      </c>
      <c r="BR231" t="n">
        <v>5.14</v>
      </c>
      <c r="BS231" t="n">
        <v>0.000514</v>
      </c>
      <c r="BT231" t="inlineStr">
        <is>
          <t>4-Acid Digestion</t>
        </is>
      </c>
      <c r="BU231" t="n">
        <v>1.98</v>
      </c>
      <c r="BV231" t="n">
        <v>0.000198</v>
      </c>
      <c r="BW231" t="inlineStr">
        <is>
          <t>4-Acid Digestion</t>
        </is>
      </c>
      <c r="BX231" t="inlineStr"/>
      <c r="BY231" t="inlineStr"/>
      <c r="BZ231" t="inlineStr"/>
      <c r="CA231" t="n">
        <v>0.96</v>
      </c>
      <c r="CB231" t="n">
        <v>9.6e-05</v>
      </c>
      <c r="CC231" t="inlineStr">
        <is>
          <t>4-Acid Digestion</t>
        </is>
      </c>
      <c r="CD231" t="inlineStr"/>
      <c r="CE231" t="inlineStr"/>
      <c r="CF231" t="inlineStr"/>
      <c r="CG231" t="n">
        <v>0.25</v>
      </c>
      <c r="CH231" t="n">
        <v>2.5e-05</v>
      </c>
      <c r="CI231" t="inlineStr">
        <is>
          <t>4-Acid Digestion</t>
        </is>
      </c>
      <c r="CJ231" t="n">
        <v>0.018</v>
      </c>
      <c r="CK231" t="n">
        <v>1.8e-06</v>
      </c>
      <c r="CL231" t="inlineStr">
        <is>
          <t>4-Acid Digestion</t>
        </is>
      </c>
      <c r="CM231" t="inlineStr"/>
      <c r="CN231" t="inlineStr"/>
      <c r="CO231" t="inlineStr"/>
      <c r="CP231" t="n">
        <v>6850</v>
      </c>
      <c r="CQ231" t="n">
        <v>0.6850000000000001</v>
      </c>
      <c r="CR231" t="inlineStr">
        <is>
          <t>4-Acid Digestion</t>
        </is>
      </c>
      <c r="CS231" t="n">
        <v>13.1</v>
      </c>
      <c r="CT231" t="n">
        <v>0.00131</v>
      </c>
      <c r="CU231" t="inlineStr">
        <is>
          <t>4-Acid Digestion</t>
        </is>
      </c>
      <c r="CV231" t="n">
        <v>22.8</v>
      </c>
      <c r="CW231" t="n">
        <v>0.00228</v>
      </c>
      <c r="CX231" t="inlineStr">
        <is>
          <t>4-Acid Digestion</t>
        </is>
      </c>
      <c r="CY231" t="n">
        <v>0.076</v>
      </c>
      <c r="CZ231" t="n">
        <v>7.6e-06</v>
      </c>
      <c r="DA231" t="inlineStr">
        <is>
          <t>4-Acid Digestion</t>
        </is>
      </c>
      <c r="DB231" t="n">
        <v>2390</v>
      </c>
      <c r="DC231" t="n">
        <v>0.239</v>
      </c>
      <c r="DD231" t="inlineStr">
        <is>
          <t>4-Acid Digestion</t>
        </is>
      </c>
      <c r="DE231" t="n">
        <v>130</v>
      </c>
      <c r="DF231" t="n">
        <v>0.013</v>
      </c>
      <c r="DG231" t="inlineStr">
        <is>
          <t>4-Acid Digestion</t>
        </is>
      </c>
      <c r="DH231" t="n">
        <v>2.87</v>
      </c>
      <c r="DI231" t="n">
        <v>0.000287</v>
      </c>
      <c r="DJ231" t="inlineStr">
        <is>
          <t>4-Acid Digestion</t>
        </is>
      </c>
      <c r="DK231" t="n">
        <v>4190</v>
      </c>
      <c r="DL231" t="n">
        <v>0.419</v>
      </c>
      <c r="DM231" t="inlineStr">
        <is>
          <t>4-Acid Digestion</t>
        </is>
      </c>
      <c r="DN231" t="n">
        <v>3.49</v>
      </c>
      <c r="DO231" t="n">
        <v>0.000349</v>
      </c>
      <c r="DP231" t="inlineStr">
        <is>
          <t>4-Acid Digestion</t>
        </is>
      </c>
      <c r="DQ231" t="n">
        <v>11.6</v>
      </c>
      <c r="DR231" t="n">
        <v>0.00116</v>
      </c>
      <c r="DS231" t="inlineStr">
        <is>
          <t>4-Acid Digestion</t>
        </is>
      </c>
      <c r="DT231" t="n">
        <v>41.3</v>
      </c>
      <c r="DU231" t="n">
        <v>0.00413</v>
      </c>
      <c r="DV231" t="inlineStr">
        <is>
          <t>4-Acid Digestion</t>
        </is>
      </c>
      <c r="DW231" t="n">
        <v>190</v>
      </c>
      <c r="DX231" t="n">
        <v>0.019</v>
      </c>
      <c r="DY231" t="inlineStr">
        <is>
          <t>4-Acid Digestion</t>
        </is>
      </c>
      <c r="DZ231" t="n">
        <v>31.6</v>
      </c>
      <c r="EA231" t="n">
        <v>0.00316</v>
      </c>
      <c r="EB231" t="inlineStr">
        <is>
          <t>4-Acid Digestion</t>
        </is>
      </c>
      <c r="EC231" t="inlineStr"/>
      <c r="ED231" t="inlineStr"/>
      <c r="EE231" t="inlineStr"/>
      <c r="EF231" t="n">
        <v>3</v>
      </c>
      <c r="EG231" t="n">
        <v>0.0003</v>
      </c>
      <c r="EH231" t="inlineStr">
        <is>
          <t>4-Acid Digestion</t>
        </is>
      </c>
      <c r="EI231" t="inlineStr"/>
      <c r="EJ231" t="inlineStr"/>
      <c r="EK231" t="inlineStr"/>
      <c r="EL231" t="n">
        <v>41.7</v>
      </c>
      <c r="EM231" t="n">
        <v>0.00417</v>
      </c>
      <c r="EN231" t="inlineStr">
        <is>
          <t>4-Acid Digestion</t>
        </is>
      </c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2490</v>
      </c>
      <c r="EY231" t="n">
        <v>0.249</v>
      </c>
      <c r="EZ231" t="inlineStr">
        <is>
          <t>4-Acid Digestion</t>
        </is>
      </c>
      <c r="FA231" t="n">
        <v>0.45</v>
      </c>
      <c r="FB231" t="n">
        <v>4.5e-05</v>
      </c>
      <c r="FC231" t="inlineStr">
        <is>
          <t>4-Acid Digestion</t>
        </is>
      </c>
      <c r="FD231" t="n">
        <v>2.64</v>
      </c>
      <c r="FE231" t="n">
        <v>0.000264</v>
      </c>
      <c r="FF231" t="inlineStr">
        <is>
          <t>4-Acid Digestion</t>
        </is>
      </c>
      <c r="FG231" t="inlineStr"/>
      <c r="FH231" t="inlineStr"/>
      <c r="FI231" t="inlineStr"/>
      <c r="FJ231" t="n">
        <v>424337.421</v>
      </c>
      <c r="FK231" t="n">
        <v>42.4337421</v>
      </c>
      <c r="FL231" t="inlineStr">
        <is>
          <t>Borate Fusion XRF</t>
        </is>
      </c>
      <c r="FM231" t="n">
        <v>2.29</v>
      </c>
      <c r="FN231" t="n">
        <v>0.000229</v>
      </c>
      <c r="FO231" t="inlineStr">
        <is>
          <t>4-Acid Digestion</t>
        </is>
      </c>
      <c r="FP231" t="n">
        <v>1.3</v>
      </c>
      <c r="FQ231" t="n">
        <v>0.00013</v>
      </c>
      <c r="FR231" t="inlineStr">
        <is>
          <t>4-Acid Digestion</t>
        </is>
      </c>
      <c r="FS231" t="n">
        <v>37</v>
      </c>
      <c r="FT231" t="n">
        <v>0.0037</v>
      </c>
      <c r="FU231" t="inlineStr">
        <is>
          <t>4-Acid Digestion</t>
        </is>
      </c>
      <c r="FV231" t="n">
        <v>0.45</v>
      </c>
      <c r="FW231" t="n">
        <v>4.5e-05</v>
      </c>
      <c r="FX231" t="inlineStr">
        <is>
          <t>4-Acid Digestion</t>
        </is>
      </c>
      <c r="FY231" t="n">
        <v>0.29</v>
      </c>
      <c r="FZ231" t="n">
        <v>2.9e-05</v>
      </c>
      <c r="GA231" t="inlineStr">
        <is>
          <t>4-Acid Digestion</t>
        </is>
      </c>
      <c r="GB231" s="2" t="n">
        <v>0.1</v>
      </c>
      <c r="GC231" s="2" t="n">
        <v>1e-05</v>
      </c>
      <c r="GD231" t="inlineStr">
        <is>
          <t>4-Acid Digestion</t>
        </is>
      </c>
      <c r="GE231" t="n">
        <v>6.65</v>
      </c>
      <c r="GF231" t="n">
        <v>0.000665</v>
      </c>
      <c r="GG231" t="inlineStr">
        <is>
          <t>4-Acid Digestion</t>
        </is>
      </c>
      <c r="GH231" t="n">
        <v>1050</v>
      </c>
      <c r="GI231" t="n">
        <v>0.105</v>
      </c>
      <c r="GJ231" t="inlineStr">
        <is>
          <t>4-Acid Digestion</t>
        </is>
      </c>
      <c r="GK231" t="n">
        <v>0.24</v>
      </c>
      <c r="GL231" t="n">
        <v>2.4e-05</v>
      </c>
      <c r="GM231" t="inlineStr">
        <is>
          <t>4-Acid Digestion</t>
        </is>
      </c>
      <c r="GN231" t="n">
        <v>0.08699999999999999</v>
      </c>
      <c r="GO231" t="n">
        <v>8.7e-06</v>
      </c>
      <c r="GP231" t="inlineStr">
        <is>
          <t>4-Acid Digestion</t>
        </is>
      </c>
      <c r="GQ231" t="n">
        <v>24.7</v>
      </c>
      <c r="GR231" t="n">
        <v>0.00247</v>
      </c>
      <c r="GS231" t="inlineStr">
        <is>
          <t>4-Acid Digestion</t>
        </is>
      </c>
      <c r="GT231" t="n">
        <v>19.2</v>
      </c>
      <c r="GU231" t="n">
        <v>0.00192</v>
      </c>
      <c r="GV231" t="inlineStr">
        <is>
          <t>4-Acid Digestion</t>
        </is>
      </c>
      <c r="GW231" t="n">
        <v>2.41</v>
      </c>
      <c r="GX231" t="n">
        <v>0.000241</v>
      </c>
      <c r="GY231" t="inlineStr">
        <is>
          <t>4-Acid Digestion</t>
        </is>
      </c>
      <c r="GZ231" t="n">
        <v>5.79</v>
      </c>
      <c r="HA231" t="n">
        <v>0.000579</v>
      </c>
      <c r="HB231" t="inlineStr">
        <is>
          <t>4-Acid Digestion</t>
        </is>
      </c>
      <c r="HC231" t="n">
        <v>0.55</v>
      </c>
      <c r="HD231" t="n">
        <v>5.5e-05</v>
      </c>
      <c r="HE231" t="inlineStr">
        <is>
          <t>4-Acid Digestion</t>
        </is>
      </c>
      <c r="HF231" t="n">
        <v>28.8</v>
      </c>
      <c r="HG231" t="n">
        <v>0.00288</v>
      </c>
      <c r="HH231" t="inlineStr">
        <is>
          <t>4-Acid Digestion</t>
        </is>
      </c>
      <c r="HI231" t="n">
        <v>30.7</v>
      </c>
      <c r="HJ231" t="n">
        <v>0.00307</v>
      </c>
      <c r="HK231" t="inlineStr">
        <is>
          <t>4-Acid Digestion</t>
        </is>
      </c>
    </row>
    <row r="232">
      <c r="A232" t="inlineStr">
        <is>
          <t>OREAS0297</t>
        </is>
      </c>
      <c r="B232" t="inlineStr">
        <is>
          <t>Au &gt;1 ppm</t>
        </is>
      </c>
      <c r="C232" t="inlineStr">
        <is>
          <t>primary</t>
        </is>
      </c>
      <c r="D232" t="inlineStr">
        <is>
          <t>quartz conglomerate</t>
        </is>
      </c>
      <c r="E232" t="inlineStr">
        <is>
          <t>modified paleoplacer</t>
        </is>
      </c>
      <c r="F232" t="inlineStr">
        <is>
          <t>yes</t>
        </is>
      </c>
      <c r="G232" t="inlineStr">
        <is>
          <t>Current</t>
        </is>
      </c>
      <c r="H232" t="inlineStr">
        <is>
          <t>C:/Users/Zeb/Documents/GitHub/OREAS-Catalogue-Info/oreas-catalogue-2024-05-24.csv</t>
        </is>
      </c>
      <c r="I232">
        <f>Hyperlink("https://www.oreas.com/crm/OREAS-297/")</f>
        <v/>
      </c>
      <c r="J232" t="n">
        <v>2.05</v>
      </c>
      <c r="K232" t="n">
        <v>0.000205</v>
      </c>
      <c r="L232" t="inlineStr">
        <is>
          <t>4-Acid Digestion</t>
        </is>
      </c>
      <c r="M232" t="n">
        <v>16400</v>
      </c>
      <c r="N232" t="n">
        <v>1.64</v>
      </c>
      <c r="O232" t="inlineStr">
        <is>
          <t>4-Acid Digestion</t>
        </is>
      </c>
      <c r="P232" t="n">
        <v>48.2</v>
      </c>
      <c r="Q232" t="n">
        <v>0.00482</v>
      </c>
      <c r="R232" t="inlineStr">
        <is>
          <t>4-Acid Digestion</t>
        </is>
      </c>
      <c r="S232" t="n">
        <v>17.83</v>
      </c>
      <c r="T232" t="n">
        <v>0.001783</v>
      </c>
      <c r="U232" t="inlineStr">
        <is>
          <t>Pb Fire Assay</t>
        </is>
      </c>
      <c r="V232" t="inlineStr"/>
      <c r="W232" t="inlineStr"/>
      <c r="X232" t="inlineStr"/>
      <c r="Y232" t="n">
        <v>216</v>
      </c>
      <c r="Z232" t="n">
        <v>0.0216</v>
      </c>
      <c r="AA232" t="inlineStr">
        <is>
          <t>4-Acid Digestion</t>
        </is>
      </c>
      <c r="AB232" t="n">
        <v>0.55</v>
      </c>
      <c r="AC232" t="n">
        <v>5.5e-05</v>
      </c>
      <c r="AD232" t="inlineStr">
        <is>
          <t>4-Acid Digestion</t>
        </is>
      </c>
      <c r="AE232" t="n">
        <v>1.14</v>
      </c>
      <c r="AF232" t="n">
        <v>0.000114</v>
      </c>
      <c r="AG232" t="inlineStr">
        <is>
          <t>4-Acid Digestion</t>
        </is>
      </c>
      <c r="AH232" t="n">
        <v>4520</v>
      </c>
      <c r="AI232" t="n">
        <v>0.452</v>
      </c>
      <c r="AJ232" t="inlineStr">
        <is>
          <t>4-Acid Digestion</t>
        </is>
      </c>
      <c r="AK232" t="n">
        <v>0.18</v>
      </c>
      <c r="AL232" t="n">
        <v>1.8e-05</v>
      </c>
      <c r="AM232" t="inlineStr">
        <is>
          <t>4-Acid Digestion</t>
        </is>
      </c>
      <c r="AN232" t="n">
        <v>33.3</v>
      </c>
      <c r="AO232" t="n">
        <v>0.00333</v>
      </c>
      <c r="AP232" t="inlineStr">
        <is>
          <t>4-Acid Digestion</t>
        </is>
      </c>
      <c r="AQ232" t="inlineStr"/>
      <c r="AR232" t="inlineStr"/>
      <c r="AS232" t="inlineStr"/>
      <c r="AT232" t="n">
        <v>23.5</v>
      </c>
      <c r="AU232" t="n">
        <v>0.00235</v>
      </c>
      <c r="AV232" t="inlineStr">
        <is>
          <t>4-Acid Digestion</t>
        </is>
      </c>
      <c r="AW232" t="n">
        <v>110</v>
      </c>
      <c r="AX232" t="n">
        <v>0.011</v>
      </c>
      <c r="AY232" t="inlineStr">
        <is>
          <t>4-Acid Digestion</t>
        </is>
      </c>
      <c r="AZ232" t="n">
        <v>2</v>
      </c>
      <c r="BA232" t="n">
        <v>0.0002</v>
      </c>
      <c r="BB232" t="inlineStr">
        <is>
          <t>4-Acid Digestion</t>
        </is>
      </c>
      <c r="BC232" t="n">
        <v>52</v>
      </c>
      <c r="BD232" t="n">
        <v>0.0052</v>
      </c>
      <c r="BE232" t="inlineStr">
        <is>
          <t>4-Acid Digestion</t>
        </is>
      </c>
      <c r="BF232" t="n">
        <v>2.07</v>
      </c>
      <c r="BG232" t="n">
        <v>0.000207</v>
      </c>
      <c r="BH232" t="inlineStr">
        <is>
          <t>4-Acid Digestion</t>
        </is>
      </c>
      <c r="BI232" t="n">
        <v>0.97</v>
      </c>
      <c r="BJ232" t="n">
        <v>9.7e-05</v>
      </c>
      <c r="BK232" t="inlineStr">
        <is>
          <t>4-Acid Digestion</t>
        </is>
      </c>
      <c r="BL232" t="n">
        <v>0.58</v>
      </c>
      <c r="BM232" t="n">
        <v>5.8e-05</v>
      </c>
      <c r="BN232" t="inlineStr">
        <is>
          <t>4-Acid Digestion</t>
        </is>
      </c>
      <c r="BO232" t="n">
        <v>19300</v>
      </c>
      <c r="BP232" t="n">
        <v>1.93</v>
      </c>
      <c r="BQ232" t="inlineStr">
        <is>
          <t>4-Acid Digestion</t>
        </is>
      </c>
      <c r="BR232" t="n">
        <v>4.48</v>
      </c>
      <c r="BS232" t="n">
        <v>0.000448</v>
      </c>
      <c r="BT232" t="inlineStr">
        <is>
          <t>4-Acid Digestion</t>
        </is>
      </c>
      <c r="BU232" t="n">
        <v>2.46</v>
      </c>
      <c r="BV232" t="n">
        <v>0.000246</v>
      </c>
      <c r="BW232" t="inlineStr">
        <is>
          <t>4-Acid Digestion</t>
        </is>
      </c>
      <c r="BX232" t="inlineStr"/>
      <c r="BY232" t="inlineStr"/>
      <c r="BZ232" t="inlineStr"/>
      <c r="CA232" t="n">
        <v>1.26</v>
      </c>
      <c r="CB232" t="n">
        <v>0.000126</v>
      </c>
      <c r="CC232" t="inlineStr">
        <is>
          <t>4-Acid Digestion</t>
        </is>
      </c>
      <c r="CD232" t="inlineStr"/>
      <c r="CE232" t="inlineStr"/>
      <c r="CF232" t="inlineStr"/>
      <c r="CG232" t="n">
        <v>0.37</v>
      </c>
      <c r="CH232" t="n">
        <v>3.7e-05</v>
      </c>
      <c r="CI232" t="inlineStr">
        <is>
          <t>4-Acid Digestion</t>
        </is>
      </c>
      <c r="CJ232" t="n">
        <v>0.016</v>
      </c>
      <c r="CK232" t="n">
        <v>1.6e-06</v>
      </c>
      <c r="CL232" t="inlineStr">
        <is>
          <t>4-Acid Digestion</t>
        </is>
      </c>
      <c r="CM232" t="inlineStr"/>
      <c r="CN232" t="inlineStr"/>
      <c r="CO232" t="inlineStr"/>
      <c r="CP232" t="n">
        <v>5570</v>
      </c>
      <c r="CQ232" t="n">
        <v>0.5570000000000001</v>
      </c>
      <c r="CR232" t="inlineStr">
        <is>
          <t>4-Acid Digestion</t>
        </is>
      </c>
      <c r="CS232" t="n">
        <v>16.7</v>
      </c>
      <c r="CT232" t="n">
        <v>0.00167</v>
      </c>
      <c r="CU232" t="inlineStr">
        <is>
          <t>4-Acid Digestion</t>
        </is>
      </c>
      <c r="CV232" t="n">
        <v>17.9</v>
      </c>
      <c r="CW232" t="n">
        <v>0.00179</v>
      </c>
      <c r="CX232" t="inlineStr">
        <is>
          <t>4-Acid Digestion</t>
        </is>
      </c>
      <c r="CY232" t="n">
        <v>0.11</v>
      </c>
      <c r="CZ232" t="n">
        <v>1.1e-05</v>
      </c>
      <c r="DA232" t="inlineStr">
        <is>
          <t>4-Acid Digestion</t>
        </is>
      </c>
      <c r="DB232" t="n">
        <v>2770</v>
      </c>
      <c r="DC232" t="n">
        <v>0.277</v>
      </c>
      <c r="DD232" t="inlineStr">
        <is>
          <t>4-Acid Digestion</t>
        </is>
      </c>
      <c r="DE232" t="n">
        <v>160</v>
      </c>
      <c r="DF232" t="n">
        <v>0.016</v>
      </c>
      <c r="DG232" t="inlineStr">
        <is>
          <t>4-Acid Digestion</t>
        </is>
      </c>
      <c r="DH232" t="n">
        <v>4.34</v>
      </c>
      <c r="DI232" t="n">
        <v>0.000434</v>
      </c>
      <c r="DJ232" t="inlineStr">
        <is>
          <t>4-Acid Digestion</t>
        </is>
      </c>
      <c r="DK232" t="n">
        <v>2990</v>
      </c>
      <c r="DL232" t="n">
        <v>0.299</v>
      </c>
      <c r="DM232" t="inlineStr">
        <is>
          <t>4-Acid Digestion</t>
        </is>
      </c>
      <c r="DN232" t="n">
        <v>3.49</v>
      </c>
      <c r="DO232" t="n">
        <v>0.000349</v>
      </c>
      <c r="DP232" t="inlineStr">
        <is>
          <t>4-Acid Digestion</t>
        </is>
      </c>
      <c r="DQ232" t="n">
        <v>13.9</v>
      </c>
      <c r="DR232" t="n">
        <v>0.00139</v>
      </c>
      <c r="DS232" t="inlineStr">
        <is>
          <t>4-Acid Digestion</t>
        </is>
      </c>
      <c r="DT232" t="n">
        <v>58</v>
      </c>
      <c r="DU232" t="n">
        <v>0.0058</v>
      </c>
      <c r="DV232" t="inlineStr">
        <is>
          <t>4-Acid Digestion</t>
        </is>
      </c>
      <c r="DW232" t="n">
        <v>160</v>
      </c>
      <c r="DX232" t="n">
        <v>0.016</v>
      </c>
      <c r="DY232" t="inlineStr">
        <is>
          <t>4-Acid Digestion</t>
        </is>
      </c>
      <c r="DZ232" t="n">
        <v>79</v>
      </c>
      <c r="EA232" t="n">
        <v>0.007900000000000001</v>
      </c>
      <c r="EB232" t="inlineStr">
        <is>
          <t>4-Acid Digestion</t>
        </is>
      </c>
      <c r="EC232" t="inlineStr"/>
      <c r="ED232" t="inlineStr"/>
      <c r="EE232" t="inlineStr"/>
      <c r="EF232" t="n">
        <v>3.69</v>
      </c>
      <c r="EG232" t="n">
        <v>0.000369</v>
      </c>
      <c r="EH232" t="inlineStr">
        <is>
          <t>4-Acid Digestion</t>
        </is>
      </c>
      <c r="EI232" t="inlineStr"/>
      <c r="EJ232" t="inlineStr"/>
      <c r="EK232" t="inlineStr"/>
      <c r="EL232" t="n">
        <v>34</v>
      </c>
      <c r="EM232" t="n">
        <v>0.0034</v>
      </c>
      <c r="EN232" t="inlineStr">
        <is>
          <t>4-Acid Digestion</t>
        </is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6430</v>
      </c>
      <c r="EY232" t="n">
        <v>0.643</v>
      </c>
      <c r="EZ232" t="inlineStr">
        <is>
          <t>4-Acid Digestion</t>
        </is>
      </c>
      <c r="FA232" t="n">
        <v>0.85</v>
      </c>
      <c r="FB232" t="n">
        <v>8.500000000000001e-05</v>
      </c>
      <c r="FC232" t="inlineStr">
        <is>
          <t>4-Acid Digestion</t>
        </is>
      </c>
      <c r="FD232" t="n">
        <v>2.62</v>
      </c>
      <c r="FE232" t="n">
        <v>0.000262</v>
      </c>
      <c r="FF232" t="inlineStr">
        <is>
          <t>4-Acid Digestion</t>
        </is>
      </c>
      <c r="FG232" t="inlineStr"/>
      <c r="FH232" t="inlineStr"/>
      <c r="FI232" t="inlineStr"/>
      <c r="FJ232" t="n">
        <v>422935.116</v>
      </c>
      <c r="FK232" t="n">
        <v>42.2935116</v>
      </c>
      <c r="FL232" t="inlineStr">
        <is>
          <t>Borate Fusion XRF</t>
        </is>
      </c>
      <c r="FM232" t="n">
        <v>2.8</v>
      </c>
      <c r="FN232" t="n">
        <v>0.00028</v>
      </c>
      <c r="FO232" t="inlineStr">
        <is>
          <t>4-Acid Digestion</t>
        </is>
      </c>
      <c r="FP232" t="n">
        <v>1.11</v>
      </c>
      <c r="FQ232" t="n">
        <v>0.000111</v>
      </c>
      <c r="FR232" t="inlineStr">
        <is>
          <t>4-Acid Digestion</t>
        </is>
      </c>
      <c r="FS232" t="n">
        <v>32.4</v>
      </c>
      <c r="FT232" t="n">
        <v>0.00324</v>
      </c>
      <c r="FU232" t="inlineStr">
        <is>
          <t>4-Acid Digestion</t>
        </is>
      </c>
      <c r="FV232" t="n">
        <v>0.73</v>
      </c>
      <c r="FW232" t="n">
        <v>7.3e-05</v>
      </c>
      <c r="FX232" t="inlineStr">
        <is>
          <t>4-Acid Digestion</t>
        </is>
      </c>
      <c r="FY232" t="n">
        <v>0.39</v>
      </c>
      <c r="FZ232" t="n">
        <v>3.9e-05</v>
      </c>
      <c r="GA232" t="inlineStr">
        <is>
          <t>4-Acid Digestion</t>
        </is>
      </c>
      <c r="GB232" t="n">
        <v>0.08500000000000001</v>
      </c>
      <c r="GC232" t="n">
        <v>8.5e-06</v>
      </c>
      <c r="GD232" t="inlineStr">
        <is>
          <t>4-Acid Digestion</t>
        </is>
      </c>
      <c r="GE232" t="n">
        <v>12.3</v>
      </c>
      <c r="GF232" t="n">
        <v>0.00123</v>
      </c>
      <c r="GG232" t="inlineStr">
        <is>
          <t>4-Acid Digestion</t>
        </is>
      </c>
      <c r="GH232" t="n">
        <v>860</v>
      </c>
      <c r="GI232" t="n">
        <v>0.08599999999999999</v>
      </c>
      <c r="GJ232" t="inlineStr">
        <is>
          <t>4-Acid Digestion</t>
        </is>
      </c>
      <c r="GK232" t="n">
        <v>0.21</v>
      </c>
      <c r="GL232" t="n">
        <v>2.1e-05</v>
      </c>
      <c r="GM232" t="inlineStr">
        <is>
          <t>4-Acid Digestion</t>
        </is>
      </c>
      <c r="GN232" t="inlineStr"/>
      <c r="GO232" t="inlineStr"/>
      <c r="GP232" t="inlineStr"/>
      <c r="GQ232" t="n">
        <v>82</v>
      </c>
      <c r="GR232" t="n">
        <v>0.008200000000000001</v>
      </c>
      <c r="GS232" t="inlineStr">
        <is>
          <t>4-Acid Digestion</t>
        </is>
      </c>
      <c r="GT232" t="n">
        <v>18.1</v>
      </c>
      <c r="GU232" t="n">
        <v>0.00181</v>
      </c>
      <c r="GV232" t="inlineStr">
        <is>
          <t>4-Acid Digestion</t>
        </is>
      </c>
      <c r="GW232" t="n">
        <v>2.59</v>
      </c>
      <c r="GX232" t="n">
        <v>0.000259</v>
      </c>
      <c r="GY232" t="inlineStr">
        <is>
          <t>4-Acid Digestion</t>
        </is>
      </c>
      <c r="GZ232" t="n">
        <v>8.109999999999999</v>
      </c>
      <c r="HA232" t="n">
        <v>0.000811</v>
      </c>
      <c r="HB232" t="inlineStr">
        <is>
          <t>4-Acid Digestion</t>
        </is>
      </c>
      <c r="HC232" t="n">
        <v>0.84</v>
      </c>
      <c r="HD232" t="n">
        <v>8.4e-05</v>
      </c>
      <c r="HE232" t="inlineStr">
        <is>
          <t>4-Acid Digestion</t>
        </is>
      </c>
      <c r="HF232" t="n">
        <v>40.8</v>
      </c>
      <c r="HG232" t="n">
        <v>0.00408</v>
      </c>
      <c r="HH232" t="inlineStr">
        <is>
          <t>4-Acid Digestion</t>
        </is>
      </c>
      <c r="HI232" t="n">
        <v>43.2</v>
      </c>
      <c r="HJ232" t="n">
        <v>0.00432</v>
      </c>
      <c r="HK232" t="inlineStr">
        <is>
          <t>4-Acid Digestion</t>
        </is>
      </c>
    </row>
    <row r="233">
      <c r="A233" t="inlineStr">
        <is>
          <t>OREAS0298</t>
        </is>
      </c>
      <c r="B233" t="inlineStr">
        <is>
          <t>Au &gt;1 ppm</t>
        </is>
      </c>
      <c r="C233" t="inlineStr">
        <is>
          <t>primary</t>
        </is>
      </c>
      <c r="D233" t="inlineStr">
        <is>
          <t>quartz conglomerate</t>
        </is>
      </c>
      <c r="E233" t="inlineStr">
        <is>
          <t>modified paleoplacer</t>
        </is>
      </c>
      <c r="F233" t="inlineStr">
        <is>
          <t>yes</t>
        </is>
      </c>
      <c r="G233" t="inlineStr">
        <is>
          <t>Current</t>
        </is>
      </c>
      <c r="H233" t="inlineStr">
        <is>
          <t>C:/Users/Zeb/Documents/GitHub/OREAS-Catalogue-Info/oreas-catalogue-2024-05-24.csv</t>
        </is>
      </c>
      <c r="I233">
        <f>Hyperlink("https://www.oreas.com/crm/OREAS-298/")</f>
        <v/>
      </c>
      <c r="J233" t="n">
        <v>3.66</v>
      </c>
      <c r="K233" t="n">
        <v>0.000366</v>
      </c>
      <c r="L233" t="inlineStr">
        <is>
          <t>4-Acid Digestion</t>
        </is>
      </c>
      <c r="M233" t="n">
        <v>16100</v>
      </c>
      <c r="N233" t="n">
        <v>1.61</v>
      </c>
      <c r="O233" t="inlineStr">
        <is>
          <t>4-Acid Digestion</t>
        </is>
      </c>
      <c r="P233" t="n">
        <v>46.8</v>
      </c>
      <c r="Q233" t="n">
        <v>0.00468</v>
      </c>
      <c r="R233" t="inlineStr">
        <is>
          <t>4-Acid Digestion</t>
        </is>
      </c>
      <c r="S233" t="n">
        <v>34.99</v>
      </c>
      <c r="T233" t="n">
        <v>0.003499</v>
      </c>
      <c r="U233" t="inlineStr">
        <is>
          <t>Pb Fire Assay</t>
        </is>
      </c>
      <c r="V233" t="inlineStr"/>
      <c r="W233" t="inlineStr"/>
      <c r="X233" t="inlineStr"/>
      <c r="Y233" t="n">
        <v>214</v>
      </c>
      <c r="Z233" t="n">
        <v>0.0214</v>
      </c>
      <c r="AA233" t="inlineStr">
        <is>
          <t>4-Acid Digestion</t>
        </is>
      </c>
      <c r="AB233" t="n">
        <v>0.54</v>
      </c>
      <c r="AC233" t="n">
        <v>5.4e-05</v>
      </c>
      <c r="AD233" t="inlineStr">
        <is>
          <t>4-Acid Digestion</t>
        </is>
      </c>
      <c r="AE233" t="n">
        <v>1.34</v>
      </c>
      <c r="AF233" t="n">
        <v>0.000134</v>
      </c>
      <c r="AG233" t="inlineStr">
        <is>
          <t>4-Acid Digestion</t>
        </is>
      </c>
      <c r="AH233" t="n">
        <v>4470</v>
      </c>
      <c r="AI233" t="n">
        <v>0.447</v>
      </c>
      <c r="AJ233" t="inlineStr">
        <is>
          <t>4-Acid Digestion</t>
        </is>
      </c>
      <c r="AK233" t="n">
        <v>0.19</v>
      </c>
      <c r="AL233" t="n">
        <v>1.9e-05</v>
      </c>
      <c r="AM233" t="inlineStr">
        <is>
          <t>4-Acid Digestion</t>
        </is>
      </c>
      <c r="AN233" t="n">
        <v>33.1</v>
      </c>
      <c r="AO233" t="n">
        <v>0.00331</v>
      </c>
      <c r="AP233" t="inlineStr">
        <is>
          <t>4-Acid Digestion</t>
        </is>
      </c>
      <c r="AQ233" t="inlineStr"/>
      <c r="AR233" t="inlineStr"/>
      <c r="AS233" t="inlineStr"/>
      <c r="AT233" t="n">
        <v>24.4</v>
      </c>
      <c r="AU233" t="n">
        <v>0.00244</v>
      </c>
      <c r="AV233" t="inlineStr">
        <is>
          <t>4-Acid Digestion</t>
        </is>
      </c>
      <c r="AW233" t="n">
        <v>111</v>
      </c>
      <c r="AX233" t="n">
        <v>0.0111</v>
      </c>
      <c r="AY233" t="inlineStr">
        <is>
          <t>4-Acid Digestion</t>
        </is>
      </c>
      <c r="AZ233" t="n">
        <v>1.98</v>
      </c>
      <c r="BA233" t="n">
        <v>0.000198</v>
      </c>
      <c r="BB233" t="inlineStr">
        <is>
          <t>4-Acid Digestion</t>
        </is>
      </c>
      <c r="BC233" t="n">
        <v>137</v>
      </c>
      <c r="BD233" t="n">
        <v>0.0137</v>
      </c>
      <c r="BE233" t="inlineStr">
        <is>
          <t>4-Acid Digestion</t>
        </is>
      </c>
      <c r="BF233" t="n">
        <v>2.06</v>
      </c>
      <c r="BG233" t="n">
        <v>0.000206</v>
      </c>
      <c r="BH233" t="inlineStr">
        <is>
          <t>4-Acid Digestion</t>
        </is>
      </c>
      <c r="BI233" t="n">
        <v>0.96</v>
      </c>
      <c r="BJ233" t="n">
        <v>9.6e-05</v>
      </c>
      <c r="BK233" t="inlineStr">
        <is>
          <t>4-Acid Digestion</t>
        </is>
      </c>
      <c r="BL233" t="n">
        <v>0.57</v>
      </c>
      <c r="BM233" t="n">
        <v>5.7e-05</v>
      </c>
      <c r="BN233" t="inlineStr">
        <is>
          <t>4-Acid Digestion</t>
        </is>
      </c>
      <c r="BO233" t="n">
        <v>20400</v>
      </c>
      <c r="BP233" t="n">
        <v>2.04</v>
      </c>
      <c r="BQ233" t="inlineStr">
        <is>
          <t>4-Acid Digestion</t>
        </is>
      </c>
      <c r="BR233" t="n">
        <v>4.48</v>
      </c>
      <c r="BS233" t="n">
        <v>0.000448</v>
      </c>
      <c r="BT233" t="inlineStr">
        <is>
          <t>4-Acid Digestion</t>
        </is>
      </c>
      <c r="BU233" t="n">
        <v>2.48</v>
      </c>
      <c r="BV233" t="n">
        <v>0.000248</v>
      </c>
      <c r="BW233" t="inlineStr">
        <is>
          <t>4-Acid Digestion</t>
        </is>
      </c>
      <c r="BX233" t="inlineStr"/>
      <c r="BY233" t="inlineStr"/>
      <c r="BZ233" t="inlineStr"/>
      <c r="CA233" t="n">
        <v>1.29</v>
      </c>
      <c r="CB233" t="n">
        <v>0.000129</v>
      </c>
      <c r="CC233" t="inlineStr">
        <is>
          <t>4-Acid Digestion</t>
        </is>
      </c>
      <c r="CD233" t="inlineStr"/>
      <c r="CE233" t="inlineStr"/>
      <c r="CF233" t="inlineStr"/>
      <c r="CG233" t="n">
        <v>0.36</v>
      </c>
      <c r="CH233" t="n">
        <v>3.6e-05</v>
      </c>
      <c r="CI233" t="inlineStr">
        <is>
          <t>4-Acid Digestion</t>
        </is>
      </c>
      <c r="CJ233" t="n">
        <v>0.027</v>
      </c>
      <c r="CK233" t="n">
        <v>2.7e-06</v>
      </c>
      <c r="CL233" t="inlineStr">
        <is>
          <t>4-Acid Digestion</t>
        </is>
      </c>
      <c r="CM233" t="inlineStr"/>
      <c r="CN233" t="inlineStr"/>
      <c r="CO233" t="inlineStr"/>
      <c r="CP233" t="n">
        <v>5540</v>
      </c>
      <c r="CQ233" t="n">
        <v>0.554</v>
      </c>
      <c r="CR233" t="inlineStr">
        <is>
          <t>4-Acid Digestion</t>
        </is>
      </c>
      <c r="CS233" t="n">
        <v>16.5</v>
      </c>
      <c r="CT233" t="n">
        <v>0.00165</v>
      </c>
      <c r="CU233" t="inlineStr">
        <is>
          <t>4-Acid Digestion</t>
        </is>
      </c>
      <c r="CV233" t="n">
        <v>18.2</v>
      </c>
      <c r="CW233" t="n">
        <v>0.00182</v>
      </c>
      <c r="CX233" t="inlineStr">
        <is>
          <t>4-Acid Digestion</t>
        </is>
      </c>
      <c r="CY233" t="n">
        <v>0.11</v>
      </c>
      <c r="CZ233" t="n">
        <v>1.1e-05</v>
      </c>
      <c r="DA233" t="inlineStr">
        <is>
          <t>4-Acid Digestion</t>
        </is>
      </c>
      <c r="DB233" t="n">
        <v>2800</v>
      </c>
      <c r="DC233" t="n">
        <v>0.28</v>
      </c>
      <c r="DD233" t="inlineStr">
        <is>
          <t>4-Acid Digestion</t>
        </is>
      </c>
      <c r="DE233" t="n">
        <v>160</v>
      </c>
      <c r="DF233" t="n">
        <v>0.016</v>
      </c>
      <c r="DG233" t="inlineStr">
        <is>
          <t>4-Acid Digestion</t>
        </is>
      </c>
      <c r="DH233" t="n">
        <v>5.25</v>
      </c>
      <c r="DI233" t="n">
        <v>0.000525</v>
      </c>
      <c r="DJ233" t="inlineStr">
        <is>
          <t>4-Acid Digestion</t>
        </is>
      </c>
      <c r="DK233" t="n">
        <v>2990</v>
      </c>
      <c r="DL233" t="n">
        <v>0.299</v>
      </c>
      <c r="DM233" t="inlineStr">
        <is>
          <t>4-Acid Digestion</t>
        </is>
      </c>
      <c r="DN233" t="n">
        <v>3.66</v>
      </c>
      <c r="DO233" t="n">
        <v>0.000366</v>
      </c>
      <c r="DP233" t="inlineStr">
        <is>
          <t>4-Acid Digestion</t>
        </is>
      </c>
      <c r="DQ233" t="n">
        <v>13.9</v>
      </c>
      <c r="DR233" t="n">
        <v>0.00139</v>
      </c>
      <c r="DS233" t="inlineStr">
        <is>
          <t>4-Acid Digestion</t>
        </is>
      </c>
      <c r="DT233" t="n">
        <v>55</v>
      </c>
      <c r="DU233" t="n">
        <v>0.0055</v>
      </c>
      <c r="DV233" t="inlineStr">
        <is>
          <t>Borate Fusion XRF</t>
        </is>
      </c>
      <c r="DW233" t="n">
        <v>160</v>
      </c>
      <c r="DX233" t="n">
        <v>0.016</v>
      </c>
      <c r="DY233" t="inlineStr">
        <is>
          <t>4-Acid Digestion</t>
        </is>
      </c>
      <c r="DZ233" t="n">
        <v>87</v>
      </c>
      <c r="EA233" t="n">
        <v>0.008699999999999999</v>
      </c>
      <c r="EB233" t="inlineStr">
        <is>
          <t>4-Acid Digestion</t>
        </is>
      </c>
      <c r="EC233" t="inlineStr"/>
      <c r="ED233" t="inlineStr"/>
      <c r="EE233" t="inlineStr"/>
      <c r="EF233" t="n">
        <v>3.68</v>
      </c>
      <c r="EG233" t="n">
        <v>0.000368</v>
      </c>
      <c r="EH233" t="inlineStr">
        <is>
          <t>4-Acid Digestion</t>
        </is>
      </c>
      <c r="EI233" t="inlineStr"/>
      <c r="EJ233" t="inlineStr"/>
      <c r="EK233" t="inlineStr"/>
      <c r="EL233" t="n">
        <v>33.6</v>
      </c>
      <c r="EM233" t="n">
        <v>0.00336</v>
      </c>
      <c r="EN233" t="inlineStr">
        <is>
          <t>4-Acid Digestion</t>
        </is>
      </c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7210</v>
      </c>
      <c r="EY233" t="n">
        <v>0.721</v>
      </c>
      <c r="EZ233" t="inlineStr">
        <is>
          <t>4-Acid Digestion</t>
        </is>
      </c>
      <c r="FA233" t="n">
        <v>0.86</v>
      </c>
      <c r="FB233" t="n">
        <v>8.6e-05</v>
      </c>
      <c r="FC233" t="inlineStr">
        <is>
          <t>4-Acid Digestion</t>
        </is>
      </c>
      <c r="FD233" t="n">
        <v>2.59</v>
      </c>
      <c r="FE233" t="n">
        <v>0.000259</v>
      </c>
      <c r="FF233" t="inlineStr">
        <is>
          <t>4-Acid Digestion</t>
        </is>
      </c>
      <c r="FG233" t="inlineStr"/>
      <c r="FH233" t="inlineStr"/>
      <c r="FI233" t="inlineStr"/>
      <c r="FJ233" t="n">
        <v>421906.759</v>
      </c>
      <c r="FK233" t="n">
        <v>42.1906759</v>
      </c>
      <c r="FL233" t="inlineStr">
        <is>
          <t>Borate Fusion XRF</t>
        </is>
      </c>
      <c r="FM233" t="n">
        <v>2.79</v>
      </c>
      <c r="FN233" t="n">
        <v>0.000279</v>
      </c>
      <c r="FO233" t="inlineStr">
        <is>
          <t>4-Acid Digestion</t>
        </is>
      </c>
      <c r="FP233" t="n">
        <v>1.15</v>
      </c>
      <c r="FQ233" t="n">
        <v>0.000115</v>
      </c>
      <c r="FR233" t="inlineStr">
        <is>
          <t>4-Acid Digestion</t>
        </is>
      </c>
      <c r="FS233" t="n">
        <v>31.6</v>
      </c>
      <c r="FT233" t="n">
        <v>0.00316</v>
      </c>
      <c r="FU233" t="inlineStr">
        <is>
          <t>4-Acid Digestion</t>
        </is>
      </c>
      <c r="FV233" t="n">
        <v>0.77</v>
      </c>
      <c r="FW233" t="n">
        <v>7.7e-05</v>
      </c>
      <c r="FX233" t="inlineStr">
        <is>
          <t>4-Acid Digestion</t>
        </is>
      </c>
      <c r="FY233" t="n">
        <v>0.37</v>
      </c>
      <c r="FZ233" t="n">
        <v>3.7e-05</v>
      </c>
      <c r="GA233" t="inlineStr">
        <is>
          <t>4-Acid Digestion</t>
        </is>
      </c>
      <c r="GB233" t="n">
        <v>0.14</v>
      </c>
      <c r="GC233" t="n">
        <v>1.4e-05</v>
      </c>
      <c r="GD233" t="inlineStr">
        <is>
          <t>4-Acid Digestion</t>
        </is>
      </c>
      <c r="GE233" t="n">
        <v>11.5</v>
      </c>
      <c r="GF233" t="n">
        <v>0.00115</v>
      </c>
      <c r="GG233" t="inlineStr">
        <is>
          <t>4-Acid Digestion</t>
        </is>
      </c>
      <c r="GH233" t="n">
        <v>940</v>
      </c>
      <c r="GI233" t="n">
        <v>0.094</v>
      </c>
      <c r="GJ233" t="inlineStr">
        <is>
          <t>4-Acid Digestion</t>
        </is>
      </c>
      <c r="GK233" t="n">
        <v>0.21</v>
      </c>
      <c r="GL233" t="n">
        <v>2.1e-05</v>
      </c>
      <c r="GM233" t="inlineStr">
        <is>
          <t>4-Acid Digestion</t>
        </is>
      </c>
      <c r="GN233" t="n">
        <v>0.13</v>
      </c>
      <c r="GO233" t="n">
        <v>1.3e-05</v>
      </c>
      <c r="GP233" t="inlineStr">
        <is>
          <t>4-Acid Digestion</t>
        </is>
      </c>
      <c r="GQ233" t="n">
        <v>75</v>
      </c>
      <c r="GR233" t="n">
        <v>0.0075</v>
      </c>
      <c r="GS233" t="inlineStr">
        <is>
          <t>4-Acid Digestion</t>
        </is>
      </c>
      <c r="GT233" t="n">
        <v>18.1</v>
      </c>
      <c r="GU233" t="n">
        <v>0.00181</v>
      </c>
      <c r="GV233" t="inlineStr">
        <is>
          <t>4-Acid Digestion</t>
        </is>
      </c>
      <c r="GW233" t="n">
        <v>2.93</v>
      </c>
      <c r="GX233" t="n">
        <v>0.000293</v>
      </c>
      <c r="GY233" t="inlineStr">
        <is>
          <t>4-Acid Digestion</t>
        </is>
      </c>
      <c r="GZ233" t="n">
        <v>8.050000000000001</v>
      </c>
      <c r="HA233" t="n">
        <v>0.0008050000000000001</v>
      </c>
      <c r="HB233" t="inlineStr">
        <is>
          <t>4-Acid Digestion</t>
        </is>
      </c>
      <c r="HC233" t="n">
        <v>0.83</v>
      </c>
      <c r="HD233" t="n">
        <v>8.3e-05</v>
      </c>
      <c r="HE233" t="inlineStr">
        <is>
          <t>4-Acid Digestion</t>
        </is>
      </c>
      <c r="HF233" t="n">
        <v>45.2</v>
      </c>
      <c r="HG233" t="n">
        <v>0.00452</v>
      </c>
      <c r="HH233" t="inlineStr">
        <is>
          <t>4-Acid Digestion</t>
        </is>
      </c>
      <c r="HI233" t="n">
        <v>44.7</v>
      </c>
      <c r="HJ233" t="n">
        <v>0.00447</v>
      </c>
      <c r="HK233" t="inlineStr">
        <is>
          <t>4-Acid Digestion</t>
        </is>
      </c>
    </row>
    <row r="234">
      <c r="A234" t="inlineStr">
        <is>
          <t>OREAS0299</t>
        </is>
      </c>
      <c r="B234" t="inlineStr">
        <is>
          <t>Au &gt;1 ppm</t>
        </is>
      </c>
      <c r="C234" t="inlineStr">
        <is>
          <t>primary</t>
        </is>
      </c>
      <c r="D234" t="inlineStr">
        <is>
          <t>quartz conglomerate</t>
        </is>
      </c>
      <c r="E234" t="inlineStr">
        <is>
          <t>modified paleoplacer</t>
        </is>
      </c>
      <c r="F234" t="inlineStr">
        <is>
          <t>yes</t>
        </is>
      </c>
      <c r="G234" t="inlineStr">
        <is>
          <t>Current</t>
        </is>
      </c>
      <c r="H234" t="inlineStr">
        <is>
          <t>C:/Users/Zeb/Documents/GitHub/OREAS-Catalogue-Info/oreas-catalogue-2024-05-24.csv</t>
        </is>
      </c>
      <c r="I234">
        <f>Hyperlink("https://www.oreas.com/crm/OREAS-299/")</f>
        <v/>
      </c>
      <c r="J234" t="n">
        <v>6.35</v>
      </c>
      <c r="K234" t="n">
        <v>0.000635</v>
      </c>
      <c r="L234" t="inlineStr">
        <is>
          <t>4-Acid Digestion</t>
        </is>
      </c>
      <c r="M234" t="n">
        <v>29000</v>
      </c>
      <c r="N234" t="n">
        <v>2.9</v>
      </c>
      <c r="O234" t="inlineStr">
        <is>
          <t>4-Acid Digestion</t>
        </is>
      </c>
      <c r="P234" t="n">
        <v>55</v>
      </c>
      <c r="Q234" t="n">
        <v>0.0055</v>
      </c>
      <c r="R234" t="inlineStr">
        <is>
          <t>4-Acid Digestion</t>
        </is>
      </c>
      <c r="S234" t="n">
        <v>89.97</v>
      </c>
      <c r="T234" t="n">
        <v>0.008997</v>
      </c>
      <c r="U234" t="inlineStr">
        <is>
          <t>Pb Fire Assay</t>
        </is>
      </c>
      <c r="V234" t="inlineStr"/>
      <c r="W234" t="inlineStr"/>
      <c r="X234" t="inlineStr"/>
      <c r="Y234" t="n">
        <v>327</v>
      </c>
      <c r="Z234" t="n">
        <v>0.0327</v>
      </c>
      <c r="AA234" t="inlineStr">
        <is>
          <t>4-Acid Digestion</t>
        </is>
      </c>
      <c r="AB234" t="n">
        <v>0.97</v>
      </c>
      <c r="AC234" t="n">
        <v>9.7e-05</v>
      </c>
      <c r="AD234" t="inlineStr">
        <is>
          <t>4-Acid Digestion</t>
        </is>
      </c>
      <c r="AE234" t="n">
        <v>1.43</v>
      </c>
      <c r="AF234" t="n">
        <v>0.000143</v>
      </c>
      <c r="AG234" t="inlineStr">
        <is>
          <t>4-Acid Digestion</t>
        </is>
      </c>
      <c r="AH234" t="n">
        <v>4230</v>
      </c>
      <c r="AI234" t="n">
        <v>0.423</v>
      </c>
      <c r="AJ234" t="inlineStr">
        <is>
          <t>4-Acid Digestion</t>
        </is>
      </c>
      <c r="AK234" t="n">
        <v>0.2</v>
      </c>
      <c r="AL234" t="n">
        <v>2e-05</v>
      </c>
      <c r="AM234" t="inlineStr">
        <is>
          <t>4-Acid Digestion</t>
        </is>
      </c>
      <c r="AN234" t="n">
        <v>49.3</v>
      </c>
      <c r="AO234" t="n">
        <v>0.00493</v>
      </c>
      <c r="AP234" t="inlineStr">
        <is>
          <t>4-Acid Digestion</t>
        </is>
      </c>
      <c r="AQ234" t="inlineStr"/>
      <c r="AR234" t="inlineStr"/>
      <c r="AS234" t="inlineStr"/>
      <c r="AT234" t="n">
        <v>18.8</v>
      </c>
      <c r="AU234" t="n">
        <v>0.00188</v>
      </c>
      <c r="AV234" t="inlineStr">
        <is>
          <t>4-Acid Digestion</t>
        </is>
      </c>
      <c r="AW234" t="n">
        <v>134</v>
      </c>
      <c r="AX234" t="n">
        <v>0.0134</v>
      </c>
      <c r="AY234" t="inlineStr">
        <is>
          <t>4-Acid Digestion</t>
        </is>
      </c>
      <c r="AZ234" t="n">
        <v>3.76</v>
      </c>
      <c r="BA234" t="n">
        <v>0.000376</v>
      </c>
      <c r="BB234" t="inlineStr">
        <is>
          <t>4-Acid Digestion</t>
        </is>
      </c>
      <c r="BC234" t="n">
        <v>496</v>
      </c>
      <c r="BD234" t="n">
        <v>0.0496</v>
      </c>
      <c r="BE234" t="inlineStr">
        <is>
          <t>4-Acid Digestion</t>
        </is>
      </c>
      <c r="BF234" t="n">
        <v>2.58</v>
      </c>
      <c r="BG234" t="n">
        <v>0.000258</v>
      </c>
      <c r="BH234" t="inlineStr">
        <is>
          <t>4-Acid Digestion</t>
        </is>
      </c>
      <c r="BI234" t="n">
        <v>1.27</v>
      </c>
      <c r="BJ234" t="n">
        <v>0.000127</v>
      </c>
      <c r="BK234" t="inlineStr">
        <is>
          <t>4-Acid Digestion</t>
        </is>
      </c>
      <c r="BL234" t="n">
        <v>0.7</v>
      </c>
      <c r="BM234" t="n">
        <v>6.999999999999999e-05</v>
      </c>
      <c r="BN234" t="inlineStr">
        <is>
          <t>4-Acid Digestion</t>
        </is>
      </c>
      <c r="BO234" t="n">
        <v>24000</v>
      </c>
      <c r="BP234" t="n">
        <v>2.4</v>
      </c>
      <c r="BQ234" t="inlineStr">
        <is>
          <t>4-Acid Digestion</t>
        </is>
      </c>
      <c r="BR234" t="n">
        <v>7.87</v>
      </c>
      <c r="BS234" t="n">
        <v>0.000787</v>
      </c>
      <c r="BT234" t="inlineStr">
        <is>
          <t>4-Acid Digestion</t>
        </is>
      </c>
      <c r="BU234" t="n">
        <v>3.35</v>
      </c>
      <c r="BV234" t="n">
        <v>0.000335</v>
      </c>
      <c r="BW234" t="inlineStr">
        <is>
          <t>4-Acid Digestion</t>
        </is>
      </c>
      <c r="BX234" t="inlineStr"/>
      <c r="BY234" t="inlineStr"/>
      <c r="BZ234" t="inlineStr"/>
      <c r="CA234" t="n">
        <v>3.28</v>
      </c>
      <c r="CB234" t="n">
        <v>0.000328</v>
      </c>
      <c r="CC234" t="inlineStr">
        <is>
          <t>4-Acid Digestion</t>
        </is>
      </c>
      <c r="CD234" t="inlineStr"/>
      <c r="CE234" t="inlineStr"/>
      <c r="CF234" t="inlineStr"/>
      <c r="CG234" t="n">
        <v>0.47</v>
      </c>
      <c r="CH234" t="n">
        <v>4.7e-05</v>
      </c>
      <c r="CI234" t="inlineStr">
        <is>
          <t>4-Acid Digestion</t>
        </is>
      </c>
      <c r="CJ234" t="n">
        <v>0.092</v>
      </c>
      <c r="CK234" t="n">
        <v>9.2e-06</v>
      </c>
      <c r="CL234" t="inlineStr">
        <is>
          <t>4-Acid Digestion</t>
        </is>
      </c>
      <c r="CM234" t="inlineStr"/>
      <c r="CN234" t="inlineStr"/>
      <c r="CO234" t="inlineStr"/>
      <c r="CP234" t="n">
        <v>10700</v>
      </c>
      <c r="CQ234" t="n">
        <v>1.07</v>
      </c>
      <c r="CR234" t="inlineStr">
        <is>
          <t>4-Acid Digestion</t>
        </is>
      </c>
      <c r="CS234" t="n">
        <v>24.5</v>
      </c>
      <c r="CT234" t="n">
        <v>0.00245</v>
      </c>
      <c r="CU234" t="inlineStr">
        <is>
          <t>4-Acid Digestion</t>
        </is>
      </c>
      <c r="CV234" t="n">
        <v>22.3</v>
      </c>
      <c r="CW234" t="n">
        <v>0.00223</v>
      </c>
      <c r="CX234" t="inlineStr">
        <is>
          <t>4-Acid Digestion</t>
        </is>
      </c>
      <c r="CY234" t="n">
        <v>0.19</v>
      </c>
      <c r="CZ234" t="n">
        <v>1.9e-05</v>
      </c>
      <c r="DA234" t="inlineStr">
        <is>
          <t>4-Acid Digestion</t>
        </is>
      </c>
      <c r="DB234" t="n">
        <v>5050</v>
      </c>
      <c r="DC234" t="n">
        <v>0.505</v>
      </c>
      <c r="DD234" t="inlineStr">
        <is>
          <t>4-Acid Digestion</t>
        </is>
      </c>
      <c r="DE234" t="n">
        <v>200</v>
      </c>
      <c r="DF234" t="n">
        <v>0.02</v>
      </c>
      <c r="DG234" t="inlineStr">
        <is>
          <t>4-Acid Digestion</t>
        </is>
      </c>
      <c r="DH234" t="n">
        <v>8.07</v>
      </c>
      <c r="DI234" t="n">
        <v>0.000807</v>
      </c>
      <c r="DJ234" t="inlineStr">
        <is>
          <t>4-Acid Digestion</t>
        </is>
      </c>
      <c r="DK234" t="n">
        <v>3680</v>
      </c>
      <c r="DL234" t="n">
        <v>0.368</v>
      </c>
      <c r="DM234" t="inlineStr">
        <is>
          <t>4-Acid Digestion</t>
        </is>
      </c>
      <c r="DN234" t="n">
        <v>9.69</v>
      </c>
      <c r="DO234" t="n">
        <v>0.000969</v>
      </c>
      <c r="DP234" t="inlineStr">
        <is>
          <t>4-Acid Digestion</t>
        </is>
      </c>
      <c r="DQ234" t="n">
        <v>20.7</v>
      </c>
      <c r="DR234" t="n">
        <v>0.00207</v>
      </c>
      <c r="DS234" t="inlineStr">
        <is>
          <t>4-Acid Digestion</t>
        </is>
      </c>
      <c r="DT234" t="n">
        <v>53</v>
      </c>
      <c r="DU234" t="n">
        <v>0.0053</v>
      </c>
      <c r="DV234" t="inlineStr">
        <is>
          <t>4-Acid Digestion</t>
        </is>
      </c>
      <c r="DW234" t="n">
        <v>250</v>
      </c>
      <c r="DX234" t="n">
        <v>0.025</v>
      </c>
      <c r="DY234" t="inlineStr">
        <is>
          <t>4-Acid Digestion</t>
        </is>
      </c>
      <c r="DZ234" t="n">
        <v>106</v>
      </c>
      <c r="EA234" t="n">
        <v>0.0106</v>
      </c>
      <c r="EB234" t="inlineStr">
        <is>
          <t>4-Acid Digestion</t>
        </is>
      </c>
      <c r="EC234" t="inlineStr"/>
      <c r="ED234" t="inlineStr"/>
      <c r="EE234" t="inlineStr"/>
      <c r="EF234" t="n">
        <v>5.63</v>
      </c>
      <c r="EG234" t="n">
        <v>0.000563</v>
      </c>
      <c r="EH234" t="inlineStr">
        <is>
          <t>4-Acid Digestion</t>
        </is>
      </c>
      <c r="EI234" t="inlineStr"/>
      <c r="EJ234" t="inlineStr"/>
      <c r="EK234" t="inlineStr"/>
      <c r="EL234" t="n">
        <v>65</v>
      </c>
      <c r="EM234" t="n">
        <v>0.0065</v>
      </c>
      <c r="EN234" t="inlineStr">
        <is>
          <t>4-Acid Digestion</t>
        </is>
      </c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6020</v>
      </c>
      <c r="EY234" t="n">
        <v>0.602</v>
      </c>
      <c r="EZ234" t="inlineStr">
        <is>
          <t>4-Acid Digestion</t>
        </is>
      </c>
      <c r="FA234" t="n">
        <v>18.3</v>
      </c>
      <c r="FB234" t="n">
        <v>0.00183</v>
      </c>
      <c r="FC234" t="inlineStr">
        <is>
          <t>4-Acid Digestion</t>
        </is>
      </c>
      <c r="FD234" t="n">
        <v>5.59</v>
      </c>
      <c r="FE234" t="n">
        <v>0.000559</v>
      </c>
      <c r="FF234" t="inlineStr">
        <is>
          <t>4-Acid Digestion</t>
        </is>
      </c>
      <c r="FG234" t="inlineStr"/>
      <c r="FH234" t="inlineStr"/>
      <c r="FI234" t="inlineStr"/>
      <c r="FJ234" t="n">
        <v>398067.578</v>
      </c>
      <c r="FK234" t="n">
        <v>39.8067578</v>
      </c>
      <c r="FL234" t="inlineStr">
        <is>
          <t>Borate Fusion XRF</t>
        </is>
      </c>
      <c r="FM234" t="n">
        <v>3.97</v>
      </c>
      <c r="FN234" t="n">
        <v>0.000397</v>
      </c>
      <c r="FO234" t="inlineStr">
        <is>
          <t>4-Acid Digestion</t>
        </is>
      </c>
      <c r="FP234" t="n">
        <v>2.05</v>
      </c>
      <c r="FQ234" t="n">
        <v>0.000205</v>
      </c>
      <c r="FR234" t="inlineStr">
        <is>
          <t>4-Acid Digestion</t>
        </is>
      </c>
      <c r="FS234" t="n">
        <v>45.2</v>
      </c>
      <c r="FT234" t="n">
        <v>0.00452</v>
      </c>
      <c r="FU234" t="inlineStr">
        <is>
          <t>4-Acid Digestion</t>
        </is>
      </c>
      <c r="FV234" t="n">
        <v>1.03</v>
      </c>
      <c r="FW234" t="n">
        <v>0.000103</v>
      </c>
      <c r="FX234" t="inlineStr">
        <is>
          <t>4-Acid Digestion</t>
        </is>
      </c>
      <c r="FY234" t="n">
        <v>0.47</v>
      </c>
      <c r="FZ234" t="n">
        <v>4.7e-05</v>
      </c>
      <c r="GA234" t="inlineStr">
        <is>
          <t>4-Acid Digestion</t>
        </is>
      </c>
      <c r="GB234" t="n">
        <v>0.36</v>
      </c>
      <c r="GC234" t="n">
        <v>3.6e-05</v>
      </c>
      <c r="GD234" t="inlineStr">
        <is>
          <t>4-Acid Digestion</t>
        </is>
      </c>
      <c r="GE234" t="n">
        <v>13.4</v>
      </c>
      <c r="GF234" t="n">
        <v>0.00134</v>
      </c>
      <c r="GG234" t="inlineStr">
        <is>
          <t>4-Acid Digestion</t>
        </is>
      </c>
      <c r="GH234" t="n">
        <v>3020</v>
      </c>
      <c r="GI234" t="n">
        <v>0.302</v>
      </c>
      <c r="GJ234" t="inlineStr">
        <is>
          <t>4-Acid Digestion</t>
        </is>
      </c>
      <c r="GK234" t="n">
        <v>0.38</v>
      </c>
      <c r="GL234" t="n">
        <v>3.8e-05</v>
      </c>
      <c r="GM234" t="inlineStr">
        <is>
          <t>4-Acid Digestion</t>
        </is>
      </c>
      <c r="GN234" t="n">
        <v>0.18</v>
      </c>
      <c r="GO234" t="n">
        <v>1.8e-05</v>
      </c>
      <c r="GP234" t="inlineStr">
        <is>
          <t>4-Acid Digestion</t>
        </is>
      </c>
      <c r="GQ234" t="n">
        <v>51</v>
      </c>
      <c r="GR234" t="n">
        <v>0.0051</v>
      </c>
      <c r="GS234" t="inlineStr">
        <is>
          <t>4-Acid Digestion</t>
        </is>
      </c>
      <c r="GT234" t="n">
        <v>36.411</v>
      </c>
      <c r="GU234" t="n">
        <v>0.0036411</v>
      </c>
      <c r="GV234" t="inlineStr">
        <is>
          <t>Borate Fusion XRF</t>
        </is>
      </c>
      <c r="GW234" t="n">
        <v>5.93</v>
      </c>
      <c r="GX234" t="n">
        <v>0.000593</v>
      </c>
      <c r="GY234" t="inlineStr">
        <is>
          <t>4-Acid Digestion</t>
        </is>
      </c>
      <c r="GZ234" t="n">
        <v>10.9</v>
      </c>
      <c r="HA234" t="n">
        <v>0.00109</v>
      </c>
      <c r="HB234" t="inlineStr">
        <is>
          <t>4-Acid Digestion</t>
        </is>
      </c>
      <c r="HC234" t="n">
        <v>1.24</v>
      </c>
      <c r="HD234" t="n">
        <v>0.000124</v>
      </c>
      <c r="HE234" t="inlineStr">
        <is>
          <t>4-Acid Digestion</t>
        </is>
      </c>
      <c r="HF234" t="n">
        <v>78</v>
      </c>
      <c r="HG234" t="n">
        <v>0.0078</v>
      </c>
      <c r="HH234" t="inlineStr">
        <is>
          <t>4-Acid Digestion</t>
        </is>
      </c>
      <c r="HI234" t="n">
        <v>113</v>
      </c>
      <c r="HJ234" t="n">
        <v>0.0113</v>
      </c>
      <c r="HK234" t="inlineStr">
        <is>
          <t>4-Acid Digestion</t>
        </is>
      </c>
    </row>
    <row r="235">
      <c r="A235" t="inlineStr">
        <is>
          <t>OREAS0002CBatch2D3</t>
        </is>
      </c>
      <c r="B235" t="inlineStr">
        <is>
          <t>Au &lt;1 ppm, Au only</t>
        </is>
      </c>
      <c r="C235" t="inlineStr">
        <is>
          <t>primary</t>
        </is>
      </c>
      <c r="D235" t="inlineStr">
        <is>
          <t>greywacke</t>
        </is>
      </c>
      <c r="E235" t="inlineStr">
        <is>
          <t>shear-hosted orogenic gold</t>
        </is>
      </c>
      <c r="F235" t="inlineStr">
        <is>
          <t>no</t>
        </is>
      </c>
      <c r="G235" t="inlineStr">
        <is>
          <t>Archived</t>
        </is>
      </c>
      <c r="H235" t="inlineStr">
        <is>
          <t>C:/Users/Zeb/Documents/GitHub/OREAS-Catalogue-Info/oreas-catalogue-2024-05-24.csv</t>
        </is>
      </c>
      <c r="I235">
        <f>Hyperlink("https://www.oreas.com/crm/OREAS-2C-Batch-2D3/")</f>
        <v/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0.371</v>
      </c>
      <c r="T235" t="n">
        <v>3.71e-05</v>
      </c>
      <c r="U235" t="inlineStr">
        <is>
          <t>Pb Fire Assay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</row>
    <row r="236">
      <c r="A236" t="inlineStr">
        <is>
          <t>OREAS0002Ca</t>
        </is>
      </c>
      <c r="B236" t="inlineStr">
        <is>
          <t>Au &lt;1 ppm, Au only</t>
        </is>
      </c>
      <c r="C236" t="inlineStr">
        <is>
          <t>primary</t>
        </is>
      </c>
      <c r="D236" t="inlineStr">
        <is>
          <t>greywacke</t>
        </is>
      </c>
      <c r="E236" t="inlineStr">
        <is>
          <t>shear-hosted orogenic gold</t>
        </is>
      </c>
      <c r="F236" t="inlineStr">
        <is>
          <t>no</t>
        </is>
      </c>
      <c r="G236" t="inlineStr">
        <is>
          <t>Archived</t>
        </is>
      </c>
      <c r="H236" t="inlineStr">
        <is>
          <t>C:/Users/Zeb/Documents/GitHub/OREAS-Catalogue-Info/oreas-catalogue-2024-05-24.csv</t>
        </is>
      </c>
      <c r="I236">
        <f>Hyperlink("https://www.oreas.com/crm/OREAS-2Ca/")</f>
        <v/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0.599</v>
      </c>
      <c r="T236" t="n">
        <v>5.99e-05</v>
      </c>
      <c r="U236" t="inlineStr">
        <is>
          <t>Pb Fire Assay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</row>
    <row r="237">
      <c r="A237" t="inlineStr">
        <is>
          <t>OREAS0002Pa</t>
        </is>
      </c>
      <c r="B237" t="inlineStr">
        <is>
          <t>Au &lt;1 ppm, Au only</t>
        </is>
      </c>
      <c r="C237" t="inlineStr">
        <is>
          <t>primary</t>
        </is>
      </c>
      <c r="D237" t="inlineStr">
        <is>
          <t>greywacke</t>
        </is>
      </c>
      <c r="E237" t="inlineStr">
        <is>
          <t>shear-hosted orogenic gold</t>
        </is>
      </c>
      <c r="F237" t="inlineStr">
        <is>
          <t>no</t>
        </is>
      </c>
      <c r="G237" t="inlineStr">
        <is>
          <t>Archived</t>
        </is>
      </c>
      <c r="H237" t="inlineStr">
        <is>
          <t>C:/Users/Zeb/Documents/GitHub/OREAS-Catalogue-Info/oreas-catalogue-2024-05-24.csv</t>
        </is>
      </c>
      <c r="I237">
        <f>Hyperlink("https://www.oreas.com/crm/OREAS-2Pa/")</f>
        <v/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0.854</v>
      </c>
      <c r="T237" t="n">
        <v>8.54e-05</v>
      </c>
      <c r="U237" t="inlineStr">
        <is>
          <t>Pb Fire Assay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</row>
    <row r="238">
      <c r="A238" t="inlineStr">
        <is>
          <t>OREAS0002Pd</t>
        </is>
      </c>
      <c r="B238" t="inlineStr">
        <is>
          <t>Au &gt;1 ppm</t>
        </is>
      </c>
      <c r="C238" t="inlineStr">
        <is>
          <t>oxide</t>
        </is>
      </c>
      <c r="D238" t="inlineStr">
        <is>
          <t>greywacke</t>
        </is>
      </c>
      <c r="E238" t="inlineStr">
        <is>
          <t>shear-hosted orogenic gold</t>
        </is>
      </c>
      <c r="F238" t="inlineStr">
        <is>
          <t>no</t>
        </is>
      </c>
      <c r="G238" t="inlineStr">
        <is>
          <t>Archived</t>
        </is>
      </c>
      <c r="H238" t="inlineStr">
        <is>
          <t>C:/Users/Zeb/Documents/GitHub/OREAS-Catalogue-Info/oreas-catalogue-2024-05-24.csv</t>
        </is>
      </c>
      <c r="I238">
        <f>Hyperlink("https://www.oreas.com/crm/OREAS-2Pd/")</f>
        <v/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0.885</v>
      </c>
      <c r="T238" t="n">
        <v>8.85e-05</v>
      </c>
      <c r="U238" t="inlineStr">
        <is>
          <t>Pb Fire Assay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</row>
    <row r="239">
      <c r="A239" t="inlineStr">
        <is>
          <t>OREAS0030a</t>
        </is>
      </c>
      <c r="B239" t="inlineStr">
        <is>
          <t>Blank/lithogeochem/low-level</t>
        </is>
      </c>
      <c r="C239" t="inlineStr">
        <is>
          <t>primary</t>
        </is>
      </c>
      <c r="D239" t="inlineStr">
        <is>
          <t>basalt</t>
        </is>
      </c>
      <c r="E239" t="inlineStr">
        <is>
          <t>barren</t>
        </is>
      </c>
      <c r="F239" t="inlineStr">
        <is>
          <t>yes</t>
        </is>
      </c>
      <c r="G239" t="inlineStr">
        <is>
          <t>Current</t>
        </is>
      </c>
      <c r="H239" t="inlineStr">
        <is>
          <t>C:/Users/Zeb/Documents/GitHub/OREAS-Catalogue-Info/oreas-catalogue-2024-05-24.csv</t>
        </is>
      </c>
      <c r="I239">
        <f>Hyperlink("https://www.oreas.com/crm/OREAS-30a/")</f>
        <v/>
      </c>
      <c r="J239" t="n">
        <v>0.028</v>
      </c>
      <c r="K239" t="n">
        <v>2.8e-06</v>
      </c>
      <c r="L239" t="inlineStr">
        <is>
          <t>Aqua Regia Digestion</t>
        </is>
      </c>
      <c r="M239" t="n">
        <v>79000</v>
      </c>
      <c r="N239" t="n">
        <v>7.9</v>
      </c>
      <c r="O239" t="inlineStr">
        <is>
          <t>4-Acid Digestion</t>
        </is>
      </c>
      <c r="P239" t="n">
        <v>1.55</v>
      </c>
      <c r="Q239" t="n">
        <v>0.000155</v>
      </c>
      <c r="R239" t="inlineStr">
        <is>
          <t>4-Acid Digestion</t>
        </is>
      </c>
      <c r="S239" s="2" t="n">
        <v>0.002</v>
      </c>
      <c r="T239" s="2" t="n">
        <v>2e-07</v>
      </c>
      <c r="U239" t="inlineStr">
        <is>
          <t>Pb Fire Assay</t>
        </is>
      </c>
      <c r="V239" t="inlineStr"/>
      <c r="W239" t="inlineStr"/>
      <c r="X239" t="inlineStr"/>
      <c r="Y239" t="n">
        <v>537</v>
      </c>
      <c r="Z239" t="n">
        <v>0.0537</v>
      </c>
      <c r="AA239" t="inlineStr">
        <is>
          <t>4-Acid Digestion</t>
        </is>
      </c>
      <c r="AB239" t="n">
        <v>2.18</v>
      </c>
      <c r="AC239" t="n">
        <v>0.000218</v>
      </c>
      <c r="AD239" t="inlineStr">
        <is>
          <t>4-Acid Digestion</t>
        </is>
      </c>
      <c r="AE239" t="n">
        <v>0.032</v>
      </c>
      <c r="AF239" t="n">
        <v>3.2e-06</v>
      </c>
      <c r="AG239" t="inlineStr">
        <is>
          <t>4-Acid Digestion</t>
        </is>
      </c>
      <c r="AH239" t="n">
        <v>56700</v>
      </c>
      <c r="AI239" t="n">
        <v>5.67</v>
      </c>
      <c r="AJ239" t="inlineStr">
        <is>
          <t>4-Acid Digestion</t>
        </is>
      </c>
      <c r="AK239" t="n">
        <v>0.14</v>
      </c>
      <c r="AL239" t="n">
        <v>1.4e-05</v>
      </c>
      <c r="AM239" t="inlineStr">
        <is>
          <t>4-Acid Digestion</t>
        </is>
      </c>
      <c r="AN239" t="n">
        <v>58</v>
      </c>
      <c r="AO239" t="n">
        <v>0.0058</v>
      </c>
      <c r="AP239" t="inlineStr">
        <is>
          <t>4-Acid Digestion</t>
        </is>
      </c>
      <c r="AQ239" t="inlineStr"/>
      <c r="AR239" t="inlineStr"/>
      <c r="AS239" t="inlineStr"/>
      <c r="AT239" t="n">
        <v>45.1</v>
      </c>
      <c r="AU239" t="n">
        <v>0.00451</v>
      </c>
      <c r="AV239" t="inlineStr">
        <is>
          <t>4-Acid Digestion</t>
        </is>
      </c>
      <c r="AW239" t="n">
        <v>156</v>
      </c>
      <c r="AX239" t="n">
        <v>0.0156</v>
      </c>
      <c r="AY239" t="inlineStr">
        <is>
          <t>4-Acid Digestion</t>
        </is>
      </c>
      <c r="AZ239" t="n">
        <v>1.17</v>
      </c>
      <c r="BA239" t="n">
        <v>0.000117</v>
      </c>
      <c r="BB239" t="inlineStr">
        <is>
          <t>4-Acid Digestion</t>
        </is>
      </c>
      <c r="BC239" t="n">
        <v>44.4</v>
      </c>
      <c r="BD239" t="n">
        <v>0.00444</v>
      </c>
      <c r="BE239" t="inlineStr">
        <is>
          <t>4-Acid Digestion</t>
        </is>
      </c>
      <c r="BF239" t="n">
        <v>4.36</v>
      </c>
      <c r="BG239" t="n">
        <v>0.000436</v>
      </c>
      <c r="BH239" t="inlineStr">
        <is>
          <t>4-Acid Digestion</t>
        </is>
      </c>
      <c r="BI239" t="n">
        <v>2.04</v>
      </c>
      <c r="BJ239" t="n">
        <v>0.000204</v>
      </c>
      <c r="BK239" t="inlineStr">
        <is>
          <t>4-Acid Digestion</t>
        </is>
      </c>
      <c r="BL239" t="n">
        <v>1.82</v>
      </c>
      <c r="BM239" t="n">
        <v>0.000182</v>
      </c>
      <c r="BN239" t="inlineStr">
        <is>
          <t>4-Acid Digestion</t>
        </is>
      </c>
      <c r="BO239" t="n">
        <v>80600</v>
      </c>
      <c r="BP239" t="n">
        <v>8.06</v>
      </c>
      <c r="BQ239" t="inlineStr">
        <is>
          <t>4-Acid Digestion</t>
        </is>
      </c>
      <c r="BR239" t="n">
        <v>22.3</v>
      </c>
      <c r="BS239" t="n">
        <v>0.00223</v>
      </c>
      <c r="BT239" t="inlineStr">
        <is>
          <t>4-Acid Digestion</t>
        </is>
      </c>
      <c r="BU239" t="n">
        <v>5.41</v>
      </c>
      <c r="BV239" t="n">
        <v>0.000541</v>
      </c>
      <c r="BW239" t="inlineStr">
        <is>
          <t>4-Acid Digestion</t>
        </is>
      </c>
      <c r="BX239" t="n">
        <v>0.13</v>
      </c>
      <c r="BY239" t="n">
        <v>1.3e-05</v>
      </c>
      <c r="BZ239" t="inlineStr">
        <is>
          <t>4-Acid Digestion</t>
        </is>
      </c>
      <c r="CA239" t="n">
        <v>4.81</v>
      </c>
      <c r="CB239" t="n">
        <v>0.000481</v>
      </c>
      <c r="CC239" t="inlineStr">
        <is>
          <t>4-Acid Digestion</t>
        </is>
      </c>
      <c r="CD239" t="inlineStr"/>
      <c r="CE239" t="inlineStr"/>
      <c r="CF239" t="inlineStr"/>
      <c r="CG239" t="n">
        <v>0.78</v>
      </c>
      <c r="CH239" t="n">
        <v>7.8e-05</v>
      </c>
      <c r="CI239" t="inlineStr">
        <is>
          <t>4-Acid Digestion</t>
        </is>
      </c>
      <c r="CJ239" t="n">
        <v>0.07199999999999999</v>
      </c>
      <c r="CK239" t="n">
        <v>7.2e-06</v>
      </c>
      <c r="CL239" t="inlineStr">
        <is>
          <t>4-Acid Digestion</t>
        </is>
      </c>
      <c r="CM239" t="inlineStr"/>
      <c r="CN239" t="inlineStr"/>
      <c r="CO239" t="inlineStr"/>
      <c r="CP239" t="n">
        <v>17100</v>
      </c>
      <c r="CQ239" t="n">
        <v>1.71</v>
      </c>
      <c r="CR239" t="inlineStr">
        <is>
          <t>4-Acid Digestion</t>
        </is>
      </c>
      <c r="CS239" t="n">
        <v>28.3</v>
      </c>
      <c r="CT239" t="n">
        <v>0.00283</v>
      </c>
      <c r="CU239" t="inlineStr">
        <is>
          <t>4-Acid Digestion</t>
        </is>
      </c>
      <c r="CV239" t="n">
        <v>10.9</v>
      </c>
      <c r="CW239" t="n">
        <v>0.00109</v>
      </c>
      <c r="CX239" t="inlineStr">
        <is>
          <t>4-Acid Digestion</t>
        </is>
      </c>
      <c r="CY239" t="n">
        <v>0.23</v>
      </c>
      <c r="CZ239" t="n">
        <v>2.3e-05</v>
      </c>
      <c r="DA239" t="inlineStr">
        <is>
          <t>4-Acid Digestion</t>
        </is>
      </c>
      <c r="DB239" t="n">
        <v>45800</v>
      </c>
      <c r="DC239" t="n">
        <v>4.58</v>
      </c>
      <c r="DD239" t="inlineStr">
        <is>
          <t>4-Acid Digestion</t>
        </is>
      </c>
      <c r="DE239" t="n">
        <v>1160</v>
      </c>
      <c r="DF239" t="n">
        <v>0.116</v>
      </c>
      <c r="DG239" t="inlineStr">
        <is>
          <t>4-Acid Digestion</t>
        </is>
      </c>
      <c r="DH239" t="n">
        <v>4.27</v>
      </c>
      <c r="DI239" t="n">
        <v>0.000427</v>
      </c>
      <c r="DJ239" t="inlineStr">
        <is>
          <t>4-Acid Digestion</t>
        </is>
      </c>
      <c r="DK239" t="n">
        <v>23800</v>
      </c>
      <c r="DL239" t="n">
        <v>2.38</v>
      </c>
      <c r="DM239" t="inlineStr">
        <is>
          <t>4-Acid Digestion</t>
        </is>
      </c>
      <c r="DN239" t="n">
        <v>45.5</v>
      </c>
      <c r="DO239" t="n">
        <v>0.00455</v>
      </c>
      <c r="DP239" t="inlineStr">
        <is>
          <t>4-Acid Digestion</t>
        </is>
      </c>
      <c r="DQ239" t="n">
        <v>27.5</v>
      </c>
      <c r="DR239" t="n">
        <v>0.00275</v>
      </c>
      <c r="DS239" t="inlineStr">
        <is>
          <t>4-Acid Digestion</t>
        </is>
      </c>
      <c r="DT239" t="n">
        <v>145</v>
      </c>
      <c r="DU239" t="n">
        <v>0.0145</v>
      </c>
      <c r="DV239" t="inlineStr">
        <is>
          <t>Borate / Peroxide Fusion ICP</t>
        </is>
      </c>
      <c r="DW239" t="n">
        <v>2550</v>
      </c>
      <c r="DX239" t="n">
        <v>0.255</v>
      </c>
      <c r="DY239" t="inlineStr">
        <is>
          <t>4-Acid Digestion</t>
        </is>
      </c>
      <c r="DZ239" t="n">
        <v>3.75</v>
      </c>
      <c r="EA239" t="n">
        <v>0.000375</v>
      </c>
      <c r="EB239" t="inlineStr">
        <is>
          <t>4-Acid Digestion</t>
        </is>
      </c>
      <c r="EC239" s="2" t="n">
        <v>0.002</v>
      </c>
      <c r="ED239" s="2" t="n">
        <v>2e-07</v>
      </c>
      <c r="EE239" t="inlineStr">
        <is>
          <t>Pb Fire Assay</t>
        </is>
      </c>
      <c r="EF239" t="n">
        <v>6.96</v>
      </c>
      <c r="EG239" t="n">
        <v>0.000696</v>
      </c>
      <c r="EH239" t="inlineStr">
        <is>
          <t>4-Acid Digestion</t>
        </is>
      </c>
      <c r="EI239" s="2" t="n">
        <v>0.005</v>
      </c>
      <c r="EJ239" s="2" t="n">
        <v>5e-07</v>
      </c>
      <c r="EK239" t="inlineStr">
        <is>
          <t>Pb Fire Assay</t>
        </is>
      </c>
      <c r="EL239" t="n">
        <v>36.8</v>
      </c>
      <c r="EM239" t="n">
        <v>0.00368</v>
      </c>
      <c r="EN239" t="inlineStr">
        <is>
          <t>Borate / Peroxide Fusion ICP</t>
        </is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440</v>
      </c>
      <c r="EY239" t="n">
        <v>0.044</v>
      </c>
      <c r="EZ239" t="inlineStr">
        <is>
          <t>4-Acid Digestion</t>
        </is>
      </c>
      <c r="FA239" t="inlineStr"/>
      <c r="FB239" t="inlineStr"/>
      <c r="FC239" t="inlineStr"/>
      <c r="FD239" t="n">
        <v>20</v>
      </c>
      <c r="FE239" t="n">
        <v>0.002</v>
      </c>
      <c r="FF239" t="inlineStr">
        <is>
          <t>4-Acid Digestion</t>
        </is>
      </c>
      <c r="FG239" t="inlineStr"/>
      <c r="FH239" t="inlineStr"/>
      <c r="FI239" t="inlineStr"/>
      <c r="FJ239" t="n">
        <v>219554.182</v>
      </c>
      <c r="FK239" t="n">
        <v>21.9554182</v>
      </c>
      <c r="FL239" t="inlineStr">
        <is>
          <t>Borate Fusion XRF</t>
        </is>
      </c>
      <c r="FM239" t="n">
        <v>5.68</v>
      </c>
      <c r="FN239" t="n">
        <v>0.000568</v>
      </c>
      <c r="FO239" t="inlineStr">
        <is>
          <t>Borate / Peroxide Fusion ICP</t>
        </is>
      </c>
      <c r="FP239" t="n">
        <v>1.88</v>
      </c>
      <c r="FQ239" t="n">
        <v>0.000188</v>
      </c>
      <c r="FR239" t="inlineStr">
        <is>
          <t>4-Acid Digestion</t>
        </is>
      </c>
      <c r="FS239" t="n">
        <v>776</v>
      </c>
      <c r="FT239" t="n">
        <v>0.0776</v>
      </c>
      <c r="FU239" t="inlineStr">
        <is>
          <t>4-Acid Digestion</t>
        </is>
      </c>
      <c r="FV239" t="n">
        <v>2.97</v>
      </c>
      <c r="FW239" t="n">
        <v>0.000297</v>
      </c>
      <c r="FX239" t="inlineStr">
        <is>
          <t>4-Acid Digestion</t>
        </is>
      </c>
      <c r="FY239" t="n">
        <v>0.78</v>
      </c>
      <c r="FZ239" t="n">
        <v>7.8e-05</v>
      </c>
      <c r="GA239" t="inlineStr">
        <is>
          <t>4-Acid Digestion</t>
        </is>
      </c>
      <c r="GB239" t="inlineStr"/>
      <c r="GC239" t="inlineStr"/>
      <c r="GD239" t="inlineStr"/>
      <c r="GE239" t="n">
        <v>3.78</v>
      </c>
      <c r="GF239" t="n">
        <v>0.000378</v>
      </c>
      <c r="GG239" t="inlineStr">
        <is>
          <t>4-Acid Digestion</t>
        </is>
      </c>
      <c r="GH239" t="n">
        <v>12200</v>
      </c>
      <c r="GI239" t="n">
        <v>1.22</v>
      </c>
      <c r="GJ239" t="inlineStr">
        <is>
          <t>4-Acid Digestion</t>
        </is>
      </c>
      <c r="GK239" t="n">
        <v>0.13</v>
      </c>
      <c r="GL239" t="n">
        <v>1.3e-05</v>
      </c>
      <c r="GM239" t="inlineStr">
        <is>
          <t>4-Acid Digestion</t>
        </is>
      </c>
      <c r="GN239" t="n">
        <v>0.27</v>
      </c>
      <c r="GO239" t="n">
        <v>2.7e-05</v>
      </c>
      <c r="GP239" t="inlineStr">
        <is>
          <t>4-Acid Digestion</t>
        </is>
      </c>
      <c r="GQ239" t="n">
        <v>1.34</v>
      </c>
      <c r="GR239" t="n">
        <v>0.000134</v>
      </c>
      <c r="GS239" t="inlineStr">
        <is>
          <t>4-Acid Digestion</t>
        </is>
      </c>
      <c r="GT239" t="n">
        <v>208</v>
      </c>
      <c r="GU239" t="n">
        <v>0.0208</v>
      </c>
      <c r="GV239" t="inlineStr">
        <is>
          <t>Borate / Peroxide Fusion ICP</t>
        </is>
      </c>
      <c r="GW239" t="n">
        <v>0.21</v>
      </c>
      <c r="GX239" t="n">
        <v>2.1e-05</v>
      </c>
      <c r="GY239" t="inlineStr">
        <is>
          <t>4-Acid Digestion</t>
        </is>
      </c>
      <c r="GZ239" t="n">
        <v>19.5</v>
      </c>
      <c r="HA239" t="n">
        <v>0.00195</v>
      </c>
      <c r="HB239" t="inlineStr">
        <is>
          <t>4-Acid Digestion</t>
        </is>
      </c>
      <c r="HC239" t="n">
        <v>1.55</v>
      </c>
      <c r="HD239" t="n">
        <v>0.000155</v>
      </c>
      <c r="HE239" t="inlineStr">
        <is>
          <t>4-Acid Digestion</t>
        </is>
      </c>
      <c r="HF239" t="n">
        <v>109</v>
      </c>
      <c r="HG239" t="n">
        <v>0.0109</v>
      </c>
      <c r="HH239" t="inlineStr">
        <is>
          <t>4-Acid Digestion</t>
        </is>
      </c>
      <c r="HI239" t="n">
        <v>204</v>
      </c>
      <c r="HJ239" t="n">
        <v>0.0204</v>
      </c>
      <c r="HK239" t="inlineStr">
        <is>
          <t>4-Acid Digestion</t>
        </is>
      </c>
    </row>
    <row r="240">
      <c r="A240" t="inlineStr">
        <is>
          <t>OREAS0315</t>
        </is>
      </c>
      <c r="B240" t="inlineStr">
        <is>
          <t>Zn-Pb-Ag sulphide ore</t>
        </is>
      </c>
      <c r="C240" t="inlineStr">
        <is>
          <t>primary</t>
        </is>
      </c>
      <c r="D240" t="inlineStr">
        <is>
          <t>sulphidic graphitic slate</t>
        </is>
      </c>
      <c r="E240" t="inlineStr">
        <is>
          <t>SEDEX</t>
        </is>
      </c>
      <c r="F240" t="inlineStr">
        <is>
          <t>yes</t>
        </is>
      </c>
      <c r="G240" t="inlineStr">
        <is>
          <t>Current</t>
        </is>
      </c>
      <c r="H240" t="inlineStr">
        <is>
          <t>C:/Users/Zeb/Documents/GitHub/OREAS-Catalogue-Info/oreas-catalogue-2024-05-24.csv</t>
        </is>
      </c>
      <c r="I240">
        <f>Hyperlink("https://www.oreas.com/crm/OREAS-315/")</f>
        <v/>
      </c>
      <c r="J240" t="n">
        <v>72.09999999999999</v>
      </c>
      <c r="K240" t="n">
        <v>0.00721</v>
      </c>
      <c r="L240" t="inlineStr">
        <is>
          <t>Aqua Regia Digestion</t>
        </is>
      </c>
      <c r="M240" t="n">
        <v>52400</v>
      </c>
      <c r="N240" t="n">
        <v>5.24</v>
      </c>
      <c r="O240" t="inlineStr">
        <is>
          <t>4-Acid Digestion</t>
        </is>
      </c>
      <c r="P240" t="n">
        <v>145</v>
      </c>
      <c r="Q240" t="n">
        <v>0.0145</v>
      </c>
      <c r="R240" t="inlineStr">
        <is>
          <t>4-Acid Digestion</t>
        </is>
      </c>
      <c r="S240" t="inlineStr"/>
      <c r="T240" t="inlineStr"/>
      <c r="U240" t="inlineStr"/>
      <c r="V240" t="n">
        <v>99</v>
      </c>
      <c r="W240" t="n">
        <v>0.009900000000000001</v>
      </c>
      <c r="X240" t="inlineStr">
        <is>
          <t>Borate / Peroxide Fusion ICP</t>
        </is>
      </c>
      <c r="Y240" t="n">
        <v>2212.259</v>
      </c>
      <c r="Z240" t="n">
        <v>0.2212259</v>
      </c>
      <c r="AA240" t="inlineStr">
        <is>
          <t>Borate Fusion XRF</t>
        </is>
      </c>
      <c r="AB240" t="n">
        <v>2.22</v>
      </c>
      <c r="AC240" t="n">
        <v>0.000222</v>
      </c>
      <c r="AD240" t="inlineStr">
        <is>
          <t>4-Acid Digestion</t>
        </is>
      </c>
      <c r="AE240" t="n">
        <v>8.279999999999999</v>
      </c>
      <c r="AF240" t="n">
        <v>0.000828</v>
      </c>
      <c r="AG240" t="inlineStr">
        <is>
          <t>4-Acid Digestion</t>
        </is>
      </c>
      <c r="AH240" t="n">
        <v>10300</v>
      </c>
      <c r="AI240" t="n">
        <v>1.03</v>
      </c>
      <c r="AJ240" t="inlineStr">
        <is>
          <t>4-Acid Digestion</t>
        </is>
      </c>
      <c r="AK240" t="n">
        <v>140</v>
      </c>
      <c r="AL240" t="n">
        <v>0.014</v>
      </c>
      <c r="AM240" t="inlineStr">
        <is>
          <t>4-Acid Digestion</t>
        </is>
      </c>
      <c r="AN240" t="n">
        <v>64</v>
      </c>
      <c r="AO240" t="n">
        <v>0.0064</v>
      </c>
      <c r="AP240" t="inlineStr">
        <is>
          <t>4-Acid Digestion</t>
        </is>
      </c>
      <c r="AQ240" t="inlineStr"/>
      <c r="AR240" t="inlineStr"/>
      <c r="AS240" t="inlineStr"/>
      <c r="AT240" t="n">
        <v>17.7</v>
      </c>
      <c r="AU240" t="n">
        <v>0.00177</v>
      </c>
      <c r="AV240" t="inlineStr">
        <is>
          <t>4-Acid Digestion</t>
        </is>
      </c>
      <c r="AW240" t="n">
        <v>161</v>
      </c>
      <c r="AX240" t="n">
        <v>0.0161</v>
      </c>
      <c r="AY240" t="inlineStr">
        <is>
          <t>4-Acid Digestion</t>
        </is>
      </c>
      <c r="AZ240" t="n">
        <v>3.24</v>
      </c>
      <c r="BA240" t="n">
        <v>0.000324</v>
      </c>
      <c r="BB240" t="inlineStr">
        <is>
          <t>4-Acid Digestion</t>
        </is>
      </c>
      <c r="BC240" t="n">
        <v>785</v>
      </c>
      <c r="BD240" t="n">
        <v>0.0785</v>
      </c>
      <c r="BE240" t="inlineStr">
        <is>
          <t>4-Acid Digestion</t>
        </is>
      </c>
      <c r="BF240" t="n">
        <v>3.17</v>
      </c>
      <c r="BG240" t="n">
        <v>0.000317</v>
      </c>
      <c r="BH240" t="inlineStr">
        <is>
          <t>4-Acid Digestion</t>
        </is>
      </c>
      <c r="BI240" t="n">
        <v>1.62</v>
      </c>
      <c r="BJ240" t="n">
        <v>0.000162</v>
      </c>
      <c r="BK240" t="inlineStr">
        <is>
          <t>4-Acid Digestion</t>
        </is>
      </c>
      <c r="BL240" t="n">
        <v>1.03</v>
      </c>
      <c r="BM240" t="n">
        <v>0.000103</v>
      </c>
      <c r="BN240" t="inlineStr">
        <is>
          <t>4-Acid Digestion</t>
        </is>
      </c>
      <c r="BO240" t="n">
        <v>51800</v>
      </c>
      <c r="BP240" t="n">
        <v>5.18</v>
      </c>
      <c r="BQ240" t="inlineStr">
        <is>
          <t>4-Acid Digestion</t>
        </is>
      </c>
      <c r="BR240" t="n">
        <v>15.9</v>
      </c>
      <c r="BS240" t="n">
        <v>0.00159</v>
      </c>
      <c r="BT240" t="inlineStr">
        <is>
          <t>4-Acid Digestion</t>
        </is>
      </c>
      <c r="BU240" t="n">
        <v>4.2</v>
      </c>
      <c r="BV240" t="n">
        <v>0.00042</v>
      </c>
      <c r="BW240" t="inlineStr">
        <is>
          <t>4-Acid Digestion</t>
        </is>
      </c>
      <c r="BX240" t="n">
        <v>4.43</v>
      </c>
      <c r="BY240" t="n">
        <v>0.000443</v>
      </c>
      <c r="BZ240" t="inlineStr">
        <is>
          <t>Borate / Peroxide Fusion ICP</t>
        </is>
      </c>
      <c r="CA240" t="n">
        <v>2.05</v>
      </c>
      <c r="CB240" t="n">
        <v>0.000205</v>
      </c>
      <c r="CC240" t="inlineStr">
        <is>
          <t>4-Acid Digestion</t>
        </is>
      </c>
      <c r="CD240" t="n">
        <v>2.09</v>
      </c>
      <c r="CE240" t="n">
        <v>0.000209</v>
      </c>
      <c r="CF240" t="inlineStr">
        <is>
          <t>Aqua Regia Digestion</t>
        </is>
      </c>
      <c r="CG240" t="n">
        <v>0.57</v>
      </c>
      <c r="CH240" t="n">
        <v>5.7e-05</v>
      </c>
      <c r="CI240" t="inlineStr">
        <is>
          <t>4-Acid Digestion</t>
        </is>
      </c>
      <c r="CJ240" t="n">
        <v>1.51</v>
      </c>
      <c r="CK240" t="n">
        <v>0.000151</v>
      </c>
      <c r="CL240" t="inlineStr">
        <is>
          <t>4-Acid Digestion</t>
        </is>
      </c>
      <c r="CM240" t="inlineStr"/>
      <c r="CN240" t="inlineStr"/>
      <c r="CO240" t="inlineStr"/>
      <c r="CP240" t="n">
        <v>25700</v>
      </c>
      <c r="CQ240" t="n">
        <v>2.57</v>
      </c>
      <c r="CR240" t="inlineStr">
        <is>
          <t>4-Acid Digestion</t>
        </is>
      </c>
      <c r="CS240" t="n">
        <v>31.6</v>
      </c>
      <c r="CT240" t="n">
        <v>0.00316</v>
      </c>
      <c r="CU240" t="inlineStr">
        <is>
          <t>4-Acid Digestion</t>
        </is>
      </c>
      <c r="CV240" t="n">
        <v>21.7</v>
      </c>
      <c r="CW240" t="n">
        <v>0.00217</v>
      </c>
      <c r="CX240" t="inlineStr">
        <is>
          <t>4-Acid Digestion</t>
        </is>
      </c>
      <c r="CY240" t="n">
        <v>0.25</v>
      </c>
      <c r="CZ240" t="n">
        <v>2.5e-05</v>
      </c>
      <c r="DA240" t="inlineStr">
        <is>
          <t>4-Acid Digestion</t>
        </is>
      </c>
      <c r="DB240" t="n">
        <v>8580</v>
      </c>
      <c r="DC240" t="n">
        <v>0.858</v>
      </c>
      <c r="DD240" t="inlineStr">
        <is>
          <t>4-Acid Digestion</t>
        </is>
      </c>
      <c r="DE240" t="n">
        <v>1130</v>
      </c>
      <c r="DF240" t="n">
        <v>0.113</v>
      </c>
      <c r="DG240" t="inlineStr">
        <is>
          <t>4-Acid Digestion</t>
        </is>
      </c>
      <c r="DH240" t="n">
        <v>9.84</v>
      </c>
      <c r="DI240" t="n">
        <v>0.0009840000000000001</v>
      </c>
      <c r="DJ240" t="inlineStr">
        <is>
          <t>4-Acid Digestion</t>
        </is>
      </c>
      <c r="DK240" t="n">
        <v>920</v>
      </c>
      <c r="DL240" t="n">
        <v>0.092</v>
      </c>
      <c r="DM240" t="inlineStr">
        <is>
          <t>4-Acid Digestion</t>
        </is>
      </c>
      <c r="DN240" t="n">
        <v>9.73</v>
      </c>
      <c r="DO240" t="n">
        <v>0.000973</v>
      </c>
      <c r="DP240" t="inlineStr">
        <is>
          <t>Borate / Peroxide Fusion ICP</t>
        </is>
      </c>
      <c r="DQ240" t="n">
        <v>27.1</v>
      </c>
      <c r="DR240" t="n">
        <v>0.00271</v>
      </c>
      <c r="DS240" t="inlineStr">
        <is>
          <t>4-Acid Digestion</t>
        </is>
      </c>
      <c r="DT240" t="n">
        <v>237</v>
      </c>
      <c r="DU240" t="n">
        <v>0.0237</v>
      </c>
      <c r="DV240" t="inlineStr">
        <is>
          <t>Borate / Peroxide Fusion ICP</t>
        </is>
      </c>
      <c r="DW240" t="n">
        <v>340</v>
      </c>
      <c r="DX240" t="n">
        <v>0.034</v>
      </c>
      <c r="DY240" t="inlineStr">
        <is>
          <t>4-Acid Digestion</t>
        </is>
      </c>
      <c r="DZ240" t="n">
        <v>37900</v>
      </c>
      <c r="EA240" t="n">
        <v>3.79</v>
      </c>
      <c r="EB240" t="inlineStr">
        <is>
          <t>4-Acid Digestion</t>
        </is>
      </c>
      <c r="EC240" t="inlineStr"/>
      <c r="ED240" t="inlineStr"/>
      <c r="EE240" t="inlineStr"/>
      <c r="EF240" t="n">
        <v>7.27</v>
      </c>
      <c r="EG240" t="n">
        <v>0.000727</v>
      </c>
      <c r="EH240" t="inlineStr">
        <is>
          <t>4-Acid Digestion</t>
        </is>
      </c>
      <c r="EI240" t="inlineStr"/>
      <c r="EJ240" t="inlineStr"/>
      <c r="EK240" t="inlineStr"/>
      <c r="EL240" t="n">
        <v>126</v>
      </c>
      <c r="EM240" t="n">
        <v>0.0126</v>
      </c>
      <c r="EN240" t="inlineStr">
        <is>
          <t>Borate / Peroxide Fusion ICP</t>
        </is>
      </c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53700</v>
      </c>
      <c r="EY240" t="n">
        <v>5.37</v>
      </c>
      <c r="EZ240" t="inlineStr">
        <is>
          <t>4-Acid Digestion</t>
        </is>
      </c>
      <c r="FA240" t="n">
        <v>92</v>
      </c>
      <c r="FB240" t="n">
        <v>0.0092</v>
      </c>
      <c r="FC240" t="inlineStr">
        <is>
          <t>4-Acid Digestion</t>
        </is>
      </c>
      <c r="FD240" t="n">
        <v>9.220000000000001</v>
      </c>
      <c r="FE240" t="n">
        <v>0.000922</v>
      </c>
      <c r="FF240" t="inlineStr">
        <is>
          <t>4-Acid Digestion</t>
        </is>
      </c>
      <c r="FG240" t="n">
        <v>2.91</v>
      </c>
      <c r="FH240" t="n">
        <v>0.000291</v>
      </c>
      <c r="FI240" t="inlineStr">
        <is>
          <t>4-Acid Digestion</t>
        </is>
      </c>
      <c r="FJ240" t="n">
        <v>261576.582</v>
      </c>
      <c r="FK240" t="n">
        <v>26.1576582</v>
      </c>
      <c r="FL240" t="inlineStr">
        <is>
          <t>Borate Fusion XRF</t>
        </is>
      </c>
      <c r="FM240" t="n">
        <v>5.07</v>
      </c>
      <c r="FN240" t="n">
        <v>0.000507</v>
      </c>
      <c r="FO240" t="inlineStr">
        <is>
          <t>Borate / Peroxide Fusion ICP</t>
        </is>
      </c>
      <c r="FP240" t="n">
        <v>3.14</v>
      </c>
      <c r="FQ240" t="n">
        <v>0.000314</v>
      </c>
      <c r="FR240" t="inlineStr">
        <is>
          <t>4-Acid Digestion</t>
        </is>
      </c>
      <c r="FS240" t="n">
        <v>61</v>
      </c>
      <c r="FT240" t="n">
        <v>0.0061</v>
      </c>
      <c r="FU240" t="inlineStr">
        <is>
          <t>4-Acid Digestion</t>
        </is>
      </c>
      <c r="FV240" t="n">
        <v>0.22</v>
      </c>
      <c r="FW240" t="n">
        <v>2.2e-05</v>
      </c>
      <c r="FX240" t="inlineStr">
        <is>
          <t>4-Acid Digestion</t>
        </is>
      </c>
      <c r="FY240" t="n">
        <v>0.5600000000000001</v>
      </c>
      <c r="FZ240" t="n">
        <v>5.6e-05</v>
      </c>
      <c r="GA240" t="inlineStr">
        <is>
          <t>4-Acid Digestion</t>
        </is>
      </c>
      <c r="GB240" t="n">
        <v>0.26</v>
      </c>
      <c r="GC240" t="n">
        <v>2.6e-05</v>
      </c>
      <c r="GD240" t="inlineStr">
        <is>
          <t>Aqua Regia Digestion</t>
        </is>
      </c>
      <c r="GE240" t="n">
        <v>10.9</v>
      </c>
      <c r="GF240" t="n">
        <v>0.00109</v>
      </c>
      <c r="GG240" t="inlineStr">
        <is>
          <t>4-Acid Digestion</t>
        </is>
      </c>
      <c r="GH240" t="n">
        <v>1680</v>
      </c>
      <c r="GI240" t="n">
        <v>0.168</v>
      </c>
      <c r="GJ240" t="inlineStr">
        <is>
          <t>4-Acid Digestion</t>
        </is>
      </c>
      <c r="GK240" t="n">
        <v>19.6</v>
      </c>
      <c r="GL240" t="n">
        <v>0.00196</v>
      </c>
      <c r="GM240" t="inlineStr">
        <is>
          <t>4-Acid Digestion</t>
        </is>
      </c>
      <c r="GN240" t="n">
        <v>0.28</v>
      </c>
      <c r="GO240" t="n">
        <v>2.8e-05</v>
      </c>
      <c r="GP240" t="inlineStr">
        <is>
          <t>4-Acid Digestion</t>
        </is>
      </c>
      <c r="GQ240" t="n">
        <v>3.92</v>
      </c>
      <c r="GR240" t="n">
        <v>0.000392</v>
      </c>
      <c r="GS240" t="inlineStr">
        <is>
          <t>4-Acid Digestion</t>
        </is>
      </c>
      <c r="GT240" t="n">
        <v>117</v>
      </c>
      <c r="GU240" t="n">
        <v>0.0117</v>
      </c>
      <c r="GV240" t="inlineStr">
        <is>
          <t>Borate / Peroxide Fusion ICP</t>
        </is>
      </c>
      <c r="GW240" t="n">
        <v>1.99</v>
      </c>
      <c r="GX240" t="n">
        <v>0.000199</v>
      </c>
      <c r="GY240" t="inlineStr">
        <is>
          <t>4-Acid Digestion</t>
        </is>
      </c>
      <c r="GZ240" t="n">
        <v>14.9</v>
      </c>
      <c r="HA240" t="n">
        <v>0.00149</v>
      </c>
      <c r="HB240" t="inlineStr">
        <is>
          <t>4-Acid Digestion</t>
        </is>
      </c>
      <c r="HC240" t="n">
        <v>1.71</v>
      </c>
      <c r="HD240" t="n">
        <v>0.000171</v>
      </c>
      <c r="HE240" t="inlineStr">
        <is>
          <t>4-Acid Digestion</t>
        </is>
      </c>
      <c r="HF240" t="n">
        <v>54500</v>
      </c>
      <c r="HG240" t="n">
        <v>5.45</v>
      </c>
      <c r="HH240" t="inlineStr">
        <is>
          <t>4-Acid Digestion</t>
        </is>
      </c>
      <c r="HI240" t="n">
        <v>66</v>
      </c>
      <c r="HJ240" t="n">
        <v>0.0066</v>
      </c>
      <c r="HK240" t="inlineStr">
        <is>
          <t>4-Acid Digestion</t>
        </is>
      </c>
    </row>
    <row r="241">
      <c r="A241" t="inlineStr">
        <is>
          <t>OREAS0316</t>
        </is>
      </c>
      <c r="B241" t="inlineStr">
        <is>
          <t>Zn-Pb-Ag sulphide ore</t>
        </is>
      </c>
      <c r="C241" t="inlineStr">
        <is>
          <t>primary</t>
        </is>
      </c>
      <c r="D241" t="inlineStr">
        <is>
          <t>sulphidic graphitic slate</t>
        </is>
      </c>
      <c r="E241" t="inlineStr">
        <is>
          <t>SEDEX</t>
        </is>
      </c>
      <c r="F241" t="inlineStr">
        <is>
          <t>yes</t>
        </is>
      </c>
      <c r="G241" t="inlineStr">
        <is>
          <t>Current</t>
        </is>
      </c>
      <c r="H241" t="inlineStr">
        <is>
          <t>C:/Users/Zeb/Documents/GitHub/OREAS-Catalogue-Info/oreas-catalogue-2024-05-24.csv</t>
        </is>
      </c>
      <c r="I241">
        <f>Hyperlink("https://www.oreas.com/crm/OREAS-316/")</f>
        <v/>
      </c>
      <c r="J241" t="n">
        <v>102</v>
      </c>
      <c r="K241" t="n">
        <v>0.0102</v>
      </c>
      <c r="L241" t="inlineStr">
        <is>
          <t>Aqua Regia Digestion</t>
        </is>
      </c>
      <c r="M241" t="n">
        <v>43700</v>
      </c>
      <c r="N241" t="n">
        <v>4.37</v>
      </c>
      <c r="O241" t="inlineStr">
        <is>
          <t>4-Acid Digestion</t>
        </is>
      </c>
      <c r="P241" t="n">
        <v>368</v>
      </c>
      <c r="Q241" t="n">
        <v>0.0368</v>
      </c>
      <c r="R241" t="inlineStr">
        <is>
          <t>4-Acid Digestion</t>
        </is>
      </c>
      <c r="S241" t="inlineStr"/>
      <c r="T241" t="inlineStr"/>
      <c r="U241" t="inlineStr"/>
      <c r="V241" t="n">
        <v>83</v>
      </c>
      <c r="W241" t="n">
        <v>0.0083</v>
      </c>
      <c r="X241" t="inlineStr">
        <is>
          <t>Borate / Peroxide Fusion ICP</t>
        </is>
      </c>
      <c r="Y241" t="n">
        <v>1889.824</v>
      </c>
      <c r="Z241" t="n">
        <v>0.1889824</v>
      </c>
      <c r="AA241" t="inlineStr">
        <is>
          <t>Borate Fusion XRF</t>
        </is>
      </c>
      <c r="AB241" t="n">
        <v>1.89</v>
      </c>
      <c r="AC241" t="n">
        <v>0.000189</v>
      </c>
      <c r="AD241" t="inlineStr">
        <is>
          <t>4-Acid Digestion</t>
        </is>
      </c>
      <c r="AE241" t="n">
        <v>14.6</v>
      </c>
      <c r="AF241" t="n">
        <v>0.00146</v>
      </c>
      <c r="AG241" t="inlineStr">
        <is>
          <t>4-Acid Digestion</t>
        </is>
      </c>
      <c r="AH241" t="n">
        <v>9350</v>
      </c>
      <c r="AI241" t="n">
        <v>0.9350000000000001</v>
      </c>
      <c r="AJ241" t="inlineStr">
        <is>
          <t>4-Acid Digestion</t>
        </is>
      </c>
      <c r="AK241" t="n">
        <v>255</v>
      </c>
      <c r="AL241" t="n">
        <v>0.0255</v>
      </c>
      <c r="AM241" t="inlineStr">
        <is>
          <t>4-Acid Digestion</t>
        </is>
      </c>
      <c r="AN241" t="n">
        <v>58</v>
      </c>
      <c r="AO241" t="n">
        <v>0.0058</v>
      </c>
      <c r="AP241" t="inlineStr">
        <is>
          <t>4-Acid Digestion</t>
        </is>
      </c>
      <c r="AQ241" t="inlineStr"/>
      <c r="AR241" t="inlineStr"/>
      <c r="AS241" t="inlineStr"/>
      <c r="AT241" t="n">
        <v>12.7</v>
      </c>
      <c r="AU241" t="n">
        <v>0.00127</v>
      </c>
      <c r="AV241" t="inlineStr">
        <is>
          <t>4-Acid Digestion</t>
        </is>
      </c>
      <c r="AW241" t="n">
        <v>98</v>
      </c>
      <c r="AX241" t="n">
        <v>0.0098</v>
      </c>
      <c r="AY241" t="inlineStr">
        <is>
          <t>4-Acid Digestion</t>
        </is>
      </c>
      <c r="AZ241" t="n">
        <v>2.6</v>
      </c>
      <c r="BA241" t="n">
        <v>0.00026</v>
      </c>
      <c r="BB241" t="inlineStr">
        <is>
          <t>4-Acid Digestion</t>
        </is>
      </c>
      <c r="BC241" t="n">
        <v>1610</v>
      </c>
      <c r="BD241" t="n">
        <v>0.161</v>
      </c>
      <c r="BE241" t="inlineStr">
        <is>
          <t>4-Acid Digestion</t>
        </is>
      </c>
      <c r="BF241" t="n">
        <v>3.1</v>
      </c>
      <c r="BG241" t="n">
        <v>0.00031</v>
      </c>
      <c r="BH241" t="inlineStr">
        <is>
          <t>4-Acid Digestion</t>
        </is>
      </c>
      <c r="BI241" t="n">
        <v>1.59</v>
      </c>
      <c r="BJ241" t="n">
        <v>0.000159</v>
      </c>
      <c r="BK241" t="inlineStr">
        <is>
          <t>4-Acid Digestion</t>
        </is>
      </c>
      <c r="BL241" t="n">
        <v>1.19</v>
      </c>
      <c r="BM241" t="n">
        <v>0.000119</v>
      </c>
      <c r="BN241" t="inlineStr">
        <is>
          <t>4-Acid Digestion</t>
        </is>
      </c>
      <c r="BO241" t="n">
        <v>59700</v>
      </c>
      <c r="BP241" t="n">
        <v>5.97</v>
      </c>
      <c r="BQ241" t="inlineStr">
        <is>
          <t>4-Acid Digestion</t>
        </is>
      </c>
      <c r="BR241" t="n">
        <v>14.5</v>
      </c>
      <c r="BS241" t="n">
        <v>0.00145</v>
      </c>
      <c r="BT241" t="inlineStr">
        <is>
          <t>4-Acid Digestion</t>
        </is>
      </c>
      <c r="BU241" t="n">
        <v>4</v>
      </c>
      <c r="BV241" t="n">
        <v>0.0004</v>
      </c>
      <c r="BW241" t="inlineStr">
        <is>
          <t>4-Acid Digestion</t>
        </is>
      </c>
      <c r="BX241" t="n">
        <v>4.22</v>
      </c>
      <c r="BY241" t="n">
        <v>0.000422</v>
      </c>
      <c r="BZ241" t="inlineStr">
        <is>
          <t>Borate / Peroxide Fusion ICP</t>
        </is>
      </c>
      <c r="CA241" t="n">
        <v>1.71</v>
      </c>
      <c r="CB241" t="n">
        <v>0.000171</v>
      </c>
      <c r="CC241" t="inlineStr">
        <is>
          <t>4-Acid Digestion</t>
        </is>
      </c>
      <c r="CD241" t="n">
        <v>3.83</v>
      </c>
      <c r="CE241" t="n">
        <v>0.000383</v>
      </c>
      <c r="CF241" t="inlineStr">
        <is>
          <t>Aqua Regia Digestion</t>
        </is>
      </c>
      <c r="CG241" t="n">
        <v>0.59</v>
      </c>
      <c r="CH241" t="n">
        <v>5.9e-05</v>
      </c>
      <c r="CI241" t="inlineStr">
        <is>
          <t>4-Acid Digestion</t>
        </is>
      </c>
      <c r="CJ241" t="n">
        <v>1.64</v>
      </c>
      <c r="CK241" t="n">
        <v>0.000164</v>
      </c>
      <c r="CL241" t="inlineStr">
        <is>
          <t>4-Acid Digestion</t>
        </is>
      </c>
      <c r="CM241" t="inlineStr"/>
      <c r="CN241" t="inlineStr"/>
      <c r="CO241" t="inlineStr"/>
      <c r="CP241" t="n">
        <v>21300</v>
      </c>
      <c r="CQ241" t="n">
        <v>2.13</v>
      </c>
      <c r="CR241" t="inlineStr">
        <is>
          <t>4-Acid Digestion</t>
        </is>
      </c>
      <c r="CS241" t="n">
        <v>29</v>
      </c>
      <c r="CT241" t="n">
        <v>0.0029</v>
      </c>
      <c r="CU241" t="inlineStr">
        <is>
          <t>4-Acid Digestion</t>
        </is>
      </c>
      <c r="CV241" t="n">
        <v>17.4</v>
      </c>
      <c r="CW241" t="n">
        <v>0.00174</v>
      </c>
      <c r="CX241" t="inlineStr">
        <is>
          <t>4-Acid Digestion</t>
        </is>
      </c>
      <c r="CY241" t="n">
        <v>0.23</v>
      </c>
      <c r="CZ241" t="n">
        <v>2.3e-05</v>
      </c>
      <c r="DA241" t="inlineStr">
        <is>
          <t>4-Acid Digestion</t>
        </is>
      </c>
      <c r="DB241" t="n">
        <v>6660</v>
      </c>
      <c r="DC241" t="n">
        <v>0.666</v>
      </c>
      <c r="DD241" t="inlineStr">
        <is>
          <t>4-Acid Digestion</t>
        </is>
      </c>
      <c r="DE241" t="n">
        <v>4470</v>
      </c>
      <c r="DF241" t="n">
        <v>0.447</v>
      </c>
      <c r="DG241" t="inlineStr">
        <is>
          <t>4-Acid Digestion</t>
        </is>
      </c>
      <c r="DH241" t="n">
        <v>16.3</v>
      </c>
      <c r="DI241" t="n">
        <v>0.00163</v>
      </c>
      <c r="DJ241" t="inlineStr">
        <is>
          <t>4-Acid Digestion</t>
        </is>
      </c>
      <c r="DK241" t="n">
        <v>700</v>
      </c>
      <c r="DL241" t="n">
        <v>0.07000000000000001</v>
      </c>
      <c r="DM241" t="inlineStr">
        <is>
          <t>4-Acid Digestion</t>
        </is>
      </c>
      <c r="DN241" t="n">
        <v>8.859999999999999</v>
      </c>
      <c r="DO241" t="n">
        <v>0.000886</v>
      </c>
      <c r="DP241" t="inlineStr">
        <is>
          <t>Borate / Peroxide Fusion ICP</t>
        </is>
      </c>
      <c r="DQ241" t="n">
        <v>24.9</v>
      </c>
      <c r="DR241" t="n">
        <v>0.00249</v>
      </c>
      <c r="DS241" t="inlineStr">
        <is>
          <t>4-Acid Digestion</t>
        </is>
      </c>
      <c r="DT241" t="n">
        <v>110</v>
      </c>
      <c r="DU241" t="n">
        <v>0.011</v>
      </c>
      <c r="DV241" t="inlineStr">
        <is>
          <t>Borate / Peroxide Fusion ICP</t>
        </is>
      </c>
      <c r="DW241" t="n">
        <v>310</v>
      </c>
      <c r="DX241" t="n">
        <v>0.031</v>
      </c>
      <c r="DY241" t="inlineStr">
        <is>
          <t>4-Acid Digestion</t>
        </is>
      </c>
      <c r="DZ241" t="n">
        <v>50200</v>
      </c>
      <c r="EA241" t="n">
        <v>5.02</v>
      </c>
      <c r="EB241" t="inlineStr">
        <is>
          <t>4-Acid Digestion</t>
        </is>
      </c>
      <c r="EC241" t="inlineStr"/>
      <c r="ED241" t="inlineStr"/>
      <c r="EE241" t="inlineStr"/>
      <c r="EF241" t="n">
        <v>6.6</v>
      </c>
      <c r="EG241" t="n">
        <v>0.00066</v>
      </c>
      <c r="EH241" t="inlineStr">
        <is>
          <t>4-Acid Digestion</t>
        </is>
      </c>
      <c r="EI241" t="inlineStr"/>
      <c r="EJ241" t="inlineStr"/>
      <c r="EK241" t="inlineStr"/>
      <c r="EL241" t="n">
        <v>101</v>
      </c>
      <c r="EM241" t="n">
        <v>0.0101</v>
      </c>
      <c r="EN241" t="inlineStr">
        <is>
          <t>Borate / Peroxide Fusion ICP</t>
        </is>
      </c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88900</v>
      </c>
      <c r="EY241" t="n">
        <v>8.890000000000001</v>
      </c>
      <c r="EZ241" t="inlineStr">
        <is>
          <t>4-Acid Digestion</t>
        </is>
      </c>
      <c r="FA241" t="n">
        <v>122</v>
      </c>
      <c r="FB241" t="n">
        <v>0.0122</v>
      </c>
      <c r="FC241" t="inlineStr">
        <is>
          <t>4-Acid Digestion</t>
        </is>
      </c>
      <c r="FD241" t="n">
        <v>7.47</v>
      </c>
      <c r="FE241" t="n">
        <v>0.0007470000000000001</v>
      </c>
      <c r="FF241" t="inlineStr">
        <is>
          <t>4-Acid Digestion</t>
        </is>
      </c>
      <c r="FG241" t="n">
        <v>2.93</v>
      </c>
      <c r="FH241" t="n">
        <v>0.000293</v>
      </c>
      <c r="FI241" t="inlineStr">
        <is>
          <t>4-Acid Digestion</t>
        </is>
      </c>
      <c r="FJ241" t="n">
        <v>220582.539</v>
      </c>
      <c r="FK241" t="n">
        <v>22.0582539</v>
      </c>
      <c r="FL241" t="inlineStr">
        <is>
          <t>Borate Fusion XRF</t>
        </is>
      </c>
      <c r="FM241" t="n">
        <v>4.98</v>
      </c>
      <c r="FN241" t="n">
        <v>0.000498</v>
      </c>
      <c r="FO241" t="inlineStr">
        <is>
          <t>Borate / Peroxide Fusion ICP</t>
        </is>
      </c>
      <c r="FP241" t="n">
        <v>3.17</v>
      </c>
      <c r="FQ241" t="n">
        <v>0.000317</v>
      </c>
      <c r="FR241" t="inlineStr">
        <is>
          <t>4-Acid Digestion</t>
        </is>
      </c>
      <c r="FS241" t="n">
        <v>55</v>
      </c>
      <c r="FT241" t="n">
        <v>0.0055</v>
      </c>
      <c r="FU241" t="inlineStr">
        <is>
          <t>4-Acid Digestion</t>
        </is>
      </c>
      <c r="FV241" s="2" t="n">
        <v>0.05</v>
      </c>
      <c r="FW241" s="2" t="n">
        <v>5e-06</v>
      </c>
      <c r="FX241" t="inlineStr">
        <is>
          <t>Aqua Regia Digestion</t>
        </is>
      </c>
      <c r="FY241" t="n">
        <v>0.57</v>
      </c>
      <c r="FZ241" t="n">
        <v>5.7e-05</v>
      </c>
      <c r="GA241" t="inlineStr">
        <is>
          <t>4-Acid Digestion</t>
        </is>
      </c>
      <c r="GB241" t="n">
        <v>0.26</v>
      </c>
      <c r="GC241" t="n">
        <v>2.6e-05</v>
      </c>
      <c r="GD241" t="inlineStr">
        <is>
          <t>Aqua Regia Digestion</t>
        </is>
      </c>
      <c r="GE241" t="n">
        <v>8.970000000000001</v>
      </c>
      <c r="GF241" t="n">
        <v>0.000897</v>
      </c>
      <c r="GG241" t="inlineStr">
        <is>
          <t>4-Acid Digestion</t>
        </is>
      </c>
      <c r="GH241" t="n">
        <v>2037.766</v>
      </c>
      <c r="GI241" t="n">
        <v>0.2037766</v>
      </c>
      <c r="GJ241" t="inlineStr">
        <is>
          <t>Borate Fusion XRF</t>
        </is>
      </c>
      <c r="GK241" t="n">
        <v>16</v>
      </c>
      <c r="GL241" t="n">
        <v>0.0016</v>
      </c>
      <c r="GM241" t="inlineStr">
        <is>
          <t>4-Acid Digestion</t>
        </is>
      </c>
      <c r="GN241" t="n">
        <v>0.26</v>
      </c>
      <c r="GO241" t="n">
        <v>2.6e-05</v>
      </c>
      <c r="GP241" t="inlineStr">
        <is>
          <t>4-Acid Digestion</t>
        </is>
      </c>
      <c r="GQ241" t="n">
        <v>3.5</v>
      </c>
      <c r="GR241" t="n">
        <v>0.00035</v>
      </c>
      <c r="GS241" t="inlineStr">
        <is>
          <t>4-Acid Digestion</t>
        </is>
      </c>
      <c r="GT241" t="n">
        <v>102</v>
      </c>
      <c r="GU241" t="n">
        <v>0.0102</v>
      </c>
      <c r="GV241" t="inlineStr">
        <is>
          <t>Borate / Peroxide Fusion ICP</t>
        </is>
      </c>
      <c r="GW241" t="n">
        <v>2.16</v>
      </c>
      <c r="GX241" t="n">
        <v>0.000216</v>
      </c>
      <c r="GY241" t="inlineStr">
        <is>
          <t>4-Acid Digestion</t>
        </is>
      </c>
      <c r="GZ241" t="n">
        <v>15.7</v>
      </c>
      <c r="HA241" t="n">
        <v>0.00157</v>
      </c>
      <c r="HB241" t="inlineStr">
        <is>
          <t>4-Acid Digestion</t>
        </is>
      </c>
      <c r="HC241" t="n">
        <v>1.65</v>
      </c>
      <c r="HD241" t="n">
        <v>0.000165</v>
      </c>
      <c r="HE241" t="inlineStr">
        <is>
          <t>4-Acid Digestion</t>
        </is>
      </c>
      <c r="HF241" t="n">
        <v>111600</v>
      </c>
      <c r="HG241" t="n">
        <v>11.16</v>
      </c>
      <c r="HH241" t="inlineStr">
        <is>
          <t>4-Acid Digestion</t>
        </is>
      </c>
      <c r="HI241" t="n">
        <v>54</v>
      </c>
      <c r="HJ241" t="n">
        <v>0.0054</v>
      </c>
      <c r="HK241" t="inlineStr">
        <is>
          <t>4-Acid Digestion</t>
        </is>
      </c>
    </row>
    <row r="242">
      <c r="A242" t="inlineStr">
        <is>
          <t>OREAS0317</t>
        </is>
      </c>
      <c r="B242" t="inlineStr">
        <is>
          <t>Zn-Pb-Ag sulphide ore</t>
        </is>
      </c>
      <c r="C242" t="inlineStr">
        <is>
          <t>primary</t>
        </is>
      </c>
      <c r="D242" t="inlineStr">
        <is>
          <t>sulphidic graphitic slate</t>
        </is>
      </c>
      <c r="E242" t="inlineStr">
        <is>
          <t>SEDEX</t>
        </is>
      </c>
      <c r="F242" t="inlineStr">
        <is>
          <t>yes</t>
        </is>
      </c>
      <c r="G242" t="inlineStr">
        <is>
          <t>Current</t>
        </is>
      </c>
      <c r="H242" t="inlineStr">
        <is>
          <t>C:/Users/Zeb/Documents/GitHub/OREAS-Catalogue-Info/oreas-catalogue-2024-05-24.csv</t>
        </is>
      </c>
      <c r="I242">
        <f>Hyperlink("https://www.oreas.com/crm/OREAS-317/")</f>
        <v/>
      </c>
      <c r="J242" t="n">
        <v>232</v>
      </c>
      <c r="K242" t="n">
        <v>0.0232</v>
      </c>
      <c r="L242" t="inlineStr">
        <is>
          <t>Aqua Regia Digestion</t>
        </is>
      </c>
      <c r="M242" t="n">
        <v>30200</v>
      </c>
      <c r="N242" t="n">
        <v>3.02</v>
      </c>
      <c r="O242" t="inlineStr">
        <is>
          <t>4-Acid Digestion</t>
        </is>
      </c>
      <c r="P242" t="n">
        <v>237</v>
      </c>
      <c r="Q242" t="n">
        <v>0.0237</v>
      </c>
      <c r="R242" t="inlineStr">
        <is>
          <t>4-Acid Digestion</t>
        </is>
      </c>
      <c r="S242" t="inlineStr"/>
      <c r="T242" t="inlineStr"/>
      <c r="U242" t="inlineStr"/>
      <c r="V242" t="n">
        <v>47.1</v>
      </c>
      <c r="W242" t="n">
        <v>0.00471</v>
      </c>
      <c r="X242" t="inlineStr">
        <is>
          <t>Borate / Peroxide Fusion ICP</t>
        </is>
      </c>
      <c r="Y242" t="n">
        <v>3269.127</v>
      </c>
      <c r="Z242" t="n">
        <v>0.3269127</v>
      </c>
      <c r="AA242" t="inlineStr">
        <is>
          <t>Borate Fusion XRF</t>
        </is>
      </c>
      <c r="AB242" t="n">
        <v>1.48</v>
      </c>
      <c r="AC242" t="n">
        <v>0.000148</v>
      </c>
      <c r="AD242" t="inlineStr">
        <is>
          <t>4-Acid Digestion</t>
        </is>
      </c>
      <c r="AE242" t="n">
        <v>44.4</v>
      </c>
      <c r="AF242" t="n">
        <v>0.00444</v>
      </c>
      <c r="AG242" t="inlineStr">
        <is>
          <t>4-Acid Digestion</t>
        </is>
      </c>
      <c r="AH242" t="n">
        <v>5830</v>
      </c>
      <c r="AI242" t="n">
        <v>0.583</v>
      </c>
      <c r="AJ242" t="inlineStr">
        <is>
          <t>4-Acid Digestion</t>
        </is>
      </c>
      <c r="AK242" t="n">
        <v>374</v>
      </c>
      <c r="AL242" t="n">
        <v>0.0374</v>
      </c>
      <c r="AM242" t="inlineStr">
        <is>
          <t>4-Acid Digestion</t>
        </is>
      </c>
      <c r="AN242" t="n">
        <v>37.2</v>
      </c>
      <c r="AO242" t="n">
        <v>0.00372</v>
      </c>
      <c r="AP242" t="inlineStr">
        <is>
          <t>4-Acid Digestion</t>
        </is>
      </c>
      <c r="AQ242" t="inlineStr"/>
      <c r="AR242" t="inlineStr"/>
      <c r="AS242" t="inlineStr"/>
      <c r="AT242" t="n">
        <v>12.5</v>
      </c>
      <c r="AU242" t="n">
        <v>0.00125</v>
      </c>
      <c r="AV242" t="inlineStr">
        <is>
          <t>4-Acid Digestion</t>
        </is>
      </c>
      <c r="AW242" t="n">
        <v>64</v>
      </c>
      <c r="AX242" t="n">
        <v>0.0064</v>
      </c>
      <c r="AY242" t="inlineStr">
        <is>
          <t>4-Acid Digestion</t>
        </is>
      </c>
      <c r="AZ242" t="n">
        <v>1.86</v>
      </c>
      <c r="BA242" t="n">
        <v>0.000186</v>
      </c>
      <c r="BB242" t="inlineStr">
        <is>
          <t>4-Acid Digestion</t>
        </is>
      </c>
      <c r="BC242" t="n">
        <v>4130</v>
      </c>
      <c r="BD242" t="n">
        <v>0.413</v>
      </c>
      <c r="BE242" t="inlineStr">
        <is>
          <t>4-Acid Digestion</t>
        </is>
      </c>
      <c r="BF242" t="n">
        <v>2.18</v>
      </c>
      <c r="BG242" t="n">
        <v>0.000218</v>
      </c>
      <c r="BH242" t="inlineStr">
        <is>
          <t>4-Acid Digestion</t>
        </is>
      </c>
      <c r="BI242" t="n">
        <v>1.13</v>
      </c>
      <c r="BJ242" t="n">
        <v>0.000113</v>
      </c>
      <c r="BK242" t="inlineStr">
        <is>
          <t>4-Acid Digestion</t>
        </is>
      </c>
      <c r="BL242" t="n">
        <v>0.61</v>
      </c>
      <c r="BM242" t="n">
        <v>6.1e-05</v>
      </c>
      <c r="BN242" t="inlineStr">
        <is>
          <t>4-Acid Digestion</t>
        </is>
      </c>
      <c r="BO242" t="n">
        <v>68300</v>
      </c>
      <c r="BP242" t="n">
        <v>6.83</v>
      </c>
      <c r="BQ242" t="inlineStr">
        <is>
          <t>4-Acid Digestion</t>
        </is>
      </c>
      <c r="BR242" t="n">
        <v>10.7</v>
      </c>
      <c r="BS242" t="n">
        <v>0.00107</v>
      </c>
      <c r="BT242" t="inlineStr">
        <is>
          <t>4-Acid Digestion</t>
        </is>
      </c>
      <c r="BU242" t="n">
        <v>2.63</v>
      </c>
      <c r="BV242" t="n">
        <v>0.000263</v>
      </c>
      <c r="BW242" t="inlineStr">
        <is>
          <t>4-Acid Digestion</t>
        </is>
      </c>
      <c r="BX242" t="n">
        <v>3.35</v>
      </c>
      <c r="BY242" t="n">
        <v>0.000335</v>
      </c>
      <c r="BZ242" t="inlineStr">
        <is>
          <t>Borate / Peroxide Fusion ICP</t>
        </is>
      </c>
      <c r="CA242" t="n">
        <v>1.33</v>
      </c>
      <c r="CB242" t="n">
        <v>0.000133</v>
      </c>
      <c r="CC242" t="inlineStr">
        <is>
          <t>4-Acid Digestion</t>
        </is>
      </c>
      <c r="CD242" t="n">
        <v>6.01</v>
      </c>
      <c r="CE242" t="n">
        <v>0.000601</v>
      </c>
      <c r="CF242" t="inlineStr">
        <is>
          <t>Aqua Regia Digestion</t>
        </is>
      </c>
      <c r="CG242" t="n">
        <v>0.4</v>
      </c>
      <c r="CH242" t="n">
        <v>4e-05</v>
      </c>
      <c r="CI242" t="inlineStr">
        <is>
          <t>4-Acid Digestion</t>
        </is>
      </c>
      <c r="CJ242" t="n">
        <v>1.18</v>
      </c>
      <c r="CK242" t="n">
        <v>0.000118</v>
      </c>
      <c r="CL242" t="inlineStr">
        <is>
          <t>4-Acid Digestion</t>
        </is>
      </c>
      <c r="CM242" t="inlineStr"/>
      <c r="CN242" t="inlineStr"/>
      <c r="CO242" t="inlineStr"/>
      <c r="CP242" t="n">
        <v>16200</v>
      </c>
      <c r="CQ242" t="n">
        <v>1.62</v>
      </c>
      <c r="CR242" t="inlineStr">
        <is>
          <t>4-Acid Digestion</t>
        </is>
      </c>
      <c r="CS242" t="n">
        <v>15.9</v>
      </c>
      <c r="CT242" t="n">
        <v>0.00159</v>
      </c>
      <c r="CU242" t="inlineStr">
        <is>
          <t>4-Acid Digestion</t>
        </is>
      </c>
      <c r="CV242" t="n">
        <v>14.1</v>
      </c>
      <c r="CW242" t="n">
        <v>0.00141</v>
      </c>
      <c r="CX242" t="inlineStr">
        <is>
          <t>4-Acid Digestion</t>
        </is>
      </c>
      <c r="CY242" t="n">
        <v>0.17</v>
      </c>
      <c r="CZ242" t="n">
        <v>1.7e-05</v>
      </c>
      <c r="DA242" t="inlineStr">
        <is>
          <t>4-Acid Digestion</t>
        </is>
      </c>
      <c r="DB242" t="n">
        <v>3880</v>
      </c>
      <c r="DC242" t="n">
        <v>0.388</v>
      </c>
      <c r="DD242" t="inlineStr">
        <is>
          <t>4-Acid Digestion</t>
        </is>
      </c>
      <c r="DE242" t="n">
        <v>6790</v>
      </c>
      <c r="DF242" t="n">
        <v>0.679</v>
      </c>
      <c r="DG242" t="inlineStr">
        <is>
          <t>4-Acid Digestion</t>
        </is>
      </c>
      <c r="DH242" t="n">
        <v>41.5</v>
      </c>
      <c r="DI242" t="n">
        <v>0.00415</v>
      </c>
      <c r="DJ242" t="inlineStr">
        <is>
          <t>4-Acid Digestion</t>
        </is>
      </c>
      <c r="DK242" t="n">
        <v>610</v>
      </c>
      <c r="DL242" t="n">
        <v>0.061</v>
      </c>
      <c r="DM242" t="inlineStr">
        <is>
          <t>4-Acid Digestion</t>
        </is>
      </c>
      <c r="DN242" t="n">
        <v>5.71</v>
      </c>
      <c r="DO242" t="n">
        <v>0.000571</v>
      </c>
      <c r="DP242" t="inlineStr">
        <is>
          <t>Borate / Peroxide Fusion ICP</t>
        </is>
      </c>
      <c r="DQ242" t="n">
        <v>15.8</v>
      </c>
      <c r="DR242" t="n">
        <v>0.00158</v>
      </c>
      <c r="DS242" t="inlineStr">
        <is>
          <t>4-Acid Digestion</t>
        </is>
      </c>
      <c r="DT242" t="n">
        <v>104</v>
      </c>
      <c r="DU242" t="n">
        <v>0.0104</v>
      </c>
      <c r="DV242" t="inlineStr">
        <is>
          <t>Borate / Peroxide Fusion ICP</t>
        </is>
      </c>
      <c r="DW242" t="n">
        <v>300</v>
      </c>
      <c r="DX242" t="n">
        <v>0.03</v>
      </c>
      <c r="DY242" t="inlineStr">
        <is>
          <t>4-Acid Digestion</t>
        </is>
      </c>
      <c r="DZ242" t="n">
        <v>121300</v>
      </c>
      <c r="EA242" t="n">
        <v>12.13</v>
      </c>
      <c r="EB242" t="inlineStr">
        <is>
          <t>4-Acid Digestion</t>
        </is>
      </c>
      <c r="EC242" t="inlineStr"/>
      <c r="ED242" t="inlineStr"/>
      <c r="EE242" t="inlineStr"/>
      <c r="EF242" t="n">
        <v>4.29</v>
      </c>
      <c r="EG242" t="n">
        <v>0.000429</v>
      </c>
      <c r="EH242" t="inlineStr">
        <is>
          <t>4-Acid Digestion</t>
        </is>
      </c>
      <c r="EI242" t="inlineStr"/>
      <c r="EJ242" t="inlineStr"/>
      <c r="EK242" t="inlineStr"/>
      <c r="EL242" t="n">
        <v>76</v>
      </c>
      <c r="EM242" t="n">
        <v>0.0076</v>
      </c>
      <c r="EN242" t="inlineStr">
        <is>
          <t>Borate / Peroxide Fusion ICP</t>
        </is>
      </c>
      <c r="EO242" t="n">
        <v>0.096</v>
      </c>
      <c r="EP242" t="n">
        <v>9.6e-06</v>
      </c>
      <c r="EQ242" t="inlineStr">
        <is>
          <t>4-Acid Digestion</t>
        </is>
      </c>
      <c r="ER242" t="inlineStr"/>
      <c r="ES242" t="inlineStr"/>
      <c r="ET242" t="inlineStr"/>
      <c r="EU242" t="inlineStr"/>
      <c r="EV242" t="inlineStr"/>
      <c r="EW242" t="inlineStr"/>
      <c r="EX242" t="n">
        <v>147800</v>
      </c>
      <c r="EY242" t="n">
        <v>14.78</v>
      </c>
      <c r="EZ242" t="inlineStr">
        <is>
          <t>4-Acid Digestion</t>
        </is>
      </c>
      <c r="FA242" t="n">
        <v>224</v>
      </c>
      <c r="FB242" t="n">
        <v>0.0224</v>
      </c>
      <c r="FC242" t="inlineStr">
        <is>
          <t>4-Acid Digestion</t>
        </is>
      </c>
      <c r="FD242" t="n">
        <v>5.31</v>
      </c>
      <c r="FE242" t="n">
        <v>0.000531</v>
      </c>
      <c r="FF242" t="inlineStr">
        <is>
          <t>4-Acid Digestion</t>
        </is>
      </c>
      <c r="FG242" t="n">
        <v>4.98</v>
      </c>
      <c r="FH242" t="n">
        <v>0.000498</v>
      </c>
      <c r="FI242" t="inlineStr">
        <is>
          <t>4-Acid Digestion</t>
        </is>
      </c>
      <c r="FJ242" t="n">
        <v>145605.978</v>
      </c>
      <c r="FK242" t="n">
        <v>14.5605978</v>
      </c>
      <c r="FL242" t="inlineStr">
        <is>
          <t>Borate Fusion XRF</t>
        </is>
      </c>
      <c r="FM242" t="n">
        <v>3.39</v>
      </c>
      <c r="FN242" t="n">
        <v>0.000339</v>
      </c>
      <c r="FO242" t="inlineStr">
        <is>
          <t>Borate / Peroxide Fusion ICP</t>
        </is>
      </c>
      <c r="FP242" t="n">
        <v>3.61</v>
      </c>
      <c r="FQ242" t="n">
        <v>0.000361</v>
      </c>
      <c r="FR242" t="inlineStr">
        <is>
          <t>4-Acid Digestion</t>
        </is>
      </c>
      <c r="FS242" t="n">
        <v>101</v>
      </c>
      <c r="FT242" t="n">
        <v>0.0101</v>
      </c>
      <c r="FU242" t="inlineStr">
        <is>
          <t>4-Acid Digestion</t>
        </is>
      </c>
      <c r="FV242" s="2" t="n">
        <v>0.05</v>
      </c>
      <c r="FW242" s="2" t="n">
        <v>5e-06</v>
      </c>
      <c r="FX242" t="inlineStr">
        <is>
          <t>Aqua Regia Digestion</t>
        </is>
      </c>
      <c r="FY242" t="n">
        <v>0.37</v>
      </c>
      <c r="FZ242" t="n">
        <v>3.7e-05</v>
      </c>
      <c r="GA242" t="inlineStr">
        <is>
          <t>4-Acid Digestion</t>
        </is>
      </c>
      <c r="GB242" t="n">
        <v>0.86</v>
      </c>
      <c r="GC242" t="n">
        <v>8.6e-05</v>
      </c>
      <c r="GD242" t="inlineStr">
        <is>
          <t>Aqua Regia Digestion</t>
        </is>
      </c>
      <c r="GE242" t="n">
        <v>6.17</v>
      </c>
      <c r="GF242" t="n">
        <v>0.000617</v>
      </c>
      <c r="GG242" t="inlineStr">
        <is>
          <t>4-Acid Digestion</t>
        </is>
      </c>
      <c r="GH242" t="n">
        <v>1060</v>
      </c>
      <c r="GI242" t="n">
        <v>0.106</v>
      </c>
      <c r="GJ242" t="inlineStr">
        <is>
          <t>4-Acid Digestion</t>
        </is>
      </c>
      <c r="GK242" t="n">
        <v>17.8</v>
      </c>
      <c r="GL242" t="n">
        <v>0.00178</v>
      </c>
      <c r="GM242" t="inlineStr">
        <is>
          <t>4-Acid Digestion</t>
        </is>
      </c>
      <c r="GN242" t="n">
        <v>0.18</v>
      </c>
      <c r="GO242" t="n">
        <v>1.8e-05</v>
      </c>
      <c r="GP242" t="inlineStr">
        <is>
          <t>4-Acid Digestion</t>
        </is>
      </c>
      <c r="GQ242" t="n">
        <v>4.49</v>
      </c>
      <c r="GR242" t="n">
        <v>0.000449</v>
      </c>
      <c r="GS242" t="inlineStr">
        <is>
          <t>4-Acid Digestion</t>
        </is>
      </c>
      <c r="GT242" t="n">
        <v>70</v>
      </c>
      <c r="GU242" t="n">
        <v>0.007</v>
      </c>
      <c r="GV242" t="inlineStr">
        <is>
          <t>Borate / Peroxide Fusion ICP</t>
        </is>
      </c>
      <c r="GW242" t="n">
        <v>1.71</v>
      </c>
      <c r="GX242" t="n">
        <v>0.000171</v>
      </c>
      <c r="GY242" t="inlineStr">
        <is>
          <t>4-Acid Digestion</t>
        </is>
      </c>
      <c r="GZ242" t="n">
        <v>10.3</v>
      </c>
      <c r="HA242" t="n">
        <v>0.00103</v>
      </c>
      <c r="HB242" t="inlineStr">
        <is>
          <t>4-Acid Digestion</t>
        </is>
      </c>
      <c r="HC242" t="n">
        <v>1.18</v>
      </c>
      <c r="HD242" t="n">
        <v>0.000118</v>
      </c>
      <c r="HE242" t="inlineStr">
        <is>
          <t>4-Acid Digestion</t>
        </is>
      </c>
      <c r="HF242" t="n">
        <v>174500</v>
      </c>
      <c r="HG242" t="n">
        <v>17.45</v>
      </c>
      <c r="HH242" t="inlineStr">
        <is>
          <t>4-Acid Digestion</t>
        </is>
      </c>
      <c r="HI242" t="n">
        <v>40.9</v>
      </c>
      <c r="HJ242" t="n">
        <v>0.00409</v>
      </c>
      <c r="HK242" t="inlineStr">
        <is>
          <t>4-Acid Digestion</t>
        </is>
      </c>
    </row>
    <row r="243">
      <c r="A243" t="inlineStr">
        <is>
          <t>OREAS0032</t>
        </is>
      </c>
      <c r="B243" t="inlineStr">
        <is>
          <t>Au &gt;1 ppm, Au-Ag ore, Au-Cu ore, Zn-Pb-Ag sulphide ore</t>
        </is>
      </c>
      <c r="C243" t="inlineStr">
        <is>
          <t>primary</t>
        </is>
      </c>
      <c r="D243" t="inlineStr">
        <is>
          <t>metasediment/sulphide</t>
        </is>
      </c>
      <c r="E243" t="inlineStr">
        <is>
          <t>Broken Hill Type</t>
        </is>
      </c>
      <c r="F243" t="inlineStr">
        <is>
          <t>no</t>
        </is>
      </c>
      <c r="G243" t="inlineStr">
        <is>
          <t>Archived</t>
        </is>
      </c>
      <c r="H243" t="inlineStr">
        <is>
          <t>C:/Users/Zeb/Documents/GitHub/OREAS-Catalogue-Info/oreas-catalogue-2024-05-24.csv</t>
        </is>
      </c>
      <c r="I243">
        <f>Hyperlink("https://www.oreas.com/crm/OREAS-32/")</f>
        <v/>
      </c>
      <c r="J243" t="n">
        <v>566</v>
      </c>
      <c r="K243" t="n">
        <v>0.0566</v>
      </c>
      <c r="L243" t="inlineStr">
        <is>
          <t>4-Acid Digestion</t>
        </is>
      </c>
      <c r="M243" t="inlineStr"/>
      <c r="N243" t="inlineStr"/>
      <c r="O243" t="inlineStr"/>
      <c r="P243" t="inlineStr"/>
      <c r="Q243" t="inlineStr"/>
      <c r="R243" t="inlineStr"/>
      <c r="S243" t="n">
        <v>2.61</v>
      </c>
      <c r="T243" t="n">
        <v>0.000261</v>
      </c>
      <c r="U243" t="inlineStr">
        <is>
          <t>Pb Fire Assay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29500</v>
      </c>
      <c r="BD243" t="n">
        <v>2.95</v>
      </c>
      <c r="BE243" t="inlineStr">
        <is>
          <t>4-Acid Digestion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85400</v>
      </c>
      <c r="EA243" t="n">
        <v>8.539999999999999</v>
      </c>
      <c r="EB243" t="inlineStr">
        <is>
          <t>4-Acid Digestion</t>
        </is>
      </c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n">
        <v>126800</v>
      </c>
      <c r="HG243" t="n">
        <v>12.68</v>
      </c>
      <c r="HH243" t="inlineStr">
        <is>
          <t>4-Acid Digestion</t>
        </is>
      </c>
      <c r="HI243" t="inlineStr"/>
      <c r="HJ243" t="inlineStr"/>
      <c r="HK243" t="inlineStr"/>
    </row>
    <row r="244">
      <c r="A244" t="inlineStr">
        <is>
          <t>OREAS0033</t>
        </is>
      </c>
      <c r="B244" t="inlineStr">
        <is>
          <t>Au-Ag ore, Zn-Pb-Ag sulphide ore</t>
        </is>
      </c>
      <c r="C244" t="inlineStr">
        <is>
          <t>primary</t>
        </is>
      </c>
      <c r="D244" t="inlineStr">
        <is>
          <t>siltstone</t>
        </is>
      </c>
      <c r="E244" t="inlineStr">
        <is>
          <t>structurally-controlled sediment-hosted</t>
        </is>
      </c>
      <c r="F244" t="inlineStr">
        <is>
          <t>no</t>
        </is>
      </c>
      <c r="G244" t="inlineStr">
        <is>
          <t>Archived</t>
        </is>
      </c>
      <c r="H244" t="inlineStr">
        <is>
          <t>C:/Users/Zeb/Documents/GitHub/OREAS-Catalogue-Info/oreas-catalogue-2024-05-24.csv</t>
        </is>
      </c>
      <c r="I244">
        <f>Hyperlink("https://www.oreas.com/crm/OREAS-33/")</f>
        <v/>
      </c>
      <c r="J244" t="n">
        <v>73.5</v>
      </c>
      <c r="K244" t="n">
        <v>0.00735</v>
      </c>
      <c r="L244" t="inlineStr">
        <is>
          <t>4-Acid Digestion</t>
        </is>
      </c>
      <c r="M244" t="inlineStr"/>
      <c r="N244" t="inlineStr"/>
      <c r="O244" t="inlineStr"/>
      <c r="P244" t="inlineStr"/>
      <c r="Q244" t="inlineStr"/>
      <c r="R244" t="inlineStr"/>
      <c r="S244" t="n">
        <v>0.521</v>
      </c>
      <c r="T244" t="n">
        <v>5.21e-05</v>
      </c>
      <c r="U244" t="inlineStr">
        <is>
          <t>Pb Fire Assay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3464</v>
      </c>
      <c r="BD244" t="n">
        <v>0.3464</v>
      </c>
      <c r="BE244" t="inlineStr">
        <is>
          <t>4-Acid Digestion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n">
        <v>71500</v>
      </c>
      <c r="EA244" t="n">
        <v>7.15</v>
      </c>
      <c r="EB244" t="inlineStr">
        <is>
          <t>4-Acid Digestion</t>
        </is>
      </c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n">
        <v>40600</v>
      </c>
      <c r="HG244" t="n">
        <v>4.06</v>
      </c>
      <c r="HH244" t="inlineStr">
        <is>
          <t>4-Acid Digestion</t>
        </is>
      </c>
      <c r="HI244" t="inlineStr"/>
      <c r="HJ244" t="inlineStr"/>
      <c r="HK244" t="inlineStr"/>
    </row>
    <row r="245">
      <c r="A245" t="inlineStr">
        <is>
          <t>OREAS0034h</t>
        </is>
      </c>
      <c r="B245" t="inlineStr">
        <is>
          <t>Zn-Pb-Ag sulphide ore</t>
        </is>
      </c>
      <c r="C245" t="inlineStr">
        <is>
          <t>primary</t>
        </is>
      </c>
      <c r="D245" t="inlineStr">
        <is>
          <t>carbonate</t>
        </is>
      </c>
      <c r="E245" t="inlineStr">
        <is>
          <t>MVT</t>
        </is>
      </c>
      <c r="F245" t="inlineStr">
        <is>
          <t>no</t>
        </is>
      </c>
      <c r="G245" t="inlineStr">
        <is>
          <t>Archived</t>
        </is>
      </c>
      <c r="H245" t="inlineStr">
        <is>
          <t>C:/Users/Zeb/Documents/GitHub/OREAS-Catalogue-Info/oreas-catalogue-2024-05-24.csv</t>
        </is>
      </c>
      <c r="I245">
        <f>Hyperlink("https://www.oreas.com/crm/OREAS-34h/")</f>
        <v/>
      </c>
      <c r="J245" t="n">
        <v>22.4</v>
      </c>
      <c r="K245" t="n">
        <v>0.00224</v>
      </c>
      <c r="L245" t="inlineStr">
        <is>
          <t>Peroxide Fusion ICP</t>
        </is>
      </c>
      <c r="M245" t="inlineStr"/>
      <c r="N245" t="inlineStr"/>
      <c r="O245" t="inlineStr"/>
      <c r="P245" t="n">
        <v>2415</v>
      </c>
      <c r="Q245" t="n">
        <v>0.2415</v>
      </c>
      <c r="R245" t="inlineStr">
        <is>
          <t>Acid Digestion (no HF)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80800</v>
      </c>
      <c r="AI245" t="n">
        <v>8.08</v>
      </c>
      <c r="AJ245" t="inlineStr">
        <is>
          <t>Acid Digestion (no HF)</t>
        </is>
      </c>
      <c r="AK245" t="n">
        <v>196</v>
      </c>
      <c r="AL245" t="n">
        <v>0.0196</v>
      </c>
      <c r="AM245" t="inlineStr">
        <is>
          <t>Acid Digestion (no HF)</t>
        </is>
      </c>
      <c r="AN245" t="inlineStr"/>
      <c r="AO245" t="inlineStr"/>
      <c r="AP245" t="inlineStr"/>
      <c r="AQ245" t="inlineStr"/>
      <c r="AR245" t="inlineStr"/>
      <c r="AS245" t="inlineStr"/>
      <c r="AT245" t="n">
        <v>168</v>
      </c>
      <c r="AU245" t="n">
        <v>0.0168</v>
      </c>
      <c r="AV245" t="inlineStr">
        <is>
          <t>Acid Digestion (no HF)</t>
        </is>
      </c>
      <c r="AW245" t="inlineStr"/>
      <c r="AX245" t="inlineStr"/>
      <c r="AY245" t="inlineStr"/>
      <c r="AZ245" t="inlineStr"/>
      <c r="BA245" t="inlineStr"/>
      <c r="BB245" t="inlineStr"/>
      <c r="BC245" t="n">
        <v>628</v>
      </c>
      <c r="BD245" t="n">
        <v>0.06279999999999999</v>
      </c>
      <c r="BE245" t="inlineStr">
        <is>
          <t>Acid Digestion (no HF)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188900</v>
      </c>
      <c r="BP245" t="n">
        <v>18.89</v>
      </c>
      <c r="BQ245" t="inlineStr">
        <is>
          <t>Acid Digestion (no HF)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n">
        <v>37500</v>
      </c>
      <c r="DC245" t="n">
        <v>3.75</v>
      </c>
      <c r="DD245" t="inlineStr">
        <is>
          <t>Acid Digestion (no HF)</t>
        </is>
      </c>
      <c r="DE245" t="n">
        <v>405</v>
      </c>
      <c r="DF245" t="n">
        <v>0.0405</v>
      </c>
      <c r="DG245" t="inlineStr">
        <is>
          <t>Acid Digestion (no HF)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n">
        <v>483</v>
      </c>
      <c r="DU245" t="n">
        <v>0.0483</v>
      </c>
      <c r="DV245" t="inlineStr">
        <is>
          <t>Peroxide Fusion ICP</t>
        </is>
      </c>
      <c r="DW245" t="n">
        <v>336</v>
      </c>
      <c r="DX245" t="n">
        <v>0.0336</v>
      </c>
      <c r="DY245" t="inlineStr">
        <is>
          <t>Acid Digestion (no HF)</t>
        </is>
      </c>
      <c r="DZ245" t="n">
        <v>14600</v>
      </c>
      <c r="EA245" t="n">
        <v>1.46</v>
      </c>
      <c r="EB245" t="inlineStr">
        <is>
          <t>Acid Digestion (no HF)</t>
        </is>
      </c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n">
        <v>263200</v>
      </c>
      <c r="EY245" t="n">
        <v>26.32</v>
      </c>
      <c r="EZ245" t="inlineStr">
        <is>
          <t>Acid Digestion (no HF)</t>
        </is>
      </c>
      <c r="FA245" t="n">
        <v>4.08</v>
      </c>
      <c r="FB245" t="n">
        <v>0.000408</v>
      </c>
      <c r="FC245" t="inlineStr">
        <is>
          <t>Acid Digestion (no HF)</t>
        </is>
      </c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n">
        <v>246</v>
      </c>
      <c r="GL245" t="n">
        <v>0.0246</v>
      </c>
      <c r="GM245" t="inlineStr">
        <is>
          <t>Acid Digestion (no HF)</t>
        </is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n">
        <v>122500</v>
      </c>
      <c r="HG245" t="n">
        <v>12.25</v>
      </c>
      <c r="HH245" t="inlineStr">
        <is>
          <t>Acid Digestion (no HF)</t>
        </is>
      </c>
      <c r="HI245" t="inlineStr"/>
      <c r="HJ245" t="inlineStr"/>
      <c r="HK245" t="inlineStr"/>
    </row>
    <row r="246">
      <c r="A246" t="inlineStr">
        <is>
          <t>OREAS0034i</t>
        </is>
      </c>
      <c r="B246" t="inlineStr">
        <is>
          <t>Zn-Pb-Ag sulphide ore</t>
        </is>
      </c>
      <c r="C246" t="inlineStr">
        <is>
          <t>primary</t>
        </is>
      </c>
      <c r="D246" t="inlineStr">
        <is>
          <t>carbonate</t>
        </is>
      </c>
      <c r="E246" t="inlineStr">
        <is>
          <t>MVT</t>
        </is>
      </c>
      <c r="F246" t="inlineStr">
        <is>
          <t>no</t>
        </is>
      </c>
      <c r="G246" t="inlineStr">
        <is>
          <t>Archived</t>
        </is>
      </c>
      <c r="H246" t="inlineStr">
        <is>
          <t>C:/Users/Zeb/Documents/GitHub/OREAS-Catalogue-Info/oreas-catalogue-2024-05-24.csv</t>
        </is>
      </c>
      <c r="I246">
        <f>Hyperlink("https://www.oreas.com/crm/OREAS-34i/")</f>
        <v/>
      </c>
      <c r="J246" t="n">
        <v>9.449999999999999</v>
      </c>
      <c r="K246" t="n">
        <v>0.000945</v>
      </c>
      <c r="L246" t="inlineStr">
        <is>
          <t>Peroxide Fusion ICP</t>
        </is>
      </c>
      <c r="M246" t="inlineStr"/>
      <c r="N246" t="inlineStr"/>
      <c r="O246" t="inlineStr"/>
      <c r="P246" t="n">
        <v>2236</v>
      </c>
      <c r="Q246" t="n">
        <v>0.2236</v>
      </c>
      <c r="R246" t="inlineStr">
        <is>
          <t>Acid Digestion (no HF)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104000</v>
      </c>
      <c r="AI246" t="n">
        <v>10.4</v>
      </c>
      <c r="AJ246" t="inlineStr">
        <is>
          <t>Acid Digestion (no HF)</t>
        </is>
      </c>
      <c r="AK246" t="n">
        <v>24.4</v>
      </c>
      <c r="AL246" t="n">
        <v>0.00244</v>
      </c>
      <c r="AM246" t="inlineStr">
        <is>
          <t>Acid Digestion (no HF)</t>
        </is>
      </c>
      <c r="AN246" t="inlineStr"/>
      <c r="AO246" t="inlineStr"/>
      <c r="AP246" t="inlineStr"/>
      <c r="AQ246" t="inlineStr"/>
      <c r="AR246" t="inlineStr"/>
      <c r="AS246" t="inlineStr"/>
      <c r="AT246" t="n">
        <v>148</v>
      </c>
      <c r="AU246" t="n">
        <v>0.0148</v>
      </c>
      <c r="AV246" t="inlineStr">
        <is>
          <t>Acid Digestion (no HF)</t>
        </is>
      </c>
      <c r="AW246" t="inlineStr"/>
      <c r="AX246" t="inlineStr"/>
      <c r="AY246" t="inlineStr"/>
      <c r="AZ246" t="inlineStr"/>
      <c r="BA246" t="inlineStr"/>
      <c r="BB246" t="inlineStr"/>
      <c r="BC246" t="n">
        <v>237</v>
      </c>
      <c r="BD246" t="n">
        <v>0.0237</v>
      </c>
      <c r="BE246" t="inlineStr">
        <is>
          <t>Acid Digestion (no HF)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198600</v>
      </c>
      <c r="BP246" t="n">
        <v>19.86</v>
      </c>
      <c r="BQ246" t="inlineStr">
        <is>
          <t>Acid Digestion (no HF)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48900</v>
      </c>
      <c r="DC246" t="n">
        <v>4.89</v>
      </c>
      <c r="DD246" t="inlineStr">
        <is>
          <t>Acid Digestion (no HF)</t>
        </is>
      </c>
      <c r="DE246" t="n">
        <v>658</v>
      </c>
      <c r="DF246" t="n">
        <v>0.0658</v>
      </c>
      <c r="DG246" t="inlineStr">
        <is>
          <t>Acid Digestion (no HF)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413</v>
      </c>
      <c r="DU246" t="n">
        <v>0.0413</v>
      </c>
      <c r="DV246" t="inlineStr">
        <is>
          <t>Peroxide Fusion ICP</t>
        </is>
      </c>
      <c r="DW246" t="n">
        <v>446</v>
      </c>
      <c r="DX246" t="n">
        <v>0.0446</v>
      </c>
      <c r="DY246" t="inlineStr">
        <is>
          <t>Acid Digestion (no HF)</t>
        </is>
      </c>
      <c r="DZ246" t="n">
        <v>2920</v>
      </c>
      <c r="EA246" t="n">
        <v>0.292</v>
      </c>
      <c r="EB246" t="inlineStr">
        <is>
          <t>Acid Digestion (no HF)</t>
        </is>
      </c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n">
        <v>225800</v>
      </c>
      <c r="EY246" t="n">
        <v>22.58</v>
      </c>
      <c r="EZ246" t="inlineStr">
        <is>
          <t>Acid Digestion (no HF)</t>
        </is>
      </c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n">
        <v>234</v>
      </c>
      <c r="GL246" t="n">
        <v>0.0234</v>
      </c>
      <c r="GM246" t="inlineStr">
        <is>
          <t>Acid Digestion (no HF)</t>
        </is>
      </c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n">
        <v>13400</v>
      </c>
      <c r="HG246" t="n">
        <v>1.34</v>
      </c>
      <c r="HH246" t="inlineStr">
        <is>
          <t>Acid Digestion (no HF)</t>
        </is>
      </c>
      <c r="HI246" t="inlineStr"/>
      <c r="HJ246" t="inlineStr"/>
      <c r="HK246" t="inlineStr"/>
    </row>
    <row r="247">
      <c r="A247" t="inlineStr">
        <is>
          <t>OREAS0034j</t>
        </is>
      </c>
      <c r="B247" t="inlineStr">
        <is>
          <t>Zn-Pb-Ag sulphide ore</t>
        </is>
      </c>
      <c r="C247" t="inlineStr">
        <is>
          <t>primary</t>
        </is>
      </c>
      <c r="D247" t="inlineStr">
        <is>
          <t>carbonate</t>
        </is>
      </c>
      <c r="E247" t="inlineStr">
        <is>
          <t>MVT</t>
        </is>
      </c>
      <c r="F247" t="inlineStr">
        <is>
          <t>no</t>
        </is>
      </c>
      <c r="G247" t="inlineStr">
        <is>
          <t>Archived</t>
        </is>
      </c>
      <c r="H247" t="inlineStr">
        <is>
          <t>C:/Users/Zeb/Documents/GitHub/OREAS-Catalogue-Info/oreas-catalogue-2024-05-24.csv</t>
        </is>
      </c>
      <c r="I247">
        <f>Hyperlink("https://www.oreas.com/crm/OREAS-34j/")</f>
        <v/>
      </c>
      <c r="J247" t="n">
        <v>45.6</v>
      </c>
      <c r="K247" t="n">
        <v>0.00456</v>
      </c>
      <c r="L247" t="inlineStr">
        <is>
          <t>Acid Digestion (no HF)</t>
        </is>
      </c>
      <c r="M247" t="inlineStr"/>
      <c r="N247" t="inlineStr"/>
      <c r="O247" t="inlineStr"/>
      <c r="P247" t="n">
        <v>3075</v>
      </c>
      <c r="Q247" t="n">
        <v>0.3075</v>
      </c>
      <c r="R247" t="inlineStr">
        <is>
          <t>Acid Digestion (no HF)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32000</v>
      </c>
      <c r="AI247" t="n">
        <v>3.2</v>
      </c>
      <c r="AJ247" t="inlineStr">
        <is>
          <t>Acid Digestion (no HF)</t>
        </is>
      </c>
      <c r="AK247" t="n">
        <v>647</v>
      </c>
      <c r="AL247" t="n">
        <v>0.06469999999999999</v>
      </c>
      <c r="AM247" t="inlineStr">
        <is>
          <t>Acid Digestion (no HF)</t>
        </is>
      </c>
      <c r="AN247" t="inlineStr"/>
      <c r="AO247" t="inlineStr"/>
      <c r="AP247" t="inlineStr"/>
      <c r="AQ247" t="inlineStr"/>
      <c r="AR247" t="inlineStr"/>
      <c r="AS247" t="inlineStr"/>
      <c r="AT247" t="n">
        <v>324</v>
      </c>
      <c r="AU247" t="n">
        <v>0.0324</v>
      </c>
      <c r="AV247" t="inlineStr">
        <is>
          <t>Acid Digestion (no HF)</t>
        </is>
      </c>
      <c r="AW247" t="inlineStr"/>
      <c r="AX247" t="inlineStr"/>
      <c r="AY247" t="inlineStr"/>
      <c r="AZ247" t="inlineStr"/>
      <c r="BA247" t="inlineStr"/>
      <c r="BB247" t="inlineStr"/>
      <c r="BC247" t="n">
        <v>873</v>
      </c>
      <c r="BD247" t="n">
        <v>0.0873</v>
      </c>
      <c r="BE247" t="inlineStr">
        <is>
          <t>Acid Digestion (no HF)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151600</v>
      </c>
      <c r="BP247" t="n">
        <v>15.16</v>
      </c>
      <c r="BQ247" t="inlineStr">
        <is>
          <t>Acid Digestion (no HF)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11900</v>
      </c>
      <c r="DC247" t="n">
        <v>1.19</v>
      </c>
      <c r="DD247" t="inlineStr">
        <is>
          <t>Acid Digestion (no HF)</t>
        </is>
      </c>
      <c r="DE247" t="n">
        <v>236</v>
      </c>
      <c r="DF247" t="n">
        <v>0.0236</v>
      </c>
      <c r="DG247" t="inlineStr">
        <is>
          <t>Acid Digestion (no HF)</t>
        </is>
      </c>
      <c r="DH247" t="n">
        <v>29</v>
      </c>
      <c r="DI247" t="n">
        <v>0.0029</v>
      </c>
      <c r="DJ247" t="inlineStr">
        <is>
          <t>Acid Digestion (no HF)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n">
        <v>909</v>
      </c>
      <c r="DU247" t="n">
        <v>0.09089999999999999</v>
      </c>
      <c r="DV247" t="inlineStr">
        <is>
          <t>Acid Digestion (no HF)</t>
        </is>
      </c>
      <c r="DW247" t="n">
        <v>354</v>
      </c>
      <c r="DX247" t="n">
        <v>0.0354</v>
      </c>
      <c r="DY247" t="inlineStr">
        <is>
          <t>Acid Digestion (no HF)</t>
        </is>
      </c>
      <c r="DZ247" t="n">
        <v>11600</v>
      </c>
      <c r="EA247" t="n">
        <v>1.16</v>
      </c>
      <c r="EB247" t="inlineStr">
        <is>
          <t>Acid Digestion (no HF)</t>
        </is>
      </c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n">
        <v>313600</v>
      </c>
      <c r="EY247" t="n">
        <v>31.36</v>
      </c>
      <c r="EZ247" t="inlineStr">
        <is>
          <t>Acid Digestion (no HF)</t>
        </is>
      </c>
      <c r="FA247" t="n">
        <v>5.49</v>
      </c>
      <c r="FB247" t="n">
        <v>0.000549</v>
      </c>
      <c r="FC247" t="inlineStr">
        <is>
          <t>Acid Digestion (no HF)</t>
        </is>
      </c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n">
        <v>288</v>
      </c>
      <c r="GL247" t="n">
        <v>0.0288</v>
      </c>
      <c r="GM247" t="inlineStr">
        <is>
          <t>Acid Digestion (no HF)</t>
        </is>
      </c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n">
        <v>341800</v>
      </c>
      <c r="HG247" t="n">
        <v>34.18</v>
      </c>
      <c r="HH247" t="inlineStr">
        <is>
          <t>Acid Digestion (no HF)</t>
        </is>
      </c>
      <c r="HI247" t="inlineStr"/>
      <c r="HJ247" t="inlineStr"/>
      <c r="HK247" t="inlineStr"/>
    </row>
    <row r="248">
      <c r="A248" t="inlineStr">
        <is>
          <t>OREAS0034k</t>
        </is>
      </c>
      <c r="B248" t="inlineStr">
        <is>
          <t>Zn-Pb-Ag sulphide ore</t>
        </is>
      </c>
      <c r="C248" t="inlineStr">
        <is>
          <t>primary</t>
        </is>
      </c>
      <c r="D248" t="inlineStr">
        <is>
          <t>carbonate</t>
        </is>
      </c>
      <c r="E248" t="inlineStr">
        <is>
          <t>MVT</t>
        </is>
      </c>
      <c r="F248" t="inlineStr">
        <is>
          <t>no</t>
        </is>
      </c>
      <c r="G248" t="inlineStr">
        <is>
          <t>Archived</t>
        </is>
      </c>
      <c r="H248" t="inlineStr">
        <is>
          <t>C:/Users/Zeb/Documents/GitHub/OREAS-Catalogue-Info/oreas-catalogue-2024-05-24.csv</t>
        </is>
      </c>
      <c r="I248">
        <f>Hyperlink("https://www.oreas.com/crm/OREAS-34k/")</f>
        <v/>
      </c>
      <c r="J248" t="n">
        <v>17.4</v>
      </c>
      <c r="K248" t="n">
        <v>0.00174</v>
      </c>
      <c r="L248" t="inlineStr">
        <is>
          <t>Acid Digestion (no HF)</t>
        </is>
      </c>
      <c r="M248" t="inlineStr"/>
      <c r="N248" t="inlineStr"/>
      <c r="O248" t="inlineStr"/>
      <c r="P248" t="n">
        <v>2194</v>
      </c>
      <c r="Q248" t="n">
        <v>0.2194</v>
      </c>
      <c r="R248" t="inlineStr">
        <is>
          <t>Acid Digestion (no HF)</t>
        </is>
      </c>
      <c r="S248" t="inlineStr"/>
      <c r="T248" t="inlineStr"/>
      <c r="U248" t="inlineStr"/>
      <c r="V248" t="inlineStr"/>
      <c r="W248" t="inlineStr"/>
      <c r="X248" t="inlineStr"/>
      <c r="Y248" t="n">
        <v>161</v>
      </c>
      <c r="Z248" t="n">
        <v>0.0161</v>
      </c>
      <c r="AA248" t="inlineStr">
        <is>
          <t>Acid Digestion (no HF)</t>
        </is>
      </c>
      <c r="AB248" t="inlineStr"/>
      <c r="AC248" t="inlineStr"/>
      <c r="AD248" t="inlineStr"/>
      <c r="AE248" t="inlineStr"/>
      <c r="AF248" t="inlineStr"/>
      <c r="AG248" t="inlineStr"/>
      <c r="AH248" t="n">
        <v>41600</v>
      </c>
      <c r="AI248" t="n">
        <v>4.16</v>
      </c>
      <c r="AJ248" t="inlineStr">
        <is>
          <t>Acid Digestion (no HF)</t>
        </is>
      </c>
      <c r="AK248" t="n">
        <v>499</v>
      </c>
      <c r="AL248" t="n">
        <v>0.0499</v>
      </c>
      <c r="AM248" t="inlineStr">
        <is>
          <t>Acid Digestion (no HF)</t>
        </is>
      </c>
      <c r="AN248" t="inlineStr"/>
      <c r="AO248" t="inlineStr"/>
      <c r="AP248" t="inlineStr"/>
      <c r="AQ248" t="inlineStr"/>
      <c r="AR248" t="inlineStr"/>
      <c r="AS248" t="inlineStr"/>
      <c r="AT248" t="n">
        <v>215</v>
      </c>
      <c r="AU248" t="n">
        <v>0.0215</v>
      </c>
      <c r="AV248" t="inlineStr">
        <is>
          <t>Acid Digestion (no HF)</t>
        </is>
      </c>
      <c r="AW248" t="inlineStr"/>
      <c r="AX248" t="inlineStr"/>
      <c r="AY248" t="inlineStr"/>
      <c r="AZ248" t="inlineStr"/>
      <c r="BA248" t="inlineStr"/>
      <c r="BB248" t="inlineStr"/>
      <c r="BC248" t="n">
        <v>76</v>
      </c>
      <c r="BD248" t="n">
        <v>0.0076</v>
      </c>
      <c r="BE248" t="inlineStr">
        <is>
          <t>Acid Digestion (no HF)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203800</v>
      </c>
      <c r="BP248" t="n">
        <v>20.38</v>
      </c>
      <c r="BQ248" t="inlineStr">
        <is>
          <t>Acid Digestion (no HF)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14100</v>
      </c>
      <c r="DC248" t="n">
        <v>1.41</v>
      </c>
      <c r="DD248" t="inlineStr">
        <is>
          <t>Acid Digestion (no HF)</t>
        </is>
      </c>
      <c r="DE248" t="n">
        <v>167</v>
      </c>
      <c r="DF248" t="n">
        <v>0.0167</v>
      </c>
      <c r="DG248" t="inlineStr">
        <is>
          <t>Acid Digestion (no HF)</t>
        </is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n">
        <v>578</v>
      </c>
      <c r="DU248" t="n">
        <v>0.0578</v>
      </c>
      <c r="DV248" t="inlineStr">
        <is>
          <t>Peroxide Fusion ICP</t>
        </is>
      </c>
      <c r="DW248" t="n">
        <v>414</v>
      </c>
      <c r="DX248" t="n">
        <v>0.0414</v>
      </c>
      <c r="DY248" t="inlineStr">
        <is>
          <t>Acid Digestion (no HF)</t>
        </is>
      </c>
      <c r="DZ248" t="n">
        <v>20800</v>
      </c>
      <c r="EA248" t="n">
        <v>2.08</v>
      </c>
      <c r="EB248" t="inlineStr">
        <is>
          <t>Acid Digestion (no HF)</t>
        </is>
      </c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n">
        <v>332100</v>
      </c>
      <c r="EY248" t="n">
        <v>33.21</v>
      </c>
      <c r="EZ248" t="inlineStr">
        <is>
          <t>Acid Digestion (no HF)</t>
        </is>
      </c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n">
        <v>352</v>
      </c>
      <c r="GL248" t="n">
        <v>0.0352</v>
      </c>
      <c r="GM248" t="inlineStr">
        <is>
          <t>Acid Digestion (no HF)</t>
        </is>
      </c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n">
        <v>237600</v>
      </c>
      <c r="HG248" t="n">
        <v>23.76</v>
      </c>
      <c r="HH248" t="inlineStr">
        <is>
          <t>Acid Digestion (no HF)</t>
        </is>
      </c>
      <c r="HI248" t="inlineStr"/>
      <c r="HJ248" t="inlineStr"/>
      <c r="HK248" t="inlineStr"/>
    </row>
    <row r="249">
      <c r="A249" t="inlineStr">
        <is>
          <t>OREAS0350</t>
        </is>
      </c>
      <c r="B249" t="inlineStr">
        <is>
          <t>Concentrates</t>
        </is>
      </c>
      <c r="C249" t="inlineStr">
        <is>
          <t>primary</t>
        </is>
      </c>
      <c r="D249" t="inlineStr">
        <is>
          <t>concentrate</t>
        </is>
      </c>
      <c r="E249" t="inlineStr">
        <is>
          <t>SEDEX</t>
        </is>
      </c>
      <c r="F249" t="inlineStr">
        <is>
          <t>no</t>
        </is>
      </c>
      <c r="G249" t="inlineStr">
        <is>
          <t>Archived</t>
        </is>
      </c>
      <c r="H249" t="inlineStr">
        <is>
          <t>C:/Users/Zeb/Documents/GitHub/OREAS-Catalogue-Info/oreas-catalogue-2024-05-24.csv</t>
        </is>
      </c>
      <c r="I249">
        <f>Hyperlink("https://www.oreas.com/crm/OREAS-350/")</f>
        <v/>
      </c>
      <c r="J249" t="n">
        <v>96.59999999999999</v>
      </c>
      <c r="K249" t="n">
        <v>0.00966</v>
      </c>
      <c r="L249" t="inlineStr">
        <is>
          <t>4-Acid Digestion</t>
        </is>
      </c>
      <c r="M249" t="inlineStr"/>
      <c r="N249" t="inlineStr"/>
      <c r="O249" t="inlineStr"/>
      <c r="P249" t="n">
        <v>900</v>
      </c>
      <c r="Q249" t="n">
        <v>0.09</v>
      </c>
      <c r="R249" t="inlineStr">
        <is>
          <t>4-Acid Digestion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s="2" t="n">
        <v>5</v>
      </c>
      <c r="AF249" s="2" t="n">
        <v>0.0005</v>
      </c>
      <c r="AG249" t="inlineStr">
        <is>
          <t>4-Acid Digestion</t>
        </is>
      </c>
      <c r="AH249" t="inlineStr"/>
      <c r="AI249" t="inlineStr"/>
      <c r="AJ249" t="inlineStr"/>
      <c r="AK249" t="n">
        <v>932</v>
      </c>
      <c r="AL249" t="n">
        <v>0.09320000000000001</v>
      </c>
      <c r="AM249" t="inlineStr">
        <is>
          <t>4-Acid Digestion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8540</v>
      </c>
      <c r="BD249" t="n">
        <v>0.854</v>
      </c>
      <c r="BE249" t="inlineStr">
        <is>
          <t>4-Acid Digestion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52300</v>
      </c>
      <c r="BP249" t="n">
        <v>5.23</v>
      </c>
      <c r="BQ249" t="inlineStr">
        <is>
          <t>4-Acid Digestion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2630</v>
      </c>
      <c r="DC249" t="n">
        <v>0.263</v>
      </c>
      <c r="DD249" t="inlineStr">
        <is>
          <t>4-Acid Digestion</t>
        </is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82200</v>
      </c>
      <c r="EA249" t="n">
        <v>8.220000000000001</v>
      </c>
      <c r="EB249" t="inlineStr">
        <is>
          <t>4-Acid Digestion</t>
        </is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n">
        <v>288200</v>
      </c>
      <c r="EY249" t="n">
        <v>28.82</v>
      </c>
      <c r="EZ249" t="inlineStr">
        <is>
          <t>Infrared Combustion</t>
        </is>
      </c>
      <c r="FA249" t="n">
        <v>108</v>
      </c>
      <c r="FB249" t="n">
        <v>0.0108</v>
      </c>
      <c r="FC249" t="inlineStr">
        <is>
          <t>4-Acid Digestion</t>
        </is>
      </c>
      <c r="FD249" t="inlineStr"/>
      <c r="FE249" t="inlineStr"/>
      <c r="FF249" t="inlineStr"/>
      <c r="FG249" t="inlineStr"/>
      <c r="FH249" t="inlineStr"/>
      <c r="FI249" t="inlineStr"/>
      <c r="FJ249" t="n">
        <v>28607.017</v>
      </c>
      <c r="FK249" t="n">
        <v>2.8607017</v>
      </c>
      <c r="FL249" t="inlineStr">
        <is>
          <t>Peroxide Fusion ICP</t>
        </is>
      </c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n">
        <v>128</v>
      </c>
      <c r="GL249" t="n">
        <v>0.0128</v>
      </c>
      <c r="GM249" t="inlineStr">
        <is>
          <t>4-Acid Digestion</t>
        </is>
      </c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n">
        <v>441300</v>
      </c>
      <c r="HG249" t="n">
        <v>44.13</v>
      </c>
      <c r="HH249" t="inlineStr">
        <is>
          <t>4-Acid Digestion</t>
        </is>
      </c>
      <c r="HI249" t="inlineStr"/>
      <c r="HJ249" t="inlineStr"/>
      <c r="HK249" t="inlineStr"/>
    </row>
    <row r="250">
      <c r="A250" t="inlineStr">
        <is>
          <t>OREAS0351</t>
        </is>
      </c>
      <c r="B250" t="inlineStr">
        <is>
          <t>Concentrates</t>
        </is>
      </c>
      <c r="C250" t="inlineStr">
        <is>
          <t>primary</t>
        </is>
      </c>
      <c r="D250" t="inlineStr">
        <is>
          <t>concentrate</t>
        </is>
      </c>
      <c r="E250" t="inlineStr">
        <is>
          <t>SEDEX</t>
        </is>
      </c>
      <c r="F250" t="inlineStr">
        <is>
          <t>no</t>
        </is>
      </c>
      <c r="G250" t="inlineStr">
        <is>
          <t>Archived</t>
        </is>
      </c>
      <c r="H250" t="inlineStr">
        <is>
          <t>C:/Users/Zeb/Documents/GitHub/OREAS-Catalogue-Info/oreas-catalogue-2024-05-24.csv</t>
        </is>
      </c>
      <c r="I250">
        <f>Hyperlink("https://www.oreas.com/crm/OREAS-351/")</f>
        <v/>
      </c>
      <c r="J250" t="n">
        <v>120</v>
      </c>
      <c r="K250" t="n">
        <v>0.012</v>
      </c>
      <c r="L250" t="inlineStr">
        <is>
          <t>4-Acid Digestion</t>
        </is>
      </c>
      <c r="M250" t="inlineStr"/>
      <c r="N250" t="inlineStr"/>
      <c r="O250" t="inlineStr"/>
      <c r="P250" t="n">
        <v>1076</v>
      </c>
      <c r="Q250" t="n">
        <v>0.1076</v>
      </c>
      <c r="R250" t="inlineStr">
        <is>
          <t>4-Acid Digestion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s="2" t="n">
        <v>5</v>
      </c>
      <c r="AF250" s="2" t="n">
        <v>0.0005</v>
      </c>
      <c r="AG250" t="inlineStr">
        <is>
          <t>4-Acid Digestion</t>
        </is>
      </c>
      <c r="AH250" t="inlineStr"/>
      <c r="AI250" t="inlineStr"/>
      <c r="AJ250" t="inlineStr"/>
      <c r="AK250" t="n">
        <v>1095</v>
      </c>
      <c r="AL250" t="n">
        <v>0.1095</v>
      </c>
      <c r="AM250" t="inlineStr">
        <is>
          <t>4-Acid Digestion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10700</v>
      </c>
      <c r="BD250" t="n">
        <v>1.07</v>
      </c>
      <c r="BE250" t="inlineStr">
        <is>
          <t>4-Acid Digestion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58800</v>
      </c>
      <c r="BP250" t="n">
        <v>5.88</v>
      </c>
      <c r="BQ250" t="inlineStr">
        <is>
          <t>4-Acid Digestion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780</v>
      </c>
      <c r="DC250" t="n">
        <v>0.078</v>
      </c>
      <c r="DD250" t="inlineStr">
        <is>
          <t>4-Acid Digestion</t>
        </is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n">
        <v>38500</v>
      </c>
      <c r="EA250" t="n">
        <v>3.85</v>
      </c>
      <c r="EB250" t="inlineStr">
        <is>
          <t>4-Acid Digestion</t>
        </is>
      </c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n">
        <v>318400</v>
      </c>
      <c r="EY250" t="n">
        <v>31.84</v>
      </c>
      <c r="EZ250" t="inlineStr">
        <is>
          <t>Infrared Combustion</t>
        </is>
      </c>
      <c r="FA250" t="n">
        <v>144</v>
      </c>
      <c r="FB250" t="n">
        <v>0.0144</v>
      </c>
      <c r="FC250" t="inlineStr">
        <is>
          <t>4-Acid Digestion</t>
        </is>
      </c>
      <c r="FD250" t="inlineStr"/>
      <c r="FE250" t="inlineStr"/>
      <c r="FF250" t="inlineStr"/>
      <c r="FG250" t="inlineStr"/>
      <c r="FH250" t="inlineStr"/>
      <c r="FI250" t="inlineStr"/>
      <c r="FJ250" t="n">
        <v>23698.95</v>
      </c>
      <c r="FK250" t="n">
        <v>2.369895</v>
      </c>
      <c r="FL250" t="inlineStr">
        <is>
          <t>Peroxide Fusion ICP</t>
        </is>
      </c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n">
        <v>144</v>
      </c>
      <c r="GL250" t="n">
        <v>0.0144</v>
      </c>
      <c r="GM250" t="inlineStr">
        <is>
          <t>4-Acid Digestion</t>
        </is>
      </c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n">
        <v>469900</v>
      </c>
      <c r="HG250" t="n">
        <v>46.99</v>
      </c>
      <c r="HH250" t="inlineStr">
        <is>
          <t>4-Acid Digestion</t>
        </is>
      </c>
      <c r="HI250" t="inlineStr"/>
      <c r="HJ250" t="inlineStr"/>
      <c r="HK250" t="inlineStr"/>
    </row>
    <row r="251">
      <c r="A251" t="inlineStr">
        <is>
          <t>OREAS0352</t>
        </is>
      </c>
      <c r="B251" t="inlineStr">
        <is>
          <t>Concentrates</t>
        </is>
      </c>
      <c r="C251" t="inlineStr">
        <is>
          <t>primary</t>
        </is>
      </c>
      <c r="D251" t="inlineStr">
        <is>
          <t>concentrate</t>
        </is>
      </c>
      <c r="E251" t="inlineStr">
        <is>
          <t>SEDEX</t>
        </is>
      </c>
      <c r="F251" t="inlineStr">
        <is>
          <t>no</t>
        </is>
      </c>
      <c r="G251" t="inlineStr">
        <is>
          <t>Archived</t>
        </is>
      </c>
      <c r="H251" t="inlineStr">
        <is>
          <t>C:/Users/Zeb/Documents/GitHub/OREAS-Catalogue-Info/oreas-catalogue-2024-05-24.csv</t>
        </is>
      </c>
      <c r="I251">
        <f>Hyperlink("https://www.oreas.com/crm/OREAS-352/")</f>
        <v/>
      </c>
      <c r="J251" t="n">
        <v>9.43</v>
      </c>
      <c r="K251" t="n">
        <v>0.000943</v>
      </c>
      <c r="L251" t="inlineStr">
        <is>
          <t>4-Acid Digestion</t>
        </is>
      </c>
      <c r="M251" t="inlineStr"/>
      <c r="N251" t="inlineStr"/>
      <c r="O251" t="inlineStr"/>
      <c r="P251" t="n">
        <v>112</v>
      </c>
      <c r="Q251" t="n">
        <v>0.0112</v>
      </c>
      <c r="R251" t="inlineStr">
        <is>
          <t>4-Acid Digestion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s="2" t="n">
        <v>5</v>
      </c>
      <c r="AF251" s="2" t="n">
        <v>0.0005</v>
      </c>
      <c r="AG251" t="inlineStr">
        <is>
          <t>4-Acid Digestion</t>
        </is>
      </c>
      <c r="AH251" t="inlineStr"/>
      <c r="AI251" t="inlineStr"/>
      <c r="AJ251" t="inlineStr"/>
      <c r="AK251" t="n">
        <v>56</v>
      </c>
      <c r="AL251" t="n">
        <v>0.0056</v>
      </c>
      <c r="AM251" t="inlineStr">
        <is>
          <t>4-Acid Digestion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640</v>
      </c>
      <c r="BD251" t="n">
        <v>0.064</v>
      </c>
      <c r="BE251" t="inlineStr">
        <is>
          <t>4-Acid Digestion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5190</v>
      </c>
      <c r="BP251" t="n">
        <v>0.519</v>
      </c>
      <c r="BQ251" t="inlineStr">
        <is>
          <t>4-Acid Digestion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n">
        <v>970</v>
      </c>
      <c r="DC251" t="n">
        <v>0.097</v>
      </c>
      <c r="DD251" t="inlineStr">
        <is>
          <t>4-Acid Digestion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n">
        <v>581400</v>
      </c>
      <c r="EA251" t="n">
        <v>58.14</v>
      </c>
      <c r="EB251" t="inlineStr">
        <is>
          <t>Acid Digestion Titration</t>
        </is>
      </c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111800</v>
      </c>
      <c r="EY251" t="n">
        <v>11.18</v>
      </c>
      <c r="EZ251" t="inlineStr">
        <is>
          <t>Infrared Combustion</t>
        </is>
      </c>
      <c r="FA251" t="n">
        <v>35</v>
      </c>
      <c r="FB251" t="n">
        <v>0.0035</v>
      </c>
      <c r="FC251" t="inlineStr">
        <is>
          <t>4-Acid Digestion</t>
        </is>
      </c>
      <c r="FD251" t="inlineStr"/>
      <c r="FE251" t="inlineStr"/>
      <c r="FF251" t="inlineStr"/>
      <c r="FG251" t="inlineStr"/>
      <c r="FH251" t="inlineStr"/>
      <c r="FI251" t="inlineStr"/>
      <c r="FJ251" t="n">
        <v>16593.94</v>
      </c>
      <c r="FK251" t="n">
        <v>1.659394</v>
      </c>
      <c r="FL251" t="inlineStr">
        <is>
          <t>Peroxide Fusion ICP</t>
        </is>
      </c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19.5</v>
      </c>
      <c r="GL251" t="n">
        <v>0.00195</v>
      </c>
      <c r="GM251" t="inlineStr">
        <is>
          <t>4-Acid Digestion</t>
        </is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n">
        <v>22100</v>
      </c>
      <c r="HG251" t="n">
        <v>2.21</v>
      </c>
      <c r="HH251" t="inlineStr">
        <is>
          <t>4-Acid Digestion</t>
        </is>
      </c>
      <c r="HI251" t="inlineStr"/>
      <c r="HJ251" t="inlineStr"/>
      <c r="HK251" t="inlineStr"/>
    </row>
    <row r="252">
      <c r="A252" t="inlineStr">
        <is>
          <t>OREAS0353</t>
        </is>
      </c>
      <c r="B252" t="inlineStr">
        <is>
          <t>Concentrates, Zn-Pb-Ag sulphide ore</t>
        </is>
      </c>
      <c r="C252" t="inlineStr">
        <is>
          <t>primary</t>
        </is>
      </c>
      <c r="D252" t="inlineStr">
        <is>
          <t>sulphide</t>
        </is>
      </c>
      <c r="E252" t="inlineStr">
        <is>
          <t>Broken Hill Type</t>
        </is>
      </c>
      <c r="F252" t="inlineStr">
        <is>
          <t>yes</t>
        </is>
      </c>
      <c r="G252" t="inlineStr">
        <is>
          <t>Archived</t>
        </is>
      </c>
      <c r="H252" t="inlineStr">
        <is>
          <t>C:/Users/Zeb/Documents/GitHub/OREAS-Catalogue-Info/oreas-catalogue-2024-05-24.csv</t>
        </is>
      </c>
      <c r="I252">
        <f>Hyperlink("https://www.oreas.com/crm/OREAS-353/")</f>
        <v/>
      </c>
      <c r="J252" t="n">
        <v>2184</v>
      </c>
      <c r="K252" t="n">
        <v>0.2184</v>
      </c>
      <c r="L252" t="inlineStr">
        <is>
          <t>Pb Fire Assay</t>
        </is>
      </c>
      <c r="M252" t="n">
        <v>2040</v>
      </c>
      <c r="N252" t="n">
        <v>0.204</v>
      </c>
      <c r="O252" t="inlineStr">
        <is>
          <t>4-Acid Digestion</t>
        </is>
      </c>
      <c r="P252" t="n">
        <v>490</v>
      </c>
      <c r="Q252" t="n">
        <v>0.049</v>
      </c>
      <c r="R252" t="inlineStr">
        <is>
          <t>4-Acid Digestion</t>
        </is>
      </c>
      <c r="S252" t="inlineStr"/>
      <c r="T252" t="inlineStr"/>
      <c r="U252" t="inlineStr"/>
      <c r="V252" t="inlineStr"/>
      <c r="W252" t="inlineStr"/>
      <c r="X252" t="inlineStr"/>
      <c r="Y252" t="n">
        <v>25</v>
      </c>
      <c r="Z252" t="n">
        <v>0.0025</v>
      </c>
      <c r="AA252" t="inlineStr">
        <is>
          <t>4-Acid Digestion</t>
        </is>
      </c>
      <c r="AB252" s="2" t="n">
        <v>0.5</v>
      </c>
      <c r="AC252" s="2" t="n">
        <v>5e-05</v>
      </c>
      <c r="AD252" t="inlineStr">
        <is>
          <t>4-Acid Digestion</t>
        </is>
      </c>
      <c r="AE252" t="n">
        <v>32.1</v>
      </c>
      <c r="AF252" t="n">
        <v>0.00321</v>
      </c>
      <c r="AG252" t="inlineStr">
        <is>
          <t>4-Acid Digestion</t>
        </is>
      </c>
      <c r="AH252" t="n">
        <v>2360</v>
      </c>
      <c r="AI252" t="n">
        <v>0.236</v>
      </c>
      <c r="AJ252" t="inlineStr">
        <is>
          <t>4-Acid Digestion</t>
        </is>
      </c>
      <c r="AK252" t="n">
        <v>205</v>
      </c>
      <c r="AL252" t="n">
        <v>0.0205</v>
      </c>
      <c r="AM252" t="inlineStr">
        <is>
          <t>4-Acid Digestion</t>
        </is>
      </c>
      <c r="AN252" t="n">
        <v>14</v>
      </c>
      <c r="AO252" t="n">
        <v>0.0014</v>
      </c>
      <c r="AP252" t="inlineStr">
        <is>
          <t>4-Acid Digestion</t>
        </is>
      </c>
      <c r="AQ252" t="inlineStr"/>
      <c r="AR252" t="inlineStr"/>
      <c r="AS252" t="inlineStr"/>
      <c r="AT252" t="n">
        <v>48.8</v>
      </c>
      <c r="AU252" t="n">
        <v>0.00488</v>
      </c>
      <c r="AV252" t="inlineStr">
        <is>
          <t>4-Acid Digestion</t>
        </is>
      </c>
      <c r="AW252" t="n">
        <v>136</v>
      </c>
      <c r="AX252" t="n">
        <v>0.0136</v>
      </c>
      <c r="AY252" t="inlineStr">
        <is>
          <t>4-Acid Digestion</t>
        </is>
      </c>
      <c r="AZ252" t="n">
        <v>0.19</v>
      </c>
      <c r="BA252" t="n">
        <v>1.9e-05</v>
      </c>
      <c r="BB252" t="inlineStr">
        <is>
          <t>4-Acid Digestion</t>
        </is>
      </c>
      <c r="BC252" t="n">
        <v>3120</v>
      </c>
      <c r="BD252" t="n">
        <v>0.312</v>
      </c>
      <c r="BE252" t="inlineStr">
        <is>
          <t>4-Acid Digestion</t>
        </is>
      </c>
      <c r="BF252" t="n">
        <v>0.77</v>
      </c>
      <c r="BG252" t="n">
        <v>7.7e-05</v>
      </c>
      <c r="BH252" t="inlineStr">
        <is>
          <t>4-Acid Digestion</t>
        </is>
      </c>
      <c r="BI252" t="inlineStr"/>
      <c r="BJ252" t="inlineStr"/>
      <c r="BK252" t="inlineStr"/>
      <c r="BL252" t="n">
        <v>1.63</v>
      </c>
      <c r="BM252" t="n">
        <v>0.000163</v>
      </c>
      <c r="BN252" t="inlineStr">
        <is>
          <t>4-Acid Digestion</t>
        </is>
      </c>
      <c r="BO252" t="n">
        <v>53500</v>
      </c>
      <c r="BP252" t="n">
        <v>5.35</v>
      </c>
      <c r="BQ252" t="inlineStr">
        <is>
          <t>4-Acid Digestion</t>
        </is>
      </c>
      <c r="BR252" t="n">
        <v>1.35</v>
      </c>
      <c r="BS252" t="n">
        <v>0.000135</v>
      </c>
      <c r="BT252" t="inlineStr">
        <is>
          <t>4-Acid Digestion</t>
        </is>
      </c>
      <c r="BU252" t="n">
        <v>1.01</v>
      </c>
      <c r="BV252" t="n">
        <v>0.000101</v>
      </c>
      <c r="BW252" t="inlineStr">
        <is>
          <t>4-Acid Digestion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2.01</v>
      </c>
      <c r="CK252" t="n">
        <v>0.000201</v>
      </c>
      <c r="CL252" t="inlineStr">
        <is>
          <t>4-Acid Digestion</t>
        </is>
      </c>
      <c r="CM252" t="inlineStr"/>
      <c r="CN252" t="inlineStr"/>
      <c r="CO252" t="inlineStr"/>
      <c r="CP252" t="n">
        <v>450</v>
      </c>
      <c r="CQ252" t="n">
        <v>0.045</v>
      </c>
      <c r="CR252" t="inlineStr">
        <is>
          <t>4-Acid Digestion</t>
        </is>
      </c>
      <c r="CS252" t="n">
        <v>7.91</v>
      </c>
      <c r="CT252" t="n">
        <v>0.000791</v>
      </c>
      <c r="CU252" t="inlineStr">
        <is>
          <t>4-Acid Digestion</t>
        </is>
      </c>
      <c r="CV252" t="n">
        <v>4.27</v>
      </c>
      <c r="CW252" t="n">
        <v>0.000427</v>
      </c>
      <c r="CX252" t="inlineStr">
        <is>
          <t>4-Acid Digestion</t>
        </is>
      </c>
      <c r="CY252" t="inlineStr"/>
      <c r="CZ252" t="inlineStr"/>
      <c r="DA252" t="inlineStr"/>
      <c r="DB252" t="n">
        <v>6850</v>
      </c>
      <c r="DC252" t="n">
        <v>0.6850000000000001</v>
      </c>
      <c r="DD252" t="inlineStr">
        <is>
          <t>4-Acid Digestion</t>
        </is>
      </c>
      <c r="DE252" t="n">
        <v>1840</v>
      </c>
      <c r="DF252" t="n">
        <v>0.184</v>
      </c>
      <c r="DG252" t="inlineStr">
        <is>
          <t>4-Acid Digestion</t>
        </is>
      </c>
      <c r="DH252" t="n">
        <v>18.4</v>
      </c>
      <c r="DI252" t="n">
        <v>0.00184</v>
      </c>
      <c r="DJ252" t="inlineStr">
        <is>
          <t>4-Acid Digestion</t>
        </is>
      </c>
      <c r="DK252" t="n">
        <v>280</v>
      </c>
      <c r="DL252" t="n">
        <v>0.028</v>
      </c>
      <c r="DM252" t="inlineStr">
        <is>
          <t>4-Acid Digestion</t>
        </is>
      </c>
      <c r="DN252" t="n">
        <v>0.8</v>
      </c>
      <c r="DO252" t="n">
        <v>8.000000000000001e-05</v>
      </c>
      <c r="DP252" t="inlineStr">
        <is>
          <t>4-Acid Digestion</t>
        </is>
      </c>
      <c r="DQ252" t="n">
        <v>5.29</v>
      </c>
      <c r="DR252" t="n">
        <v>0.000529</v>
      </c>
      <c r="DS252" t="inlineStr">
        <is>
          <t>4-Acid Digestion</t>
        </is>
      </c>
      <c r="DT252" t="n">
        <v>38.4</v>
      </c>
      <c r="DU252" t="n">
        <v>0.00384</v>
      </c>
      <c r="DV252" t="inlineStr">
        <is>
          <t>4-Acid Digestion</t>
        </is>
      </c>
      <c r="DW252" t="n">
        <v>240</v>
      </c>
      <c r="DX252" t="n">
        <v>0.024</v>
      </c>
      <c r="DY252" t="inlineStr">
        <is>
          <t>4-Acid Digestion</t>
        </is>
      </c>
      <c r="DZ252" t="n">
        <v>612600</v>
      </c>
      <c r="EA252" t="n">
        <v>61.26</v>
      </c>
      <c r="EB252" t="inlineStr">
        <is>
          <t>Classical Wet Chemistry</t>
        </is>
      </c>
      <c r="EC252" t="inlineStr"/>
      <c r="ED252" t="inlineStr"/>
      <c r="EE252" t="inlineStr"/>
      <c r="EF252" t="n">
        <v>1.43</v>
      </c>
      <c r="EG252" t="n">
        <v>0.000143</v>
      </c>
      <c r="EH252" t="inlineStr">
        <is>
          <t>4-Acid Digestion</t>
        </is>
      </c>
      <c r="EI252" t="inlineStr"/>
      <c r="EJ252" t="inlineStr"/>
      <c r="EK252" t="inlineStr"/>
      <c r="EL252" t="n">
        <v>2.06</v>
      </c>
      <c r="EM252" t="n">
        <v>0.000206</v>
      </c>
      <c r="EN252" t="inlineStr">
        <is>
          <t>4-Acid Digestion</t>
        </is>
      </c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n">
        <v>151300</v>
      </c>
      <c r="EY252" t="n">
        <v>15.13</v>
      </c>
      <c r="EZ252" t="inlineStr">
        <is>
          <t>4-Acid Digestion</t>
        </is>
      </c>
      <c r="FA252" t="n">
        <v>1746</v>
      </c>
      <c r="FB252" t="n">
        <v>0.1746</v>
      </c>
      <c r="FC252" t="inlineStr">
        <is>
          <t>4-Acid Digestion</t>
        </is>
      </c>
      <c r="FD252" t="inlineStr"/>
      <c r="FE252" t="inlineStr"/>
      <c r="FF252" t="inlineStr"/>
      <c r="FG252" t="n">
        <v>4.95</v>
      </c>
      <c r="FH252" t="n">
        <v>0.000495</v>
      </c>
      <c r="FI252" t="inlineStr">
        <is>
          <t>4-Acid Digestion</t>
        </is>
      </c>
      <c r="FJ252" t="n">
        <v>24026.155</v>
      </c>
      <c r="FK252" t="n">
        <v>2.4026155</v>
      </c>
      <c r="FL252" t="inlineStr">
        <is>
          <t>Peroxide Fusion ICP</t>
        </is>
      </c>
      <c r="FM252" t="n">
        <v>1.1</v>
      </c>
      <c r="FN252" t="n">
        <v>0.00011</v>
      </c>
      <c r="FO252" t="inlineStr">
        <is>
          <t>4-Acid Digestion</t>
        </is>
      </c>
      <c r="FP252" t="n">
        <v>7.67</v>
      </c>
      <c r="FQ252" t="n">
        <v>0.000767</v>
      </c>
      <c r="FR252" t="inlineStr">
        <is>
          <t>4-Acid Digestion</t>
        </is>
      </c>
      <c r="FS252" t="n">
        <v>10.8</v>
      </c>
      <c r="FT252" t="n">
        <v>0.00108</v>
      </c>
      <c r="FU252" t="inlineStr">
        <is>
          <t>4-Acid Digestion</t>
        </is>
      </c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n">
        <v>0.85</v>
      </c>
      <c r="GF252" t="n">
        <v>8.500000000000001e-05</v>
      </c>
      <c r="GG252" t="inlineStr">
        <is>
          <t>4-Acid Digestion</t>
        </is>
      </c>
      <c r="GH252" t="n">
        <v>130</v>
      </c>
      <c r="GI252" t="n">
        <v>0.013</v>
      </c>
      <c r="GJ252" t="inlineStr">
        <is>
          <t>4-Acid Digestion</t>
        </is>
      </c>
      <c r="GK252" t="n">
        <v>0.83</v>
      </c>
      <c r="GL252" t="n">
        <v>8.3e-05</v>
      </c>
      <c r="GM252" t="inlineStr">
        <is>
          <t>4-Acid Digestion</t>
        </is>
      </c>
      <c r="GN252" t="inlineStr"/>
      <c r="GO252" t="inlineStr"/>
      <c r="GP252" t="inlineStr"/>
      <c r="GQ252" t="n">
        <v>1.79</v>
      </c>
      <c r="GR252" t="n">
        <v>0.000179</v>
      </c>
      <c r="GS252" t="inlineStr">
        <is>
          <t>4-Acid Digestion</t>
        </is>
      </c>
      <c r="GT252" t="n">
        <v>10.6</v>
      </c>
      <c r="GU252" t="n">
        <v>0.00106</v>
      </c>
      <c r="GV252" t="inlineStr">
        <is>
          <t>4-Acid Digestion</t>
        </is>
      </c>
      <c r="GW252" t="n">
        <v>1.81</v>
      </c>
      <c r="GX252" t="n">
        <v>0.000181</v>
      </c>
      <c r="GY252" t="inlineStr">
        <is>
          <t>4-Acid Digestion</t>
        </is>
      </c>
      <c r="GZ252" t="n">
        <v>4.32</v>
      </c>
      <c r="HA252" t="n">
        <v>0.000432</v>
      </c>
      <c r="HB252" t="inlineStr">
        <is>
          <t>4-Acid Digestion</t>
        </is>
      </c>
      <c r="HC252" t="inlineStr"/>
      <c r="HD252" t="inlineStr"/>
      <c r="HE252" t="inlineStr"/>
      <c r="HF252" t="n">
        <v>41300</v>
      </c>
      <c r="HG252" t="n">
        <v>4.13</v>
      </c>
      <c r="HH252" t="inlineStr">
        <is>
          <t>4-Acid Digestion</t>
        </is>
      </c>
      <c r="HI252" t="n">
        <v>3.91</v>
      </c>
      <c r="HJ252" t="n">
        <v>0.000391</v>
      </c>
      <c r="HK252" t="inlineStr">
        <is>
          <t>4-Acid Digestion</t>
        </is>
      </c>
    </row>
    <row r="253">
      <c r="A253" t="inlineStr">
        <is>
          <t>OREAS0353b</t>
        </is>
      </c>
      <c r="B253" t="inlineStr">
        <is>
          <t>Concentrates, Zn-Pb-Ag sulphide ore</t>
        </is>
      </c>
      <c r="C253" t="inlineStr">
        <is>
          <t>primary</t>
        </is>
      </c>
      <c r="D253" t="inlineStr">
        <is>
          <t>sulphide</t>
        </is>
      </c>
      <c r="E253" t="inlineStr">
        <is>
          <t>Broken Hill Type</t>
        </is>
      </c>
      <c r="F253" t="inlineStr">
        <is>
          <t>yes</t>
        </is>
      </c>
      <c r="G253" t="inlineStr">
        <is>
          <t>Current</t>
        </is>
      </c>
      <c r="H253" t="inlineStr">
        <is>
          <t>C:/Users/Zeb/Documents/GitHub/OREAS-Catalogue-Info/oreas-catalogue-2024-05-24.csv</t>
        </is>
      </c>
      <c r="I253">
        <f>Hyperlink("https://www.oreas.com/crm/OREAS-353b/")</f>
        <v/>
      </c>
      <c r="J253" t="n">
        <v>2184</v>
      </c>
      <c r="K253" t="n">
        <v>0.2184</v>
      </c>
      <c r="L253" t="inlineStr">
        <is>
          <t>Pb Fire Assay</t>
        </is>
      </c>
      <c r="M253" t="n">
        <v>2110</v>
      </c>
      <c r="N253" t="n">
        <v>0.211</v>
      </c>
      <c r="O253" t="inlineStr">
        <is>
          <t>4-Acid Digestion</t>
        </is>
      </c>
      <c r="P253" t="n">
        <v>361</v>
      </c>
      <c r="Q253" t="n">
        <v>0.0361</v>
      </c>
      <c r="R253" t="inlineStr">
        <is>
          <t>4-Acid Digestion</t>
        </is>
      </c>
      <c r="S253" t="inlineStr"/>
      <c r="T253" t="inlineStr"/>
      <c r="U253" t="inlineStr"/>
      <c r="V253" t="inlineStr"/>
      <c r="W253" t="inlineStr"/>
      <c r="X253" t="inlineStr"/>
      <c r="Y253" t="n">
        <v>12.7</v>
      </c>
      <c r="Z253" t="n">
        <v>0.00127</v>
      </c>
      <c r="AA253" t="inlineStr">
        <is>
          <t>4-Acid Digestion</t>
        </is>
      </c>
      <c r="AB253" t="n">
        <v>0.22</v>
      </c>
      <c r="AC253" t="n">
        <v>2.2e-05</v>
      </c>
      <c r="AD253" t="inlineStr">
        <is>
          <t>4-Acid Digestion</t>
        </is>
      </c>
      <c r="AE253" t="n">
        <v>68</v>
      </c>
      <c r="AF253" t="n">
        <v>0.0068</v>
      </c>
      <c r="AG253" t="inlineStr">
        <is>
          <t>4-Acid Digestion</t>
        </is>
      </c>
      <c r="AH253" t="n">
        <v>2100</v>
      </c>
      <c r="AI253" t="n">
        <v>0.21</v>
      </c>
      <c r="AJ253" t="inlineStr">
        <is>
          <t>4-Acid Digestion</t>
        </is>
      </c>
      <c r="AK253" t="n">
        <v>183</v>
      </c>
      <c r="AL253" t="n">
        <v>0.0183</v>
      </c>
      <c r="AM253" t="inlineStr">
        <is>
          <t>4-Acid Digestion</t>
        </is>
      </c>
      <c r="AN253" t="n">
        <v>22.4</v>
      </c>
      <c r="AO253" t="n">
        <v>0.00224</v>
      </c>
      <c r="AP253" t="inlineStr">
        <is>
          <t>4-Acid Digestion</t>
        </is>
      </c>
      <c r="AQ253" t="inlineStr"/>
      <c r="AR253" t="inlineStr"/>
      <c r="AS253" t="inlineStr"/>
      <c r="AT253" t="n">
        <v>31.8</v>
      </c>
      <c r="AU253" t="n">
        <v>0.00318</v>
      </c>
      <c r="AV253" t="inlineStr">
        <is>
          <t>4-Acid Digestion</t>
        </is>
      </c>
      <c r="AW253" t="n">
        <v>37.7</v>
      </c>
      <c r="AX253" t="n">
        <v>0.00377</v>
      </c>
      <c r="AY253" t="inlineStr">
        <is>
          <t>4-Acid Digestion</t>
        </is>
      </c>
      <c r="AZ253" t="n">
        <v>0.15</v>
      </c>
      <c r="BA253" t="n">
        <v>1.5e-05</v>
      </c>
      <c r="BB253" t="inlineStr">
        <is>
          <t>4-Acid Digestion</t>
        </is>
      </c>
      <c r="BC253" t="n">
        <v>4310</v>
      </c>
      <c r="BD253" t="n">
        <v>0.431</v>
      </c>
      <c r="BE253" t="inlineStr">
        <is>
          <t>4-Acid Digestion</t>
        </is>
      </c>
      <c r="BF253" t="n">
        <v>1.31</v>
      </c>
      <c r="BG253" t="n">
        <v>0.000131</v>
      </c>
      <c r="BH253" t="inlineStr">
        <is>
          <t>Peroxide Fusion ICP</t>
        </is>
      </c>
      <c r="BI253" t="n">
        <v>0.7</v>
      </c>
      <c r="BJ253" t="n">
        <v>6.999999999999999e-05</v>
      </c>
      <c r="BK253" t="inlineStr">
        <is>
          <t>Peroxide Fusion ICP</t>
        </is>
      </c>
      <c r="BL253" t="inlineStr"/>
      <c r="BM253" t="inlineStr"/>
      <c r="BN253" t="inlineStr"/>
      <c r="BO253" t="n">
        <v>42900</v>
      </c>
      <c r="BP253" t="n">
        <v>4.29</v>
      </c>
      <c r="BQ253" t="inlineStr">
        <is>
          <t>4-Acid Digestion</t>
        </is>
      </c>
      <c r="BR253" t="n">
        <v>1.93</v>
      </c>
      <c r="BS253" t="n">
        <v>0.000193</v>
      </c>
      <c r="BT253" t="inlineStr">
        <is>
          <t>4-Acid Digestion</t>
        </is>
      </c>
      <c r="BU253" t="n">
        <v>1.64</v>
      </c>
      <c r="BV253" t="n">
        <v>0.000164</v>
      </c>
      <c r="BW253" t="inlineStr">
        <is>
          <t>Peroxide Fusion ICP</t>
        </is>
      </c>
      <c r="BX253" s="2" t="n">
        <v>0.1</v>
      </c>
      <c r="BY253" s="2" t="n">
        <v>1e-05</v>
      </c>
      <c r="BZ253" t="inlineStr">
        <is>
          <t>Peroxide Fusion ICP</t>
        </is>
      </c>
      <c r="CA253" t="inlineStr"/>
      <c r="CB253" t="inlineStr"/>
      <c r="CC253" t="inlineStr"/>
      <c r="CD253" t="inlineStr"/>
      <c r="CE253" t="inlineStr"/>
      <c r="CF253" t="inlineStr"/>
      <c r="CG253" t="n">
        <v>0.28</v>
      </c>
      <c r="CH253" t="n">
        <v>2.8e-05</v>
      </c>
      <c r="CI253" t="inlineStr">
        <is>
          <t>Peroxide Fusion ICP</t>
        </is>
      </c>
      <c r="CJ253" t="n">
        <v>1.26</v>
      </c>
      <c r="CK253" t="n">
        <v>0.000126</v>
      </c>
      <c r="CL253" t="inlineStr">
        <is>
          <t>4-Acid Digestion</t>
        </is>
      </c>
      <c r="CM253" t="inlineStr"/>
      <c r="CN253" t="inlineStr"/>
      <c r="CO253" t="inlineStr"/>
      <c r="CP253" t="n">
        <v>500</v>
      </c>
      <c r="CQ253" t="n">
        <v>0.05</v>
      </c>
      <c r="CR253" t="inlineStr">
        <is>
          <t>4-Acid Digestion</t>
        </is>
      </c>
      <c r="CS253" t="n">
        <v>12.3</v>
      </c>
      <c r="CT253" t="n">
        <v>0.00123</v>
      </c>
      <c r="CU253" t="inlineStr">
        <is>
          <t>4-Acid Digestion</t>
        </is>
      </c>
      <c r="CV253" t="n">
        <v>6.33</v>
      </c>
      <c r="CW253" t="n">
        <v>0.000633</v>
      </c>
      <c r="CX253" t="inlineStr">
        <is>
          <t>4-Acid Digestion</t>
        </is>
      </c>
      <c r="CY253" t="inlineStr"/>
      <c r="CZ253" t="inlineStr"/>
      <c r="DA253" t="inlineStr"/>
      <c r="DB253" t="n">
        <v>8750</v>
      </c>
      <c r="DC253" t="n">
        <v>0.875</v>
      </c>
      <c r="DD253" t="inlineStr">
        <is>
          <t>4-Acid Digestion</t>
        </is>
      </c>
      <c r="DE253" t="n">
        <v>1080</v>
      </c>
      <c r="DF253" t="n">
        <v>0.108</v>
      </c>
      <c r="DG253" t="inlineStr">
        <is>
          <t>4-Acid Digestion</t>
        </is>
      </c>
      <c r="DH253" t="n">
        <v>84</v>
      </c>
      <c r="DI253" t="n">
        <v>0.008399999999999999</v>
      </c>
      <c r="DJ253" t="inlineStr">
        <is>
          <t>4-Acid Digestion</t>
        </is>
      </c>
      <c r="DK253" t="n">
        <v>340</v>
      </c>
      <c r="DL253" t="n">
        <v>0.034</v>
      </c>
      <c r="DM253" t="inlineStr">
        <is>
          <t>4-Acid Digestion</t>
        </is>
      </c>
      <c r="DN253" t="n">
        <v>0.29</v>
      </c>
      <c r="DO253" t="n">
        <v>2.9e-05</v>
      </c>
      <c r="DP253" t="inlineStr">
        <is>
          <t>4-Acid Digestion</t>
        </is>
      </c>
      <c r="DQ253" t="n">
        <v>8.640000000000001</v>
      </c>
      <c r="DR253" t="n">
        <v>0.000864</v>
      </c>
      <c r="DS253" t="inlineStr">
        <is>
          <t>Peroxide Fusion ICP</t>
        </is>
      </c>
      <c r="DT253" s="2" t="n">
        <v>10</v>
      </c>
      <c r="DU253" s="2" t="n">
        <v>0.001</v>
      </c>
      <c r="DV253" t="inlineStr">
        <is>
          <t>Peroxide Fusion ICP</t>
        </is>
      </c>
      <c r="DW253" t="n">
        <v>270</v>
      </c>
      <c r="DX253" t="n">
        <v>0.027</v>
      </c>
      <c r="DY253" t="inlineStr">
        <is>
          <t>4-Acid Digestion</t>
        </is>
      </c>
      <c r="DZ253" t="n">
        <v>591800</v>
      </c>
      <c r="EA253" t="n">
        <v>59.18</v>
      </c>
      <c r="EB253" t="inlineStr">
        <is>
          <t>4-Acid Digestion</t>
        </is>
      </c>
      <c r="EC253" t="inlineStr"/>
      <c r="ED253" t="inlineStr"/>
      <c r="EE253" t="inlineStr"/>
      <c r="EF253" t="n">
        <v>2.34</v>
      </c>
      <c r="EG253" t="n">
        <v>0.000234</v>
      </c>
      <c r="EH253" t="inlineStr">
        <is>
          <t>Peroxide Fusion ICP</t>
        </is>
      </c>
      <c r="EI253" t="inlineStr"/>
      <c r="EJ253" t="inlineStr"/>
      <c r="EK253" t="inlineStr"/>
      <c r="EL253" t="n">
        <v>1.98</v>
      </c>
      <c r="EM253" t="n">
        <v>0.000198</v>
      </c>
      <c r="EN253" t="inlineStr">
        <is>
          <t>Peroxide Fusion ICP</t>
        </is>
      </c>
      <c r="EO253" t="n">
        <v>0.04</v>
      </c>
      <c r="EP253" t="n">
        <v>4e-06</v>
      </c>
      <c r="EQ253" t="inlineStr">
        <is>
          <t>4-Acid Digestion</t>
        </is>
      </c>
      <c r="ER253" t="inlineStr"/>
      <c r="ES253" t="inlineStr"/>
      <c r="ET253" t="inlineStr"/>
      <c r="EU253" t="inlineStr"/>
      <c r="EV253" t="inlineStr"/>
      <c r="EW253" t="inlineStr"/>
      <c r="EX253" t="n">
        <v>151600</v>
      </c>
      <c r="EY253" t="n">
        <v>15.16</v>
      </c>
      <c r="EZ253" t="inlineStr">
        <is>
          <t>4-Acid Digestion</t>
        </is>
      </c>
      <c r="FA253" t="n">
        <v>2342</v>
      </c>
      <c r="FB253" t="n">
        <v>0.2342</v>
      </c>
      <c r="FC253" t="inlineStr">
        <is>
          <t>4-Acid Digestion</t>
        </is>
      </c>
      <c r="FD253" s="2" t="n">
        <v>10</v>
      </c>
      <c r="FE253" s="2" t="n">
        <v>0.001</v>
      </c>
      <c r="FF253" t="inlineStr">
        <is>
          <t>Peroxide Fusion ICP</t>
        </is>
      </c>
      <c r="FG253" t="inlineStr"/>
      <c r="FH253" t="inlineStr"/>
      <c r="FI253" t="inlineStr"/>
      <c r="FJ253" t="n">
        <v>26000</v>
      </c>
      <c r="FK253" t="n">
        <v>2.6</v>
      </c>
      <c r="FL253" t="inlineStr">
        <is>
          <t>Peroxide Fusion ICP</t>
        </is>
      </c>
      <c r="FM253" t="n">
        <v>1.62</v>
      </c>
      <c r="FN253" t="n">
        <v>0.000162</v>
      </c>
      <c r="FO253" t="inlineStr">
        <is>
          <t>Peroxide Fusion ICP</t>
        </is>
      </c>
      <c r="FP253" t="n">
        <v>8.539999999999999</v>
      </c>
      <c r="FQ253" t="n">
        <v>0.000854</v>
      </c>
      <c r="FR253" t="inlineStr">
        <is>
          <t>4-Acid Digestion</t>
        </is>
      </c>
      <c r="FS253" t="n">
        <v>9.91</v>
      </c>
      <c r="FT253" t="n">
        <v>0.0009909999999999999</v>
      </c>
      <c r="FU253" t="inlineStr">
        <is>
          <t>4-Acid Digestion</t>
        </is>
      </c>
      <c r="FV253" s="2" t="n">
        <v>0.05</v>
      </c>
      <c r="FW253" s="2" t="n">
        <v>5e-06</v>
      </c>
      <c r="FX253" t="inlineStr">
        <is>
          <t>4-Acid Digestion</t>
        </is>
      </c>
      <c r="FY253" t="n">
        <v>0.23</v>
      </c>
      <c r="FZ253" t="n">
        <v>2.3e-05</v>
      </c>
      <c r="GA253" t="inlineStr">
        <is>
          <t>Peroxide Fusion ICP</t>
        </is>
      </c>
      <c r="GB253" t="n">
        <v>0.5</v>
      </c>
      <c r="GC253" t="n">
        <v>5e-05</v>
      </c>
      <c r="GD253" t="inlineStr">
        <is>
          <t>4-Acid Digestion</t>
        </is>
      </c>
      <c r="GE253" t="n">
        <v>0.5</v>
      </c>
      <c r="GF253" t="n">
        <v>5e-05</v>
      </c>
      <c r="GG253" t="inlineStr">
        <is>
          <t>4-Acid Digestion</t>
        </is>
      </c>
      <c r="GH253" t="n">
        <v>100</v>
      </c>
      <c r="GI253" t="n">
        <v>0.01</v>
      </c>
      <c r="GJ253" t="inlineStr">
        <is>
          <t>4-Acid Digestion</t>
        </is>
      </c>
      <c r="GK253" t="n">
        <v>1.15</v>
      </c>
      <c r="GL253" t="n">
        <v>0.000115</v>
      </c>
      <c r="GM253" t="inlineStr">
        <is>
          <t>4-Acid Digestion</t>
        </is>
      </c>
      <c r="GN253" t="inlineStr"/>
      <c r="GO253" t="inlineStr"/>
      <c r="GP253" t="inlineStr"/>
      <c r="GQ253" t="n">
        <v>1.53</v>
      </c>
      <c r="GR253" t="n">
        <v>0.000153</v>
      </c>
      <c r="GS253" t="inlineStr">
        <is>
          <t>4-Acid Digestion</t>
        </is>
      </c>
      <c r="GT253" t="n">
        <v>5.73</v>
      </c>
      <c r="GU253" t="n">
        <v>0.0005730000000000001</v>
      </c>
      <c r="GV253" t="inlineStr">
        <is>
          <t>4-Acid Digestion</t>
        </is>
      </c>
      <c r="GW253" t="inlineStr"/>
      <c r="GX253" t="inlineStr"/>
      <c r="GY253" t="inlineStr"/>
      <c r="GZ253" t="n">
        <v>7.63</v>
      </c>
      <c r="HA253" t="n">
        <v>0.000763</v>
      </c>
      <c r="HB253" t="inlineStr">
        <is>
          <t>4-Acid Digestion</t>
        </is>
      </c>
      <c r="HC253" t="n">
        <v>0.47</v>
      </c>
      <c r="HD253" t="n">
        <v>4.7e-05</v>
      </c>
      <c r="HE253" t="inlineStr">
        <is>
          <t>Peroxide Fusion ICP</t>
        </is>
      </c>
      <c r="HF253" t="n">
        <v>38300</v>
      </c>
      <c r="HG253" t="n">
        <v>3.83</v>
      </c>
      <c r="HH253" t="inlineStr">
        <is>
          <t>4-Acid Digestion</t>
        </is>
      </c>
      <c r="HI253" t="n">
        <v>2.82</v>
      </c>
      <c r="HJ253" t="n">
        <v>0.000282</v>
      </c>
      <c r="HK253" t="inlineStr">
        <is>
          <t>4-Acid Digestion</t>
        </is>
      </c>
    </row>
    <row r="254">
      <c r="A254" t="inlineStr">
        <is>
          <t>OREAS0354</t>
        </is>
      </c>
      <c r="B254" t="inlineStr">
        <is>
          <t>Concentrates, Zn-Pb-Ag sulphide ore</t>
        </is>
      </c>
      <c r="C254" t="inlineStr">
        <is>
          <t>primary</t>
        </is>
      </c>
      <c r="D254" t="inlineStr">
        <is>
          <t>sulphide</t>
        </is>
      </c>
      <c r="E254" t="inlineStr">
        <is>
          <t>SEDEX</t>
        </is>
      </c>
      <c r="F254" t="inlineStr">
        <is>
          <t>no</t>
        </is>
      </c>
      <c r="G254" t="inlineStr">
        <is>
          <t>Current</t>
        </is>
      </c>
      <c r="H254" t="inlineStr">
        <is>
          <t>C:/Users/Zeb/Documents/GitHub/OREAS-Catalogue-Info/oreas-catalogue-2024-05-24.csv</t>
        </is>
      </c>
      <c r="I254">
        <f>Hyperlink("https://www.oreas.com/crm/OREAS-354/")</f>
        <v/>
      </c>
      <c r="J254" t="n">
        <v>98</v>
      </c>
      <c r="K254" t="n">
        <v>0.0098</v>
      </c>
      <c r="L254" t="inlineStr">
        <is>
          <t>4-Acid Digestion</t>
        </is>
      </c>
      <c r="M254" t="n">
        <v>4110</v>
      </c>
      <c r="N254" t="n">
        <v>0.411</v>
      </c>
      <c r="O254" t="inlineStr">
        <is>
          <t>4-Acid Digestion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1443</v>
      </c>
      <c r="Z254" t="n">
        <v>0.1443</v>
      </c>
      <c r="AA254" t="inlineStr">
        <is>
          <t>Oxidising Fusion XRF</t>
        </is>
      </c>
      <c r="AB254" s="2" t="n">
        <v>0.5</v>
      </c>
      <c r="AC254" s="2" t="n">
        <v>5e-05</v>
      </c>
      <c r="AD254" t="inlineStr">
        <is>
          <t>4-Acid Digestion</t>
        </is>
      </c>
      <c r="AE254" t="n">
        <v>5.6</v>
      </c>
      <c r="AF254" t="n">
        <v>0.00056</v>
      </c>
      <c r="AG254" t="inlineStr">
        <is>
          <t>4-Acid Digestion</t>
        </is>
      </c>
      <c r="AH254" t="n">
        <v>1650</v>
      </c>
      <c r="AI254" t="n">
        <v>0.165</v>
      </c>
      <c r="AJ254" t="inlineStr">
        <is>
          <t>4-Acid Digestion</t>
        </is>
      </c>
      <c r="AK254" t="n">
        <v>1157</v>
      </c>
      <c r="AL254" t="n">
        <v>0.1157</v>
      </c>
      <c r="AM254" t="inlineStr">
        <is>
          <t>4-Acid Digestion</t>
        </is>
      </c>
      <c r="AN254" t="inlineStr"/>
      <c r="AO254" t="inlineStr"/>
      <c r="AP254" t="inlineStr"/>
      <c r="AQ254" t="inlineStr"/>
      <c r="AR254" t="inlineStr"/>
      <c r="AS254" t="inlineStr"/>
      <c r="AT254" t="n">
        <v>9.56</v>
      </c>
      <c r="AU254" t="n">
        <v>0.000956</v>
      </c>
      <c r="AV254" t="inlineStr">
        <is>
          <t>4-Acid Digestion</t>
        </is>
      </c>
      <c r="AW254" t="n">
        <v>6.74</v>
      </c>
      <c r="AX254" t="n">
        <v>0.000674</v>
      </c>
      <c r="AY254" t="inlineStr">
        <is>
          <t>4-Acid Digestion</t>
        </is>
      </c>
      <c r="AZ254" t="inlineStr"/>
      <c r="BA254" t="inlineStr"/>
      <c r="BB254" t="inlineStr"/>
      <c r="BC254" t="n">
        <v>1387</v>
      </c>
      <c r="BD254" t="n">
        <v>0.1387</v>
      </c>
      <c r="BE254" t="inlineStr">
        <is>
          <t>4-Acid Digestion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98200</v>
      </c>
      <c r="BP254" t="n">
        <v>9.82</v>
      </c>
      <c r="BQ254" t="inlineStr">
        <is>
          <t>4-Acid Digestion</t>
        </is>
      </c>
      <c r="BR254" t="n">
        <v>9.85</v>
      </c>
      <c r="BS254" t="n">
        <v>0.000985</v>
      </c>
      <c r="BT254" t="inlineStr">
        <is>
          <t>4-Acid Digestion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n">
        <v>3540</v>
      </c>
      <c r="CQ254" t="n">
        <v>0.354</v>
      </c>
      <c r="CR254" t="inlineStr">
        <is>
          <t>4-Acid Digestion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n">
        <v>540</v>
      </c>
      <c r="DC254" t="n">
        <v>0.054</v>
      </c>
      <c r="DD254" t="inlineStr">
        <is>
          <t>4-Acid Digestion</t>
        </is>
      </c>
      <c r="DE254" t="n">
        <v>15400</v>
      </c>
      <c r="DF254" t="n">
        <v>1.54</v>
      </c>
      <c r="DG254" t="inlineStr">
        <is>
          <t>4-Acid Digestion</t>
        </is>
      </c>
      <c r="DH254" t="n">
        <v>2.37</v>
      </c>
      <c r="DI254" t="n">
        <v>0.000237</v>
      </c>
      <c r="DJ254" t="inlineStr">
        <is>
          <t>4-Acid Digestion</t>
        </is>
      </c>
      <c r="DK254" t="n">
        <v>190</v>
      </c>
      <c r="DL254" t="n">
        <v>0.019</v>
      </c>
      <c r="DM254" t="inlineStr">
        <is>
          <t>4-Acid Digestion</t>
        </is>
      </c>
      <c r="DN254" t="n">
        <v>1.06</v>
      </c>
      <c r="DO254" t="n">
        <v>0.000106</v>
      </c>
      <c r="DP254" t="inlineStr">
        <is>
          <t>4-Acid Digestion</t>
        </is>
      </c>
      <c r="DQ254" t="inlineStr"/>
      <c r="DR254" t="inlineStr"/>
      <c r="DS254" t="inlineStr"/>
      <c r="DT254" t="n">
        <v>10.9</v>
      </c>
      <c r="DU254" t="n">
        <v>0.00109</v>
      </c>
      <c r="DV254" t="inlineStr">
        <is>
          <t>4-Acid Digestion</t>
        </is>
      </c>
      <c r="DW254" t="n">
        <v>60</v>
      </c>
      <c r="DX254" t="n">
        <v>0.006</v>
      </c>
      <c r="DY254" t="inlineStr">
        <is>
          <t>4-Acid Digestion</t>
        </is>
      </c>
      <c r="DZ254" t="n">
        <v>15800</v>
      </c>
      <c r="EA254" t="n">
        <v>1.58</v>
      </c>
      <c r="EB254" t="inlineStr">
        <is>
          <t>4-Acid Digestion</t>
        </is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n">
        <v>266300</v>
      </c>
      <c r="EY254" t="n">
        <v>26.63</v>
      </c>
      <c r="EZ254" t="inlineStr">
        <is>
          <t>4-Acid Digestion</t>
        </is>
      </c>
      <c r="FA254" t="n">
        <v>51</v>
      </c>
      <c r="FB254" t="n">
        <v>0.0051</v>
      </c>
      <c r="FC254" t="inlineStr">
        <is>
          <t>4-Acid Digestion</t>
        </is>
      </c>
      <c r="FD254" s="2" t="n">
        <v>1</v>
      </c>
      <c r="FE254" s="2" t="n">
        <v>0.0001</v>
      </c>
      <c r="FF254" t="inlineStr">
        <is>
          <t>4-Acid Digestion</t>
        </is>
      </c>
      <c r="FG254" t="inlineStr"/>
      <c r="FH254" t="inlineStr"/>
      <c r="FI254" t="inlineStr"/>
      <c r="FJ254" t="n">
        <v>15705.813</v>
      </c>
      <c r="FK254" t="n">
        <v>1.5705813</v>
      </c>
      <c r="FL254" t="inlineStr">
        <is>
          <t>Oxidising Fusion XRF</t>
        </is>
      </c>
      <c r="FM254" t="inlineStr"/>
      <c r="FN254" t="inlineStr"/>
      <c r="FO254" t="inlineStr"/>
      <c r="FP254" t="n">
        <v>3.83</v>
      </c>
      <c r="FQ254" t="n">
        <v>0.000383</v>
      </c>
      <c r="FR254" t="inlineStr">
        <is>
          <t>4-Acid Digestion</t>
        </is>
      </c>
      <c r="FS254" t="n">
        <v>42.6</v>
      </c>
      <c r="FT254" t="n">
        <v>0.00426</v>
      </c>
      <c r="FU254" t="inlineStr">
        <is>
          <t>4-Acid Digestion</t>
        </is>
      </c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n">
        <v>250</v>
      </c>
      <c r="GI254" t="n">
        <v>0.025</v>
      </c>
      <c r="GJ254" t="inlineStr">
        <is>
          <t>4-Acid Digestion</t>
        </is>
      </c>
      <c r="GK254" t="inlineStr"/>
      <c r="GL254" t="inlineStr"/>
      <c r="GM254" t="inlineStr"/>
      <c r="GN254" t="inlineStr"/>
      <c r="GO254" t="inlineStr"/>
      <c r="GP254" t="inlineStr"/>
      <c r="GQ254" t="n">
        <v>4.42</v>
      </c>
      <c r="GR254" t="n">
        <v>0.000442</v>
      </c>
      <c r="GS254" t="inlineStr">
        <is>
          <t>4-Acid Digestion</t>
        </is>
      </c>
      <c r="GT254" t="n">
        <v>9.119999999999999</v>
      </c>
      <c r="GU254" t="n">
        <v>0.0009120000000000001</v>
      </c>
      <c r="GV254" t="inlineStr">
        <is>
          <t>4-Acid Digestion</t>
        </is>
      </c>
      <c r="GW254" t="inlineStr"/>
      <c r="GX254" t="inlineStr"/>
      <c r="GY254" t="inlineStr"/>
      <c r="GZ254" t="n">
        <v>2.99</v>
      </c>
      <c r="HA254" t="n">
        <v>0.000299</v>
      </c>
      <c r="HB254" t="inlineStr">
        <is>
          <t>4-Acid Digestion</t>
        </is>
      </c>
      <c r="HC254" t="inlineStr"/>
      <c r="HD254" t="inlineStr"/>
      <c r="HE254" t="inlineStr"/>
      <c r="HF254" t="n">
        <v>497700</v>
      </c>
      <c r="HG254" t="n">
        <v>49.77</v>
      </c>
      <c r="HH254" t="inlineStr">
        <is>
          <t>4-Acid Digestion</t>
        </is>
      </c>
      <c r="HI254" t="n">
        <v>9.949999999999999</v>
      </c>
      <c r="HJ254" t="n">
        <v>0.000995</v>
      </c>
      <c r="HK254" t="inlineStr">
        <is>
          <t>4-Acid Digestion</t>
        </is>
      </c>
    </row>
    <row r="255">
      <c r="A255" t="inlineStr">
        <is>
          <t>OREAS0036</t>
        </is>
      </c>
      <c r="B255" t="inlineStr">
        <is>
          <t>Zn-Pb-Ag sulphide ore</t>
        </is>
      </c>
      <c r="C255" t="inlineStr">
        <is>
          <t>primary</t>
        </is>
      </c>
      <c r="D255" t="inlineStr">
        <is>
          <t>metasediment/sulphide</t>
        </is>
      </c>
      <c r="E255" t="inlineStr">
        <is>
          <t>Broken Hill Type</t>
        </is>
      </c>
      <c r="F255" t="inlineStr">
        <is>
          <t>no</t>
        </is>
      </c>
      <c r="G255" t="inlineStr">
        <is>
          <t>Current</t>
        </is>
      </c>
      <c r="H255" t="inlineStr">
        <is>
          <t>C:/Users/Zeb/Documents/GitHub/OREAS-Catalogue-Info/oreas-catalogue-2024-05-24.csv</t>
        </is>
      </c>
      <c r="I255">
        <f>Hyperlink("https://www.oreas.com/crm/OREAS-36/")</f>
        <v/>
      </c>
      <c r="J255" t="n">
        <v>9.6</v>
      </c>
      <c r="K255" t="n">
        <v>0.00096</v>
      </c>
      <c r="L255" t="inlineStr">
        <is>
          <t>Peroxide Fusion ICP</t>
        </is>
      </c>
      <c r="M255" t="inlineStr"/>
      <c r="N255" t="inlineStr"/>
      <c r="O255" t="inlineStr"/>
      <c r="P255" t="n">
        <v>722</v>
      </c>
      <c r="Q255" t="n">
        <v>0.0722</v>
      </c>
      <c r="R255" t="inlineStr">
        <is>
          <t>3-Acid Digestion (no HF)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151</v>
      </c>
      <c r="BD255" t="n">
        <v>0.0151</v>
      </c>
      <c r="BE255" t="inlineStr">
        <is>
          <t>3-Acid Digestion (no HF)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206800</v>
      </c>
      <c r="BP255" t="n">
        <v>20.68</v>
      </c>
      <c r="BQ255" t="inlineStr">
        <is>
          <t>3-Acid Digestion (no HF)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n">
        <v>10800</v>
      </c>
      <c r="DF255" t="n">
        <v>1.08</v>
      </c>
      <c r="DG255" t="inlineStr">
        <is>
          <t>3-Acid Digestion (no HF)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5790</v>
      </c>
      <c r="EA255" t="n">
        <v>0.579</v>
      </c>
      <c r="EB255" t="inlineStr">
        <is>
          <t>3-Acid Digestion (no HF)</t>
        </is>
      </c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n">
        <v>188100</v>
      </c>
      <c r="EY255" t="n">
        <v>18.81</v>
      </c>
      <c r="EZ255" t="inlineStr">
        <is>
          <t>Infrared Combustion</t>
        </is>
      </c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n">
        <v>65</v>
      </c>
      <c r="GL255" t="n">
        <v>0.0065</v>
      </c>
      <c r="GM255" t="inlineStr">
        <is>
          <t>3-Acid Digestion (no HF)</t>
        </is>
      </c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n">
        <v>41900</v>
      </c>
      <c r="HG255" t="n">
        <v>4.19</v>
      </c>
      <c r="HH255" t="inlineStr">
        <is>
          <t>3-Acid Digestion (no HF)</t>
        </is>
      </c>
      <c r="HI255" t="inlineStr"/>
      <c r="HJ255" t="inlineStr"/>
      <c r="HK255" t="inlineStr"/>
    </row>
    <row r="256">
      <c r="A256" t="inlineStr">
        <is>
          <t>OREAS0037</t>
        </is>
      </c>
      <c r="B256" t="inlineStr">
        <is>
          <t>Zn-Pb-Ag sulphide ore</t>
        </is>
      </c>
      <c r="C256" t="inlineStr">
        <is>
          <t>primary</t>
        </is>
      </c>
      <c r="D256" t="inlineStr">
        <is>
          <t>metasediment/sulphide</t>
        </is>
      </c>
      <c r="E256" t="inlineStr">
        <is>
          <t>Broken Hill Type</t>
        </is>
      </c>
      <c r="F256" t="inlineStr">
        <is>
          <t>no</t>
        </is>
      </c>
      <c r="G256" t="inlineStr">
        <is>
          <t>Current</t>
        </is>
      </c>
      <c r="H256" t="inlineStr">
        <is>
          <t>C:/Users/Zeb/Documents/GitHub/OREAS-Catalogue-Info/oreas-catalogue-2024-05-24.csv</t>
        </is>
      </c>
      <c r="I256">
        <f>Hyperlink("https://www.oreas.com/crm/OREAS-37/")</f>
        <v/>
      </c>
      <c r="J256" t="n">
        <v>5</v>
      </c>
      <c r="K256" t="n">
        <v>0.0005</v>
      </c>
      <c r="L256" t="inlineStr">
        <is>
          <t>Peroxide Fusion ICP</t>
        </is>
      </c>
      <c r="M256" t="inlineStr"/>
      <c r="N256" t="inlineStr"/>
      <c r="O256" t="inlineStr"/>
      <c r="P256" t="n">
        <v>499</v>
      </c>
      <c r="Q256" t="n">
        <v>0.0499</v>
      </c>
      <c r="R256" t="inlineStr">
        <is>
          <t>3-Acid Digestion (no HF)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125</v>
      </c>
      <c r="BD256" t="n">
        <v>0.0125</v>
      </c>
      <c r="BE256" t="inlineStr">
        <is>
          <t>3-Acid Digestion (no HF)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237600</v>
      </c>
      <c r="BP256" t="n">
        <v>23.76</v>
      </c>
      <c r="BQ256" t="inlineStr">
        <is>
          <t>3-Acid Digestion (no HF)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n">
        <v>7190</v>
      </c>
      <c r="DF256" t="n">
        <v>0.719</v>
      </c>
      <c r="DG256" t="inlineStr">
        <is>
          <t>3-Acid Digestion (no HF)</t>
        </is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6150</v>
      </c>
      <c r="EA256" t="n">
        <v>0.615</v>
      </c>
      <c r="EB256" t="inlineStr">
        <is>
          <t>3-Acid Digestion (no HF)</t>
        </is>
      </c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n">
        <v>267900</v>
      </c>
      <c r="EY256" t="n">
        <v>26.79</v>
      </c>
      <c r="EZ256" t="inlineStr">
        <is>
          <t>Infrared Combustion</t>
        </is>
      </c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n">
        <v>63</v>
      </c>
      <c r="GL256" t="n">
        <v>0.0063</v>
      </c>
      <c r="GM256" t="inlineStr">
        <is>
          <t>3-Acid Digestion (no HF)</t>
        </is>
      </c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62600</v>
      </c>
      <c r="HG256" t="n">
        <v>6.26</v>
      </c>
      <c r="HH256" t="inlineStr">
        <is>
          <t>3-Acid Digestion (no HF)</t>
        </is>
      </c>
      <c r="HI256" t="inlineStr"/>
      <c r="HJ256" t="inlineStr"/>
      <c r="HK256" t="inlineStr"/>
    </row>
    <row r="257">
      <c r="A257" t="inlineStr">
        <is>
          <t>OREAS0038</t>
        </is>
      </c>
      <c r="B257" t="inlineStr">
        <is>
          <t>Zn-Pb-Ag sulphide ore</t>
        </is>
      </c>
      <c r="C257" t="inlineStr">
        <is>
          <t>primary</t>
        </is>
      </c>
      <c r="D257" t="inlineStr">
        <is>
          <t>metasediment/sulphide</t>
        </is>
      </c>
      <c r="E257" t="inlineStr">
        <is>
          <t>Broken Hill Type</t>
        </is>
      </c>
      <c r="F257" t="inlineStr">
        <is>
          <t>no</t>
        </is>
      </c>
      <c r="G257" t="inlineStr">
        <is>
          <t>Current</t>
        </is>
      </c>
      <c r="H257" t="inlineStr">
        <is>
          <t>C:/Users/Zeb/Documents/GitHub/OREAS-Catalogue-Info/oreas-catalogue-2024-05-24.csv</t>
        </is>
      </c>
      <c r="I257">
        <f>Hyperlink("https://www.oreas.com/crm/OREAS-38/")</f>
        <v/>
      </c>
      <c r="J257" t="n">
        <v>5</v>
      </c>
      <c r="K257" t="n">
        <v>0.0005</v>
      </c>
      <c r="L257" t="inlineStr">
        <is>
          <t>Peroxide Fusion ICP</t>
        </is>
      </c>
      <c r="M257" t="inlineStr"/>
      <c r="N257" t="inlineStr"/>
      <c r="O257" t="inlineStr"/>
      <c r="P257" t="n">
        <v>298</v>
      </c>
      <c r="Q257" t="n">
        <v>0.0298</v>
      </c>
      <c r="R257" t="inlineStr">
        <is>
          <t>3-Acid Digestion (no HF)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111</v>
      </c>
      <c r="BD257" t="n">
        <v>0.0111</v>
      </c>
      <c r="BE257" t="inlineStr">
        <is>
          <t>3-Acid Digestion (no HF)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212800</v>
      </c>
      <c r="BP257" t="n">
        <v>21.28</v>
      </c>
      <c r="BQ257" t="inlineStr">
        <is>
          <t>3-Acid Digestion (no HF)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n">
        <v>13700</v>
      </c>
      <c r="DF257" t="n">
        <v>1.37</v>
      </c>
      <c r="DG257" t="inlineStr">
        <is>
          <t>3-Acid Digestion (no HF)</t>
        </is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5920</v>
      </c>
      <c r="EA257" t="n">
        <v>0.592</v>
      </c>
      <c r="EB257" t="inlineStr">
        <is>
          <t>3-Acid Digestion (no HF)</t>
        </is>
      </c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n">
        <v>223200</v>
      </c>
      <c r="EY257" t="n">
        <v>22.32</v>
      </c>
      <c r="EZ257" t="inlineStr">
        <is>
          <t>Infrared Combustion</t>
        </is>
      </c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n">
        <v>64</v>
      </c>
      <c r="GL257" t="n">
        <v>0.0064</v>
      </c>
      <c r="GM257" t="inlineStr">
        <is>
          <t>3-Acid Digestion (no HF)</t>
        </is>
      </c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n">
        <v>100600</v>
      </c>
      <c r="HG257" t="n">
        <v>10.06</v>
      </c>
      <c r="HH257" t="inlineStr">
        <is>
          <t>3-Acid Digestion (no HF)</t>
        </is>
      </c>
      <c r="HI257" t="inlineStr"/>
      <c r="HJ257" t="inlineStr"/>
      <c r="HK257" t="inlineStr"/>
    </row>
    <row r="258">
      <c r="A258" t="inlineStr">
        <is>
          <t>OREAS0040</t>
        </is>
      </c>
      <c r="B258" t="inlineStr">
        <is>
          <t>Fe ore</t>
        </is>
      </c>
      <c r="C258" t="inlineStr">
        <is>
          <t>oxide</t>
        </is>
      </c>
      <c r="D258" t="inlineStr">
        <is>
          <t>hematitic</t>
        </is>
      </c>
      <c r="E258" t="inlineStr">
        <is>
          <t>sediment hosted</t>
        </is>
      </c>
      <c r="F258" t="inlineStr">
        <is>
          <t>no</t>
        </is>
      </c>
      <c r="G258" t="inlineStr">
        <is>
          <t>Archived</t>
        </is>
      </c>
      <c r="H258" t="inlineStr">
        <is>
          <t>C:/Users/Zeb/Documents/GitHub/OREAS-Catalogue-Info/oreas-catalogue-2024-05-24.csv</t>
        </is>
      </c>
      <c r="I258">
        <f>Hyperlink("https://www.oreas.com/crm/OREAS-40/")</f>
        <v/>
      </c>
      <c r="J258" t="inlineStr"/>
      <c r="K258" t="inlineStr"/>
      <c r="L258" t="inlineStr"/>
      <c r="M258" t="n">
        <v>688.026</v>
      </c>
      <c r="N258" t="n">
        <v>0.06880260000000001</v>
      </c>
      <c r="O258" t="inlineStr">
        <is>
          <t>Borate Fusion XRF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107.204</v>
      </c>
      <c r="AI258" t="n">
        <v>0.0107204</v>
      </c>
      <c r="AJ258" t="inlineStr">
        <is>
          <t>Borate Fusion XRF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667200</v>
      </c>
      <c r="BP258" t="n">
        <v>66.72</v>
      </c>
      <c r="BQ258" t="inlineStr">
        <is>
          <t>Borate Fusion XRF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n">
        <v>149.427</v>
      </c>
      <c r="CQ258" t="n">
        <v>0.0149427</v>
      </c>
      <c r="CR258" t="inlineStr">
        <is>
          <t>Borate Fusion XRF</t>
        </is>
      </c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102.516</v>
      </c>
      <c r="DC258" t="n">
        <v>0.0102516</v>
      </c>
      <c r="DD258" t="inlineStr">
        <is>
          <t>Borate Fusion XRF</t>
        </is>
      </c>
      <c r="DE258" t="n">
        <v>154.892</v>
      </c>
      <c r="DF258" t="n">
        <v>0.0154892</v>
      </c>
      <c r="DG258" t="inlineStr">
        <is>
          <t>Borate Fusion XRF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n">
        <v>40</v>
      </c>
      <c r="DX258" t="n">
        <v>0.004</v>
      </c>
      <c r="DY258" t="inlineStr">
        <is>
          <t>Borate Fusion XRF</t>
        </is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n">
        <v>80</v>
      </c>
      <c r="EY258" t="n">
        <v>0.008</v>
      </c>
      <c r="EZ258" t="inlineStr">
        <is>
          <t>Borate Fusion XRF</t>
        </is>
      </c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n">
        <v>21688.98</v>
      </c>
      <c r="FK258" t="n">
        <v>2.168898</v>
      </c>
      <c r="FL258" t="inlineStr">
        <is>
          <t>Borate Fusion XRF</t>
        </is>
      </c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n">
        <v>299.671</v>
      </c>
      <c r="GI258" t="n">
        <v>0.0299671</v>
      </c>
      <c r="GJ258" t="inlineStr">
        <is>
          <t>Borate Fusion XRF</t>
        </is>
      </c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n">
        <v>13</v>
      </c>
      <c r="GU258" t="n">
        <v>0.0013</v>
      </c>
      <c r="GV258" t="inlineStr">
        <is>
          <t>Borate Fusion XRF</t>
        </is>
      </c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</row>
    <row r="259">
      <c r="A259" t="inlineStr">
        <is>
          <t>OREAS0401</t>
        </is>
      </c>
      <c r="B259" t="inlineStr">
        <is>
          <t>Fe ore</t>
        </is>
      </c>
      <c r="C259" t="inlineStr">
        <is>
          <t>oxide</t>
        </is>
      </c>
      <c r="D259" t="inlineStr">
        <is>
          <t>hematitic</t>
        </is>
      </c>
      <c r="E259" t="inlineStr">
        <is>
          <t>BIF-hosted</t>
        </is>
      </c>
      <c r="F259" t="inlineStr">
        <is>
          <t>no</t>
        </is>
      </c>
      <c r="G259" t="inlineStr">
        <is>
          <t>Current</t>
        </is>
      </c>
      <c r="H259" t="inlineStr">
        <is>
          <t>C:/Users/Zeb/Documents/GitHub/OREAS-Catalogue-Info/oreas-catalogue-2024-05-24.csv</t>
        </is>
      </c>
      <c r="I259">
        <f>Hyperlink("https://www.oreas.com/crm/OREAS-401/")</f>
        <v/>
      </c>
      <c r="J259" t="inlineStr"/>
      <c r="K259" t="inlineStr"/>
      <c r="L259" t="inlineStr"/>
      <c r="M259" t="n">
        <v>12490.316</v>
      </c>
      <c r="N259" t="n">
        <v>1.2490316</v>
      </c>
      <c r="O259" t="inlineStr">
        <is>
          <t>Borate Fusion XRF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671.809</v>
      </c>
      <c r="AI259" t="n">
        <v>0.0671809</v>
      </c>
      <c r="AJ259" t="inlineStr">
        <is>
          <t>Borate Fusion XRF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73.20999999999999</v>
      </c>
      <c r="AX259" t="n">
        <v>0.007321</v>
      </c>
      <c r="AY259" t="inlineStr">
        <is>
          <t>Borate Fusion XRF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456300</v>
      </c>
      <c r="BP259" t="n">
        <v>45.63</v>
      </c>
      <c r="BQ259" t="inlineStr">
        <is>
          <t>Borate Fusion XRF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83.015</v>
      </c>
      <c r="CQ259" t="n">
        <v>0.0083015</v>
      </c>
      <c r="CR259" t="inlineStr">
        <is>
          <t>Borate Fusion XRF</t>
        </is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367.852</v>
      </c>
      <c r="DC259" t="n">
        <v>0.0367852</v>
      </c>
      <c r="DD259" t="inlineStr">
        <is>
          <t>Borate Fusion XRF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n">
        <v>1050</v>
      </c>
      <c r="DX259" t="n">
        <v>0.105</v>
      </c>
      <c r="DY259" t="inlineStr">
        <is>
          <t>Borate Fusion XRF</t>
        </is>
      </c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n">
        <v>220</v>
      </c>
      <c r="EY259" t="n">
        <v>0.022</v>
      </c>
      <c r="EZ259" t="inlineStr">
        <is>
          <t>Borate Fusion XRF</t>
        </is>
      </c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n">
        <v>116297.808</v>
      </c>
      <c r="FK259" t="n">
        <v>11.6297808</v>
      </c>
      <c r="FL259" t="inlineStr">
        <is>
          <t>Borate Fusion XRF</t>
        </is>
      </c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n">
        <v>1480.377</v>
      </c>
      <c r="GI259" t="n">
        <v>0.1480377</v>
      </c>
      <c r="GJ259" t="inlineStr">
        <is>
          <t>Borate Fusion XRF</t>
        </is>
      </c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</row>
    <row r="260">
      <c r="A260" t="inlineStr">
        <is>
          <t>OREAS0402</t>
        </is>
      </c>
      <c r="B260" t="inlineStr">
        <is>
          <t>Fe ore</t>
        </is>
      </c>
      <c r="C260" t="inlineStr">
        <is>
          <t>oxide</t>
        </is>
      </c>
      <c r="D260" t="inlineStr">
        <is>
          <t>hematitic</t>
        </is>
      </c>
      <c r="E260" t="inlineStr">
        <is>
          <t>BIF-hosted</t>
        </is>
      </c>
      <c r="F260" t="inlineStr">
        <is>
          <t>no</t>
        </is>
      </c>
      <c r="G260" t="inlineStr">
        <is>
          <t>Current</t>
        </is>
      </c>
      <c r="H260" t="inlineStr">
        <is>
          <t>C:/Users/Zeb/Documents/GitHub/OREAS-Catalogue-Info/oreas-catalogue-2024-05-24.csv</t>
        </is>
      </c>
      <c r="I260">
        <f>Hyperlink("https://www.oreas.com/crm/OREAS-402/")</f>
        <v/>
      </c>
      <c r="J260" t="inlineStr"/>
      <c r="K260" t="inlineStr"/>
      <c r="L260" t="inlineStr"/>
      <c r="M260" t="n">
        <v>13178.342</v>
      </c>
      <c r="N260" t="n">
        <v>1.3178342</v>
      </c>
      <c r="O260" t="inlineStr">
        <is>
          <t>Borate Fusion XRF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643.222</v>
      </c>
      <c r="AI260" t="n">
        <v>0.0643222</v>
      </c>
      <c r="AJ260" t="inlineStr">
        <is>
          <t>Borate Fusion XRF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74.578</v>
      </c>
      <c r="AX260" t="n">
        <v>0.0074578</v>
      </c>
      <c r="AY260" t="inlineStr">
        <is>
          <t>Borate Fusion XRF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484100</v>
      </c>
      <c r="BP260" t="n">
        <v>48.41</v>
      </c>
      <c r="BQ260" t="inlineStr">
        <is>
          <t>Borate Fusion XRF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n">
        <v>83.015</v>
      </c>
      <c r="CQ260" t="n">
        <v>0.0083015</v>
      </c>
      <c r="CR260" t="inlineStr">
        <is>
          <t>Borate Fusion XRF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434.186</v>
      </c>
      <c r="DC260" t="n">
        <v>0.0434186</v>
      </c>
      <c r="DD260" t="inlineStr">
        <is>
          <t>Borate Fusion XRF</t>
        </is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n">
        <v>1190</v>
      </c>
      <c r="DX260" t="n">
        <v>0.119</v>
      </c>
      <c r="DY260" t="inlineStr">
        <is>
          <t>Borate Fusion XRF</t>
        </is>
      </c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n">
        <v>240</v>
      </c>
      <c r="EY260" t="n">
        <v>0.024</v>
      </c>
      <c r="EZ260" t="inlineStr">
        <is>
          <t>Borate Fusion XRF</t>
        </is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n">
        <v>92411.88400000001</v>
      </c>
      <c r="FK260" t="n">
        <v>9.2411884</v>
      </c>
      <c r="FL260" t="inlineStr">
        <is>
          <t>Borate Fusion XRF</t>
        </is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n">
        <v>1726.108</v>
      </c>
      <c r="GI260" t="n">
        <v>0.1726108</v>
      </c>
      <c r="GJ260" t="inlineStr">
        <is>
          <t>Borate Fusion XRF</t>
        </is>
      </c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</row>
    <row r="261">
      <c r="A261" t="inlineStr">
        <is>
          <t>OREAS0403</t>
        </is>
      </c>
      <c r="B261" t="inlineStr">
        <is>
          <t>Fe ore</t>
        </is>
      </c>
      <c r="C261" t="inlineStr">
        <is>
          <t>oxide</t>
        </is>
      </c>
      <c r="D261" t="inlineStr">
        <is>
          <t>hematitic</t>
        </is>
      </c>
      <c r="E261" t="inlineStr">
        <is>
          <t>BIF-hosted</t>
        </is>
      </c>
      <c r="F261" t="inlineStr">
        <is>
          <t>no</t>
        </is>
      </c>
      <c r="G261" t="inlineStr">
        <is>
          <t>Current</t>
        </is>
      </c>
      <c r="H261" t="inlineStr">
        <is>
          <t>C:/Users/Zeb/Documents/GitHub/OREAS-Catalogue-Info/oreas-catalogue-2024-05-24.csv</t>
        </is>
      </c>
      <c r="I261">
        <f>Hyperlink("https://www.oreas.com/crm/OREAS-403/")</f>
        <v/>
      </c>
      <c r="J261" t="inlineStr"/>
      <c r="K261" t="inlineStr"/>
      <c r="L261" t="inlineStr"/>
      <c r="M261" t="n">
        <v>13919.293</v>
      </c>
      <c r="N261" t="n">
        <v>1.3919293</v>
      </c>
      <c r="O261" t="inlineStr">
        <is>
          <t>Borate Fusion XRF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757.572</v>
      </c>
      <c r="AI261" t="n">
        <v>0.0757572</v>
      </c>
      <c r="AJ261" t="inlineStr">
        <is>
          <t>Borate Fusion XRF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74.578</v>
      </c>
      <c r="AX261" t="n">
        <v>0.0074578</v>
      </c>
      <c r="AY261" t="inlineStr">
        <is>
          <t>Borate Fusion XRF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523100</v>
      </c>
      <c r="BP261" t="n">
        <v>52.31</v>
      </c>
      <c r="BQ261" t="inlineStr">
        <is>
          <t>Borate Fusion XRF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n">
        <v>91.316</v>
      </c>
      <c r="CQ261" t="n">
        <v>0.0091316</v>
      </c>
      <c r="CR261" t="inlineStr">
        <is>
          <t>Borate Fusion XRF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464.338</v>
      </c>
      <c r="DC261" t="n">
        <v>0.0464338</v>
      </c>
      <c r="DD261" t="inlineStr">
        <is>
          <t>Borate Fusion XRF</t>
        </is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n">
        <v>1230</v>
      </c>
      <c r="DX261" t="n">
        <v>0.123</v>
      </c>
      <c r="DY261" t="inlineStr">
        <is>
          <t>Borate Fusion XRF</t>
        </is>
      </c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n">
        <v>260</v>
      </c>
      <c r="EY261" t="n">
        <v>0.026</v>
      </c>
      <c r="EZ261" t="inlineStr">
        <is>
          <t>Borate Fusion XRF</t>
        </is>
      </c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n">
        <v>63898.354</v>
      </c>
      <c r="FK261" t="n">
        <v>6.3898354</v>
      </c>
      <c r="FL261" t="inlineStr">
        <is>
          <t>Borate Fusion XRF</t>
        </is>
      </c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n">
        <v>1732.101</v>
      </c>
      <c r="GI261" t="n">
        <v>0.1732101</v>
      </c>
      <c r="GJ261" t="inlineStr">
        <is>
          <t>Borate Fusion XRF</t>
        </is>
      </c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n">
        <v>34.5</v>
      </c>
      <c r="GU261" t="n">
        <v>0.00345</v>
      </c>
      <c r="GV261" t="inlineStr">
        <is>
          <t>Borate Fusion XRF</t>
        </is>
      </c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</row>
    <row r="262">
      <c r="A262" t="inlineStr">
        <is>
          <t>OREAS0404</t>
        </is>
      </c>
      <c r="B262" t="inlineStr">
        <is>
          <t>Fe ore</t>
        </is>
      </c>
      <c r="C262" t="inlineStr">
        <is>
          <t>oxide</t>
        </is>
      </c>
      <c r="D262" t="inlineStr">
        <is>
          <t>hematitic</t>
        </is>
      </c>
      <c r="E262" t="inlineStr">
        <is>
          <t>BIF-hosted</t>
        </is>
      </c>
      <c r="F262" t="inlineStr">
        <is>
          <t>no</t>
        </is>
      </c>
      <c r="G262" t="inlineStr">
        <is>
          <t>Current</t>
        </is>
      </c>
      <c r="H262" t="inlineStr">
        <is>
          <t>C:/Users/Zeb/Documents/GitHub/OREAS-Catalogue-Info/oreas-catalogue-2024-05-24.csv</t>
        </is>
      </c>
      <c r="I262">
        <f>Hyperlink("https://www.oreas.com/crm/OREAS-404/")</f>
        <v/>
      </c>
      <c r="J262" t="inlineStr"/>
      <c r="K262" t="inlineStr"/>
      <c r="L262" t="inlineStr"/>
      <c r="M262" t="n">
        <v>15718.746</v>
      </c>
      <c r="N262" t="n">
        <v>1.5718746</v>
      </c>
      <c r="O262" t="inlineStr">
        <is>
          <t>Borate Fusion XRF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728.985</v>
      </c>
      <c r="AI262" t="n">
        <v>0.0728985</v>
      </c>
      <c r="AJ262" t="inlineStr">
        <is>
          <t>Borate Fusion XRF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84.84099999999999</v>
      </c>
      <c r="AX262" t="n">
        <v>0.0084841</v>
      </c>
      <c r="AY262" t="inlineStr">
        <is>
          <t>Borate Fusion XRF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551400</v>
      </c>
      <c r="BP262" t="n">
        <v>55.14</v>
      </c>
      <c r="BQ262" t="inlineStr">
        <is>
          <t>Borate Fusion XRF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n">
        <v>1510</v>
      </c>
      <c r="DX262" t="n">
        <v>0.151</v>
      </c>
      <c r="DY262" t="inlineStr">
        <is>
          <t>Borate Fusion XRF</t>
        </is>
      </c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n">
        <v>320</v>
      </c>
      <c r="EY262" t="n">
        <v>0.032</v>
      </c>
      <c r="EZ262" t="inlineStr">
        <is>
          <t>Borate Fusion XRF</t>
        </is>
      </c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n">
        <v>36833.872</v>
      </c>
      <c r="FK262" t="n">
        <v>3.6833872</v>
      </c>
      <c r="FL262" t="inlineStr">
        <is>
          <t>Borate Fusion XRF</t>
        </is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n">
        <v>2307.47</v>
      </c>
      <c r="GI262" t="n">
        <v>0.230747</v>
      </c>
      <c r="GJ262" t="inlineStr">
        <is>
          <t>Borate Fusion XRF</t>
        </is>
      </c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</row>
    <row r="263">
      <c r="A263" t="inlineStr">
        <is>
          <t>OREAS0405</t>
        </is>
      </c>
      <c r="B263" t="inlineStr">
        <is>
          <t>Fe ore</t>
        </is>
      </c>
      <c r="C263" t="inlineStr">
        <is>
          <t>oxide</t>
        </is>
      </c>
      <c r="D263" t="inlineStr">
        <is>
          <t>hematitic</t>
        </is>
      </c>
      <c r="E263" t="inlineStr">
        <is>
          <t>BIF-hosted</t>
        </is>
      </c>
      <c r="F263" t="inlineStr">
        <is>
          <t>no</t>
        </is>
      </c>
      <c r="G263" t="inlineStr">
        <is>
          <t>Current</t>
        </is>
      </c>
      <c r="H263" t="inlineStr">
        <is>
          <t>C:/Users/Zeb/Documents/GitHub/OREAS-Catalogue-Info/oreas-catalogue-2024-05-24.csv</t>
        </is>
      </c>
      <c r="I263">
        <f>Hyperlink("https://www.oreas.com/crm/OREAS-405/")</f>
        <v/>
      </c>
      <c r="J263" t="inlineStr"/>
      <c r="K263" t="inlineStr"/>
      <c r="L263" t="inlineStr"/>
      <c r="M263" t="n">
        <v>11961.066</v>
      </c>
      <c r="N263" t="n">
        <v>1.1961066</v>
      </c>
      <c r="O263" t="inlineStr">
        <is>
          <t>Borate Fusion XRF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1400.794</v>
      </c>
      <c r="AI263" t="n">
        <v>0.1400794</v>
      </c>
      <c r="AJ263" t="inlineStr">
        <is>
          <t>Borate Fusion XRF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69.789</v>
      </c>
      <c r="AX263" t="n">
        <v>0.0069789</v>
      </c>
      <c r="AY263" t="inlineStr">
        <is>
          <t>Borate Fusion XRF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580200</v>
      </c>
      <c r="BP263" t="n">
        <v>58.02</v>
      </c>
      <c r="BQ263" t="inlineStr">
        <is>
          <t>Borate Fusion XRF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n">
        <v>166.03</v>
      </c>
      <c r="CQ263" t="n">
        <v>0.016603</v>
      </c>
      <c r="CR263" t="inlineStr">
        <is>
          <t>Borate Fusion XRF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232.337</v>
      </c>
      <c r="DF263" t="n">
        <v>0.0232337</v>
      </c>
      <c r="DG263" t="inlineStr">
        <is>
          <t>Borate Fusion XRF</t>
        </is>
      </c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1110</v>
      </c>
      <c r="DX263" t="n">
        <v>0.111</v>
      </c>
      <c r="DY263" t="inlineStr">
        <is>
          <t>Borate Fusion XRF</t>
        </is>
      </c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n">
        <v>180</v>
      </c>
      <c r="EY263" t="n">
        <v>0.018</v>
      </c>
      <c r="EZ263" t="inlineStr">
        <is>
          <t>Borate Fusion XRF</t>
        </is>
      </c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n">
        <v>39124.303</v>
      </c>
      <c r="FK263" t="n">
        <v>3.9124303</v>
      </c>
      <c r="FL263" t="inlineStr">
        <is>
          <t>Borate Fusion XRF</t>
        </is>
      </c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n">
        <v>1282.594</v>
      </c>
      <c r="GI263" t="n">
        <v>0.1282594</v>
      </c>
      <c r="GJ263" t="inlineStr">
        <is>
          <t>Borate Fusion XRF</t>
        </is>
      </c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</row>
    <row r="264">
      <c r="A264" t="inlineStr">
        <is>
          <t>OREAS0406</t>
        </is>
      </c>
      <c r="B264" t="inlineStr">
        <is>
          <t>Fe ore</t>
        </is>
      </c>
      <c r="C264" t="inlineStr">
        <is>
          <t>oxide</t>
        </is>
      </c>
      <c r="D264" t="inlineStr">
        <is>
          <t>hematitic</t>
        </is>
      </c>
      <c r="E264" t="inlineStr">
        <is>
          <t>BIF-hosted</t>
        </is>
      </c>
      <c r="F264" t="inlineStr">
        <is>
          <t>no</t>
        </is>
      </c>
      <c r="G264" t="inlineStr">
        <is>
          <t>Current</t>
        </is>
      </c>
      <c r="H264" t="inlineStr">
        <is>
          <t>C:/Users/Zeb/Documents/GitHub/OREAS-Catalogue-Info/oreas-catalogue-2024-05-24.csv</t>
        </is>
      </c>
      <c r="I264">
        <f>Hyperlink("https://www.oreas.com/crm/OREAS-406/")</f>
        <v/>
      </c>
      <c r="J264" t="inlineStr"/>
      <c r="K264" t="inlineStr"/>
      <c r="L264" t="inlineStr"/>
      <c r="M264" t="n">
        <v>6033.458</v>
      </c>
      <c r="N264" t="n">
        <v>0.6033458</v>
      </c>
      <c r="O264" t="inlineStr">
        <is>
          <t>Borate Fusion XRF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1122.065</v>
      </c>
      <c r="AI264" t="n">
        <v>0.1122065</v>
      </c>
      <c r="AJ264" t="inlineStr">
        <is>
          <t>Borate Fusion XRF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614400</v>
      </c>
      <c r="BP264" t="n">
        <v>61.44</v>
      </c>
      <c r="BQ264" t="inlineStr">
        <is>
          <t>Borate Fusion XRF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157.728</v>
      </c>
      <c r="CQ264" t="n">
        <v>0.0157728</v>
      </c>
      <c r="CR264" t="inlineStr">
        <is>
          <t>Borate Fusion XRF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n">
        <v>302.038</v>
      </c>
      <c r="DF264" t="n">
        <v>0.0302038</v>
      </c>
      <c r="DG264" t="inlineStr">
        <is>
          <t>Borate Fusion XRF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n">
        <v>850</v>
      </c>
      <c r="DX264" t="n">
        <v>0.08500000000000001</v>
      </c>
      <c r="DY264" t="inlineStr">
        <is>
          <t>Borate Fusion XRF</t>
        </is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n">
        <v>37207.82</v>
      </c>
      <c r="FK264" t="n">
        <v>3.720782</v>
      </c>
      <c r="FL264" t="inlineStr">
        <is>
          <t>Borate Fusion XRF</t>
        </is>
      </c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n">
        <v>281.691</v>
      </c>
      <c r="GI264" t="n">
        <v>0.0281691</v>
      </c>
      <c r="GJ264" t="inlineStr">
        <is>
          <t>Borate Fusion XRF</t>
        </is>
      </c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</row>
    <row r="265">
      <c r="A265" t="inlineStr">
        <is>
          <t>OREAS0042P</t>
        </is>
      </c>
      <c r="B265" t="inlineStr">
        <is>
          <t>Blank/lithogeochem/low-level</t>
        </is>
      </c>
      <c r="C265" t="inlineStr">
        <is>
          <t>oxide</t>
        </is>
      </c>
      <c r="D265" t="inlineStr">
        <is>
          <t>ferruginous greywacke</t>
        </is>
      </c>
      <c r="E265" t="inlineStr">
        <is>
          <t>shear-hosted orogenic gold</t>
        </is>
      </c>
      <c r="F265" t="inlineStr">
        <is>
          <t>no</t>
        </is>
      </c>
      <c r="G265" t="inlineStr">
        <is>
          <t>Archived</t>
        </is>
      </c>
      <c r="H265" t="inlineStr">
        <is>
          <t>C:/Users/Zeb/Documents/GitHub/OREAS-Catalogue-Info/oreas-catalogue-2024-05-24.csv</t>
        </is>
      </c>
      <c r="I265">
        <f>Hyperlink("https://www.oreas.com/crm/OREAS-42P/")</f>
        <v/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0.091</v>
      </c>
      <c r="T265" t="n">
        <v>9.099999999999999e-06</v>
      </c>
      <c r="U265" t="inlineStr">
        <is>
          <t>Pb Fire Assay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</row>
    <row r="266">
      <c r="A266" t="inlineStr">
        <is>
          <t>OREAS0043P</t>
        </is>
      </c>
      <c r="B266" t="inlineStr">
        <is>
          <t>Blank/lithogeochem/low-level</t>
        </is>
      </c>
      <c r="C266" t="inlineStr">
        <is>
          <t>oxide</t>
        </is>
      </c>
      <c r="D266" t="inlineStr">
        <is>
          <t>ferruginous greywacke</t>
        </is>
      </c>
      <c r="E266" t="inlineStr">
        <is>
          <t>shear-hosted orogenic gold</t>
        </is>
      </c>
      <c r="F266" t="inlineStr">
        <is>
          <t>no</t>
        </is>
      </c>
      <c r="G266" t="inlineStr">
        <is>
          <t>Archived</t>
        </is>
      </c>
      <c r="H266" t="inlineStr">
        <is>
          <t>C:/Users/Zeb/Documents/GitHub/OREAS-Catalogue-Info/oreas-catalogue-2024-05-24.csv</t>
        </is>
      </c>
      <c r="I266">
        <f>Hyperlink("https://www.oreas.com/crm/OREAS-43P/")</f>
        <v/>
      </c>
      <c r="J266" t="inlineStr"/>
      <c r="K266" t="inlineStr"/>
      <c r="L266" t="inlineStr"/>
      <c r="M266" t="n">
        <v>50755.142</v>
      </c>
      <c r="N266" t="n">
        <v>5.0755142</v>
      </c>
      <c r="O266" t="inlineStr">
        <is>
          <t>Borate Fusion XRF</t>
        </is>
      </c>
      <c r="P266" t="n">
        <v>111</v>
      </c>
      <c r="Q266" t="n">
        <v>0.0111</v>
      </c>
      <c r="R266" t="inlineStr">
        <is>
          <t>4-Acid Digestion</t>
        </is>
      </c>
      <c r="S266" t="n">
        <v>0.073</v>
      </c>
      <c r="T266" t="n">
        <v>7.3e-06</v>
      </c>
      <c r="U266" t="inlineStr">
        <is>
          <t>Pb Fire Assay</t>
        </is>
      </c>
      <c r="V266" t="inlineStr"/>
      <c r="W266" t="inlineStr"/>
      <c r="X266" t="inlineStr"/>
      <c r="Y266" t="n">
        <v>475</v>
      </c>
      <c r="Z266" t="n">
        <v>0.0475</v>
      </c>
      <c r="AA266" t="inlineStr">
        <is>
          <t>4-Acid Digestion</t>
        </is>
      </c>
      <c r="AB266" t="inlineStr"/>
      <c r="AC266" t="inlineStr"/>
      <c r="AD266" t="inlineStr"/>
      <c r="AE266" t="inlineStr"/>
      <c r="AF266" t="inlineStr"/>
      <c r="AG266" t="inlineStr"/>
      <c r="AH266" t="n">
        <v>3058.876</v>
      </c>
      <c r="AI266" t="n">
        <v>0.3058876</v>
      </c>
      <c r="AJ266" t="inlineStr">
        <is>
          <t>Borate Fusion XRF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438</v>
      </c>
      <c r="BD266" t="n">
        <v>0.0438</v>
      </c>
      <c r="BE266" t="inlineStr">
        <is>
          <t>4-Acid Digestion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174926.319</v>
      </c>
      <c r="BP266" t="n">
        <v>17.4926319</v>
      </c>
      <c r="BQ266" t="inlineStr">
        <is>
          <t>Borate Fusion XRF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n">
        <v>17765.162</v>
      </c>
      <c r="CQ266" t="n">
        <v>1.7765162</v>
      </c>
      <c r="CR266" t="inlineStr">
        <is>
          <t>Borate Fusion XRF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5728.841</v>
      </c>
      <c r="DC266" t="n">
        <v>0.5728841</v>
      </c>
      <c r="DD266" t="inlineStr">
        <is>
          <t>Borate Fusion XRF</t>
        </is>
      </c>
      <c r="DE266" t="n">
        <v>642.8</v>
      </c>
      <c r="DF266" t="n">
        <v>0.06428</v>
      </c>
      <c r="DG266" t="inlineStr">
        <is>
          <t>Borate Fusion XRF</t>
        </is>
      </c>
      <c r="DH266" t="n">
        <v>123</v>
      </c>
      <c r="DI266" t="n">
        <v>0.0123</v>
      </c>
      <c r="DJ266" t="inlineStr">
        <is>
          <t>4-Acid Digestion</t>
        </is>
      </c>
      <c r="DK266" t="n">
        <v>1335.343</v>
      </c>
      <c r="DL266" t="n">
        <v>0.1335343</v>
      </c>
      <c r="DM266" t="inlineStr">
        <is>
          <t>Borate Fusion XRF</t>
        </is>
      </c>
      <c r="DN266" t="inlineStr"/>
      <c r="DO266" t="inlineStr"/>
      <c r="DP266" t="inlineStr"/>
      <c r="DQ266" t="inlineStr"/>
      <c r="DR266" t="inlineStr"/>
      <c r="DS266" t="inlineStr"/>
      <c r="DT266" t="n">
        <v>502</v>
      </c>
      <c r="DU266" t="n">
        <v>0.0502</v>
      </c>
      <c r="DV266" t="inlineStr">
        <is>
          <t>4-Acid Digestion</t>
        </is>
      </c>
      <c r="DW266" t="n">
        <v>375.322</v>
      </c>
      <c r="DX266" t="n">
        <v>0.0375322</v>
      </c>
      <c r="DY266" t="inlineStr">
        <is>
          <t>Borate Fusion XRF</t>
        </is>
      </c>
      <c r="DZ266" t="n">
        <v>146</v>
      </c>
      <c r="EA266" t="n">
        <v>0.0146</v>
      </c>
      <c r="EB266" t="inlineStr">
        <is>
          <t>4-Acid Digestion</t>
        </is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n">
        <v>164.203</v>
      </c>
      <c r="EY266" t="n">
        <v>0.0164203</v>
      </c>
      <c r="EZ266" t="inlineStr">
        <is>
          <t>Borate Fusion XRF</t>
        </is>
      </c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n">
        <v>268401.131</v>
      </c>
      <c r="FK266" t="n">
        <v>26.8401131</v>
      </c>
      <c r="FL266" t="inlineStr">
        <is>
          <t>Borate Fusion XRF</t>
        </is>
      </c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n">
        <v>2966.747</v>
      </c>
      <c r="GI266" t="n">
        <v>0.2966747</v>
      </c>
      <c r="GJ266" t="inlineStr">
        <is>
          <t>Borate Fusion XRF</t>
        </is>
      </c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n">
        <v>19</v>
      </c>
      <c r="GX266" t="n">
        <v>0.0019</v>
      </c>
      <c r="GY266" t="inlineStr">
        <is>
          <t>4-Acid Digestion</t>
        </is>
      </c>
      <c r="GZ266" t="inlineStr"/>
      <c r="HA266" t="inlineStr"/>
      <c r="HB266" t="inlineStr"/>
      <c r="HC266" t="inlineStr"/>
      <c r="HD266" t="inlineStr"/>
      <c r="HE266" t="inlineStr"/>
      <c r="HF266" t="n">
        <v>441</v>
      </c>
      <c r="HG266" t="n">
        <v>0.0441</v>
      </c>
      <c r="HH266" t="inlineStr">
        <is>
          <t>4-Acid Digestion</t>
        </is>
      </c>
      <c r="HI266" t="inlineStr"/>
      <c r="HJ266" t="inlineStr"/>
      <c r="HK266" t="inlineStr"/>
    </row>
    <row r="267">
      <c r="A267" t="inlineStr">
        <is>
          <t>OREAS0044P</t>
        </is>
      </c>
      <c r="B267" t="inlineStr">
        <is>
          <t>Blank/lithogeochem/low-level</t>
        </is>
      </c>
      <c r="C267" t="inlineStr">
        <is>
          <t>oxide</t>
        </is>
      </c>
      <c r="D267" t="inlineStr">
        <is>
          <t>ferruginous greywacke</t>
        </is>
      </c>
      <c r="E267" t="inlineStr">
        <is>
          <t>shear-hosted orogenic gold</t>
        </is>
      </c>
      <c r="F267" t="inlineStr">
        <is>
          <t>no</t>
        </is>
      </c>
      <c r="G267" t="inlineStr">
        <is>
          <t>Archived</t>
        </is>
      </c>
      <c r="H267" t="inlineStr">
        <is>
          <t>C:/Users/Zeb/Documents/GitHub/OREAS-Catalogue-Info/oreas-catalogue-2024-05-24.csv</t>
        </is>
      </c>
      <c r="I267">
        <f>Hyperlink("https://www.oreas.com/crm/OREAS-44P/")</f>
        <v/>
      </c>
      <c r="J267" t="inlineStr"/>
      <c r="K267" t="inlineStr"/>
      <c r="L267" t="inlineStr"/>
      <c r="M267" t="n">
        <v>37365.099</v>
      </c>
      <c r="N267" t="n">
        <v>3.7365099</v>
      </c>
      <c r="O267" t="inlineStr">
        <is>
          <t>Borate Fusion XRF</t>
        </is>
      </c>
      <c r="P267" t="n">
        <v>105</v>
      </c>
      <c r="Q267" t="n">
        <v>0.0105</v>
      </c>
      <c r="R267" t="inlineStr">
        <is>
          <t>4-Acid Digestion</t>
        </is>
      </c>
      <c r="S267" t="n">
        <v>0.067</v>
      </c>
      <c r="T267" t="n">
        <v>6.7e-06</v>
      </c>
      <c r="U267" t="inlineStr">
        <is>
          <t>Pb Fire Assay</t>
        </is>
      </c>
      <c r="V267" t="inlineStr"/>
      <c r="W267" t="inlineStr"/>
      <c r="X267" t="inlineStr"/>
      <c r="Y267" t="n">
        <v>396</v>
      </c>
      <c r="Z267" t="n">
        <v>0.0396</v>
      </c>
      <c r="AA267" t="inlineStr">
        <is>
          <t>4-Acid Digestion</t>
        </is>
      </c>
      <c r="AB267" t="inlineStr"/>
      <c r="AC267" t="inlineStr"/>
      <c r="AD267" t="inlineStr"/>
      <c r="AE267" t="inlineStr"/>
      <c r="AF267" t="inlineStr"/>
      <c r="AG267" t="inlineStr"/>
      <c r="AH267" t="n">
        <v>3287.578</v>
      </c>
      <c r="AI267" t="n">
        <v>0.3287578</v>
      </c>
      <c r="AJ267" t="inlineStr">
        <is>
          <t>Borate Fusion XRF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421</v>
      </c>
      <c r="BD267" t="n">
        <v>0.0421</v>
      </c>
      <c r="BE267" t="inlineStr">
        <is>
          <t>4-Acid Digestion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345166.487</v>
      </c>
      <c r="BP267" t="n">
        <v>34.5166487</v>
      </c>
      <c r="BQ267" t="inlineStr">
        <is>
          <t>Borate Fusion XRF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12369.202</v>
      </c>
      <c r="CQ267" t="n">
        <v>1.2369202</v>
      </c>
      <c r="CR267" t="inlineStr">
        <is>
          <t>Borate Fusion XRF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4763.984</v>
      </c>
      <c r="DC267" t="n">
        <v>0.4763984</v>
      </c>
      <c r="DD267" t="inlineStr">
        <is>
          <t>Borate Fusion XRF</t>
        </is>
      </c>
      <c r="DE267" t="n">
        <v>880</v>
      </c>
      <c r="DF267" t="n">
        <v>0.08799999999999999</v>
      </c>
      <c r="DG267" t="inlineStr">
        <is>
          <t>4-Acid Digestion</t>
        </is>
      </c>
      <c r="DH267" t="n">
        <v>406</v>
      </c>
      <c r="DI267" t="n">
        <v>0.0406</v>
      </c>
      <c r="DJ267" t="inlineStr">
        <is>
          <t>4-Acid Digestion</t>
        </is>
      </c>
      <c r="DK267" t="n">
        <v>1483.715</v>
      </c>
      <c r="DL267" t="n">
        <v>0.1483715</v>
      </c>
      <c r="DM267" t="inlineStr">
        <is>
          <t>Borate Fusion XRF</t>
        </is>
      </c>
      <c r="DN267" t="inlineStr"/>
      <c r="DO267" t="inlineStr"/>
      <c r="DP267" t="inlineStr"/>
      <c r="DQ267" t="inlineStr"/>
      <c r="DR267" t="inlineStr"/>
      <c r="DS267" t="inlineStr"/>
      <c r="DT267" t="n">
        <v>460</v>
      </c>
      <c r="DU267" t="n">
        <v>0.046</v>
      </c>
      <c r="DV267" t="inlineStr">
        <is>
          <t>4-Acid Digestion</t>
        </is>
      </c>
      <c r="DW267" t="n">
        <v>405.871</v>
      </c>
      <c r="DX267" t="n">
        <v>0.0405871</v>
      </c>
      <c r="DY267" t="inlineStr">
        <is>
          <t>Borate Fusion XRF</t>
        </is>
      </c>
      <c r="DZ267" t="n">
        <v>210</v>
      </c>
      <c r="EA267" t="n">
        <v>0.021</v>
      </c>
      <c r="EB267" t="inlineStr">
        <is>
          <t>4-Acid Digestion</t>
        </is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n">
        <v>170</v>
      </c>
      <c r="EY267" t="n">
        <v>0.017</v>
      </c>
      <c r="EZ267" t="inlineStr">
        <is>
          <t>4-Acid Digestion</t>
        </is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n">
        <v>170333.285</v>
      </c>
      <c r="FK267" t="n">
        <v>17.0333285</v>
      </c>
      <c r="FL267" t="inlineStr">
        <is>
          <t>Borate Fusion XRF</t>
        </is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n">
        <v>2100</v>
      </c>
      <c r="GI267" t="n">
        <v>0.21</v>
      </c>
      <c r="GJ267" t="inlineStr">
        <is>
          <t>4-Acid Digestion</t>
        </is>
      </c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n">
        <v>19</v>
      </c>
      <c r="GX267" t="n">
        <v>0.0019</v>
      </c>
      <c r="GY267" t="inlineStr">
        <is>
          <t>4-Acid Digestion</t>
        </is>
      </c>
      <c r="GZ267" t="inlineStr"/>
      <c r="HA267" t="inlineStr"/>
      <c r="HB267" t="inlineStr"/>
      <c r="HC267" t="inlineStr"/>
      <c r="HD267" t="inlineStr"/>
      <c r="HE267" t="inlineStr"/>
      <c r="HF267" t="n">
        <v>618</v>
      </c>
      <c r="HG267" t="n">
        <v>0.0618</v>
      </c>
      <c r="HH267" t="inlineStr">
        <is>
          <t>4-Acid Digestion</t>
        </is>
      </c>
      <c r="HI267" t="inlineStr"/>
      <c r="HJ267" t="inlineStr"/>
      <c r="HK267" t="inlineStr"/>
    </row>
    <row r="268">
      <c r="A268" t="inlineStr">
        <is>
          <t>OREAS0045b</t>
        </is>
      </c>
      <c r="B268" t="inlineStr">
        <is>
          <t>Blank/lithogeochem/low-level</t>
        </is>
      </c>
      <c r="C268" t="inlineStr">
        <is>
          <t>oxide</t>
        </is>
      </c>
      <c r="D268" t="inlineStr">
        <is>
          <t>ferruginous soil</t>
        </is>
      </c>
      <c r="E268" t="inlineStr">
        <is>
          <t>magmatic Ni-Cu-PGE</t>
        </is>
      </c>
      <c r="F268" t="inlineStr">
        <is>
          <t>no</t>
        </is>
      </c>
      <c r="G268" t="inlineStr">
        <is>
          <t>Archived</t>
        </is>
      </c>
      <c r="H268" t="inlineStr">
        <is>
          <t>C:/Users/Zeb/Documents/GitHub/OREAS-Catalogue-Info/oreas-catalogue-2024-05-24.csv</t>
        </is>
      </c>
      <c r="I268">
        <f>Hyperlink("https://www.oreas.com/crm/OREAS-45b/")</f>
        <v/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0.036</v>
      </c>
      <c r="T268" t="n">
        <v>3.6e-06</v>
      </c>
      <c r="U268" t="inlineStr">
        <is>
          <t>Pb Fire Assay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n">
        <v>0.038</v>
      </c>
      <c r="ED268" t="n">
        <v>3.8e-06</v>
      </c>
      <c r="EE268" t="inlineStr">
        <is>
          <t>Pb Fire Assay</t>
        </is>
      </c>
      <c r="EF268" t="inlineStr"/>
      <c r="EG268" t="inlineStr"/>
      <c r="EH268" t="inlineStr"/>
      <c r="EI268" t="n">
        <v>0.052</v>
      </c>
      <c r="EJ268" t="n">
        <v>5.2e-06</v>
      </c>
      <c r="EK268" t="inlineStr">
        <is>
          <t>Pb Fire Assay</t>
        </is>
      </c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</row>
    <row r="269">
      <c r="A269" t="inlineStr">
        <is>
          <t>OREAS0045c</t>
        </is>
      </c>
      <c r="B269" t="inlineStr">
        <is>
          <t>Blank/lithogeochem/low-level</t>
        </is>
      </c>
      <c r="C269" t="inlineStr">
        <is>
          <t>oxide</t>
        </is>
      </c>
      <c r="D269" t="inlineStr">
        <is>
          <t>ferruginous soil</t>
        </is>
      </c>
      <c r="E269" t="inlineStr">
        <is>
          <t>magmatic Ni-Cu-PGE</t>
        </is>
      </c>
      <c r="F269" t="inlineStr">
        <is>
          <t>no</t>
        </is>
      </c>
      <c r="G269" t="inlineStr">
        <is>
          <t>Archived</t>
        </is>
      </c>
      <c r="H269" t="inlineStr">
        <is>
          <t>C:/Users/Zeb/Documents/GitHub/OREAS-Catalogue-Info/oreas-catalogue-2024-05-24.csv</t>
        </is>
      </c>
      <c r="I269">
        <f>Hyperlink("https://www.oreas.com/crm/OREAS-45c/")</f>
        <v/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0.045</v>
      </c>
      <c r="T269" t="n">
        <v>4.5e-06</v>
      </c>
      <c r="U269" t="inlineStr">
        <is>
          <t>Pb Fire Assay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0.047</v>
      </c>
      <c r="ED269" t="n">
        <v>4.7e-06</v>
      </c>
      <c r="EE269" t="inlineStr">
        <is>
          <t>Pb Fire Assay</t>
        </is>
      </c>
      <c r="EF269" t="inlineStr"/>
      <c r="EG269" t="inlineStr"/>
      <c r="EH269" t="inlineStr"/>
      <c r="EI269" t="n">
        <v>0.065</v>
      </c>
      <c r="EJ269" t="n">
        <v>6.5e-06</v>
      </c>
      <c r="EK269" t="inlineStr">
        <is>
          <t>Pb Fire Assay</t>
        </is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</row>
    <row r="270">
      <c r="A270" t="inlineStr">
        <is>
          <t>OREAS0045d</t>
        </is>
      </c>
      <c r="B270" t="inlineStr">
        <is>
          <t>Blank/lithogeochem/low-level, Ni-Cu-PGE</t>
        </is>
      </c>
      <c r="C270" t="inlineStr">
        <is>
          <t>oxide</t>
        </is>
      </c>
      <c r="D270" t="inlineStr">
        <is>
          <t>ferruginous soil</t>
        </is>
      </c>
      <c r="E270" t="inlineStr">
        <is>
          <t>magmatic Ni-Cu-PGE</t>
        </is>
      </c>
      <c r="F270" t="inlineStr">
        <is>
          <t>yes</t>
        </is>
      </c>
      <c r="G270" t="inlineStr">
        <is>
          <t>Archived</t>
        </is>
      </c>
      <c r="H270" t="inlineStr">
        <is>
          <t>C:/Users/Zeb/Documents/GitHub/OREAS-Catalogue-Info/oreas-catalogue-2024-05-24.csv</t>
        </is>
      </c>
      <c r="I270">
        <f>Hyperlink("https://www.oreas.com/crm/OREAS-45d/")</f>
        <v/>
      </c>
      <c r="J270" t="inlineStr"/>
      <c r="K270" t="inlineStr"/>
      <c r="L270" t="inlineStr"/>
      <c r="M270" t="n">
        <v>81500</v>
      </c>
      <c r="N270" t="n">
        <v>8.15</v>
      </c>
      <c r="O270" t="inlineStr">
        <is>
          <t>4-Acid Digestion</t>
        </is>
      </c>
      <c r="P270" t="n">
        <v>13.8</v>
      </c>
      <c r="Q270" t="n">
        <v>0.00138</v>
      </c>
      <c r="R270" t="inlineStr">
        <is>
          <t>4-Acid Digestion</t>
        </is>
      </c>
      <c r="S270" t="n">
        <v>0.023</v>
      </c>
      <c r="T270" t="n">
        <v>2.3e-06</v>
      </c>
      <c r="U270" t="inlineStr">
        <is>
          <t>Pb Fire Assay</t>
        </is>
      </c>
      <c r="V270" t="inlineStr"/>
      <c r="W270" t="inlineStr"/>
      <c r="X270" t="inlineStr"/>
      <c r="Y270" t="n">
        <v>183</v>
      </c>
      <c r="Z270" t="n">
        <v>0.0183</v>
      </c>
      <c r="AA270" t="inlineStr">
        <is>
          <t>4-Acid Digestion</t>
        </is>
      </c>
      <c r="AB270" t="n">
        <v>0.79</v>
      </c>
      <c r="AC270" t="n">
        <v>7.9e-05</v>
      </c>
      <c r="AD270" t="inlineStr">
        <is>
          <t>4-Acid Digestion</t>
        </is>
      </c>
      <c r="AE270" t="n">
        <v>0.31</v>
      </c>
      <c r="AF270" t="n">
        <v>3.1e-05</v>
      </c>
      <c r="AG270" t="inlineStr">
        <is>
          <t>4-Acid Digestion</t>
        </is>
      </c>
      <c r="AH270" t="n">
        <v>1850</v>
      </c>
      <c r="AI270" t="n">
        <v>0.185</v>
      </c>
      <c r="AJ270" t="inlineStr">
        <is>
          <t>4-Acid Digestion</t>
        </is>
      </c>
      <c r="AK270" t="inlineStr"/>
      <c r="AL270" t="inlineStr"/>
      <c r="AM270" t="inlineStr"/>
      <c r="AN270" t="n">
        <v>37.2</v>
      </c>
      <c r="AO270" t="n">
        <v>0.00372</v>
      </c>
      <c r="AP270" t="inlineStr">
        <is>
          <t>4-Acid Digestion</t>
        </is>
      </c>
      <c r="AQ270" t="inlineStr"/>
      <c r="AR270" t="inlineStr"/>
      <c r="AS270" t="inlineStr"/>
      <c r="AT270" t="n">
        <v>29.5</v>
      </c>
      <c r="AU270" t="n">
        <v>0.00295</v>
      </c>
      <c r="AV270" t="inlineStr">
        <is>
          <t>4-Acid Digestion</t>
        </is>
      </c>
      <c r="AW270" t="n">
        <v>549</v>
      </c>
      <c r="AX270" t="n">
        <v>0.0549</v>
      </c>
      <c r="AY270" t="inlineStr">
        <is>
          <t>4-Acid Digestion</t>
        </is>
      </c>
      <c r="AZ270" t="n">
        <v>3.91</v>
      </c>
      <c r="BA270" t="n">
        <v>0.000391</v>
      </c>
      <c r="BB270" t="inlineStr">
        <is>
          <t>4-Acid Digestion</t>
        </is>
      </c>
      <c r="BC270" t="n">
        <v>371</v>
      </c>
      <c r="BD270" t="n">
        <v>0.0371</v>
      </c>
      <c r="BE270" t="inlineStr">
        <is>
          <t>4-Acid Digestion</t>
        </is>
      </c>
      <c r="BF270" t="n">
        <v>2.26</v>
      </c>
      <c r="BG270" t="n">
        <v>0.000226</v>
      </c>
      <c r="BH270" t="inlineStr">
        <is>
          <t>4-Acid Digestion</t>
        </is>
      </c>
      <c r="BI270" t="n">
        <v>1.38</v>
      </c>
      <c r="BJ270" t="n">
        <v>0.000138</v>
      </c>
      <c r="BK270" t="inlineStr">
        <is>
          <t>4-Acid Digestion</t>
        </is>
      </c>
      <c r="BL270" t="n">
        <v>0.57</v>
      </c>
      <c r="BM270" t="n">
        <v>5.7e-05</v>
      </c>
      <c r="BN270" t="inlineStr">
        <is>
          <t>4-Acid Digestion</t>
        </is>
      </c>
      <c r="BO270" t="n">
        <v>145200</v>
      </c>
      <c r="BP270" t="n">
        <v>14.52</v>
      </c>
      <c r="BQ270" t="inlineStr">
        <is>
          <t>4-Acid Digestion</t>
        </is>
      </c>
      <c r="BR270" t="n">
        <v>21.2</v>
      </c>
      <c r="BS270" t="n">
        <v>0.00212</v>
      </c>
      <c r="BT270" t="inlineStr">
        <is>
          <t>4-Acid Digestion</t>
        </is>
      </c>
      <c r="BU270" t="n">
        <v>2.42</v>
      </c>
      <c r="BV270" t="n">
        <v>0.000242</v>
      </c>
      <c r="BW270" t="inlineStr">
        <is>
          <t>4-Acid Digestion</t>
        </is>
      </c>
      <c r="BX270" t="inlineStr"/>
      <c r="BY270" t="inlineStr"/>
      <c r="BZ270" t="inlineStr"/>
      <c r="CA270" t="n">
        <v>3.83</v>
      </c>
      <c r="CB270" t="n">
        <v>0.000383</v>
      </c>
      <c r="CC270" t="inlineStr">
        <is>
          <t>4-Acid Digestion</t>
        </is>
      </c>
      <c r="CD270" t="inlineStr"/>
      <c r="CE270" t="inlineStr"/>
      <c r="CF270" t="inlineStr"/>
      <c r="CG270" t="n">
        <v>0.46</v>
      </c>
      <c r="CH270" t="n">
        <v>4.6e-05</v>
      </c>
      <c r="CI270" t="inlineStr">
        <is>
          <t>4-Acid Digestion</t>
        </is>
      </c>
      <c r="CJ270" t="n">
        <v>0.096</v>
      </c>
      <c r="CK270" t="n">
        <v>9.6e-06</v>
      </c>
      <c r="CL270" t="inlineStr">
        <is>
          <t>4-Acid Digestion</t>
        </is>
      </c>
      <c r="CM270" t="inlineStr"/>
      <c r="CN270" t="inlineStr"/>
      <c r="CO270" t="inlineStr"/>
      <c r="CP270" t="n">
        <v>4120</v>
      </c>
      <c r="CQ270" t="n">
        <v>0.412</v>
      </c>
      <c r="CR270" t="inlineStr">
        <is>
          <t>4-Acid Digestion</t>
        </is>
      </c>
      <c r="CS270" t="n">
        <v>16.9</v>
      </c>
      <c r="CT270" t="n">
        <v>0.00169</v>
      </c>
      <c r="CU270" t="inlineStr">
        <is>
          <t>4-Acid Digestion</t>
        </is>
      </c>
      <c r="CV270" t="n">
        <v>21.5</v>
      </c>
      <c r="CW270" t="n">
        <v>0.00215</v>
      </c>
      <c r="CX270" t="inlineStr">
        <is>
          <t>4-Acid Digestion</t>
        </is>
      </c>
      <c r="CY270" t="n">
        <v>0.18</v>
      </c>
      <c r="CZ270" t="n">
        <v>1.8e-05</v>
      </c>
      <c r="DA270" t="inlineStr">
        <is>
          <t>4-Acid Digestion</t>
        </is>
      </c>
      <c r="DB270" t="n">
        <v>2450</v>
      </c>
      <c r="DC270" t="n">
        <v>0.245</v>
      </c>
      <c r="DD270" t="inlineStr">
        <is>
          <t>4-Acid Digestion</t>
        </is>
      </c>
      <c r="DE270" t="n">
        <v>490</v>
      </c>
      <c r="DF270" t="n">
        <v>0.049</v>
      </c>
      <c r="DG270" t="inlineStr">
        <is>
          <t>4-Acid Digestion</t>
        </is>
      </c>
      <c r="DH270" t="n">
        <v>2.5</v>
      </c>
      <c r="DI270" t="n">
        <v>0.00025</v>
      </c>
      <c r="DJ270" t="inlineStr">
        <is>
          <t>4-Acid Digestion</t>
        </is>
      </c>
      <c r="DK270" t="n">
        <v>1010</v>
      </c>
      <c r="DL270" t="n">
        <v>0.101</v>
      </c>
      <c r="DM270" t="inlineStr">
        <is>
          <t>4-Acid Digestion</t>
        </is>
      </c>
      <c r="DN270" t="n">
        <v>14.5</v>
      </c>
      <c r="DO270" t="n">
        <v>0.00145</v>
      </c>
      <c r="DP270" t="inlineStr">
        <is>
          <t>4-Acid Digestion</t>
        </is>
      </c>
      <c r="DQ270" t="n">
        <v>13.4</v>
      </c>
      <c r="DR270" t="n">
        <v>0.00134</v>
      </c>
      <c r="DS270" t="inlineStr">
        <is>
          <t>4-Acid Digestion</t>
        </is>
      </c>
      <c r="DT270" t="n">
        <v>234</v>
      </c>
      <c r="DU270" t="n">
        <v>0.0234</v>
      </c>
      <c r="DV270" t="inlineStr">
        <is>
          <t>Borate / Peroxide Fusion ICP</t>
        </is>
      </c>
      <c r="DW270" t="n">
        <v>420</v>
      </c>
      <c r="DX270" t="n">
        <v>0.042</v>
      </c>
      <c r="DY270" t="inlineStr">
        <is>
          <t>4-Acid Digestion</t>
        </is>
      </c>
      <c r="DZ270" t="n">
        <v>21.8</v>
      </c>
      <c r="EA270" t="n">
        <v>0.00218</v>
      </c>
      <c r="EB270" t="inlineStr">
        <is>
          <t>4-Acid Digestion</t>
        </is>
      </c>
      <c r="EC270" t="n">
        <v>0.035</v>
      </c>
      <c r="ED270" t="n">
        <v>3.5e-06</v>
      </c>
      <c r="EE270" t="inlineStr">
        <is>
          <t>Pb Fire Assay</t>
        </is>
      </c>
      <c r="EF270" t="n">
        <v>3.7</v>
      </c>
      <c r="EG270" t="n">
        <v>0.00037</v>
      </c>
      <c r="EH270" t="inlineStr">
        <is>
          <t>4-Acid Digestion</t>
        </is>
      </c>
      <c r="EI270" t="n">
        <v>0.048</v>
      </c>
      <c r="EJ270" t="n">
        <v>4.8e-06</v>
      </c>
      <c r="EK270" t="inlineStr">
        <is>
          <t>Pb Fire Assay</t>
        </is>
      </c>
      <c r="EL270" t="n">
        <v>42.3</v>
      </c>
      <c r="EM270" t="n">
        <v>0.00423</v>
      </c>
      <c r="EN270" t="inlineStr">
        <is>
          <t>Borate / Peroxide Fusion ICP</t>
        </is>
      </c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n">
        <v>490</v>
      </c>
      <c r="EY270" t="n">
        <v>0.049</v>
      </c>
      <c r="EZ270" t="inlineStr">
        <is>
          <t>4-Acid Digestion</t>
        </is>
      </c>
      <c r="FA270" t="n">
        <v>0.82</v>
      </c>
      <c r="FB270" t="n">
        <v>8.2e-05</v>
      </c>
      <c r="FC270" t="inlineStr">
        <is>
          <t>4-Acid Digestion</t>
        </is>
      </c>
      <c r="FD270" t="n">
        <v>49.3</v>
      </c>
      <c r="FE270" t="n">
        <v>0.00493</v>
      </c>
      <c r="FF270" t="inlineStr">
        <is>
          <t>4-Acid Digestion</t>
        </is>
      </c>
      <c r="FG270" t="inlineStr"/>
      <c r="FH270" t="inlineStr"/>
      <c r="FI270" t="inlineStr"/>
      <c r="FJ270" t="n">
        <v>231987.951</v>
      </c>
      <c r="FK270" t="n">
        <v>23.1987951</v>
      </c>
      <c r="FL270" t="inlineStr">
        <is>
          <t>Borate Fusion XRF</t>
        </is>
      </c>
      <c r="FM270" t="n">
        <v>3.17</v>
      </c>
      <c r="FN270" t="n">
        <v>0.000317</v>
      </c>
      <c r="FO270" t="inlineStr">
        <is>
          <t>Borate / Peroxide Fusion ICP</t>
        </is>
      </c>
      <c r="FP270" t="n">
        <v>2.78</v>
      </c>
      <c r="FQ270" t="n">
        <v>0.000278</v>
      </c>
      <c r="FR270" t="inlineStr">
        <is>
          <t>4-Acid Digestion</t>
        </is>
      </c>
      <c r="FS270" t="n">
        <v>31.3</v>
      </c>
      <c r="FT270" t="n">
        <v>0.00313</v>
      </c>
      <c r="FU270" t="inlineStr">
        <is>
          <t>4-Acid Digestion</t>
        </is>
      </c>
      <c r="FV270" t="n">
        <v>1.02</v>
      </c>
      <c r="FW270" t="n">
        <v>0.000102</v>
      </c>
      <c r="FX270" t="inlineStr">
        <is>
          <t>4-Acid Digestion</t>
        </is>
      </c>
      <c r="FY270" t="n">
        <v>0.4</v>
      </c>
      <c r="FZ270" t="n">
        <v>4e-05</v>
      </c>
      <c r="GA270" t="inlineStr">
        <is>
          <t>4-Acid Digestion</t>
        </is>
      </c>
      <c r="GB270" t="inlineStr"/>
      <c r="GC270" t="inlineStr"/>
      <c r="GD270" t="inlineStr"/>
      <c r="GE270" t="n">
        <v>14.5</v>
      </c>
      <c r="GF270" t="n">
        <v>0.00145</v>
      </c>
      <c r="GG270" t="inlineStr">
        <is>
          <t>4-Acid Digestion</t>
        </is>
      </c>
      <c r="GH270" t="n">
        <v>7730</v>
      </c>
      <c r="GI270" t="n">
        <v>0.773</v>
      </c>
      <c r="GJ270" t="inlineStr">
        <is>
          <t>4-Acid Digestion</t>
        </is>
      </c>
      <c r="GK270" t="n">
        <v>0.27</v>
      </c>
      <c r="GL270" t="n">
        <v>2.7e-05</v>
      </c>
      <c r="GM270" t="inlineStr">
        <is>
          <t>4-Acid Digestion</t>
        </is>
      </c>
      <c r="GN270" t="n">
        <v>0.32</v>
      </c>
      <c r="GO270" t="n">
        <v>3.2e-05</v>
      </c>
      <c r="GP270" t="inlineStr">
        <is>
          <t>Borate / Peroxide Fusion ICP</t>
        </is>
      </c>
      <c r="GQ270" t="n">
        <v>2.63</v>
      </c>
      <c r="GR270" t="n">
        <v>0.000263</v>
      </c>
      <c r="GS270" t="inlineStr">
        <is>
          <t>4-Acid Digestion</t>
        </is>
      </c>
      <c r="GT270" t="n">
        <v>238.071</v>
      </c>
      <c r="GU270" t="n">
        <v>0.0238071</v>
      </c>
      <c r="GV270" t="inlineStr">
        <is>
          <t>Borate Fusion XRF</t>
        </is>
      </c>
      <c r="GW270" t="n">
        <v>1.62</v>
      </c>
      <c r="GX270" t="n">
        <v>0.000162</v>
      </c>
      <c r="GY270" t="inlineStr">
        <is>
          <t>4-Acid Digestion</t>
        </is>
      </c>
      <c r="GZ270" t="n">
        <v>9.529999999999999</v>
      </c>
      <c r="HA270" t="n">
        <v>0.000953</v>
      </c>
      <c r="HB270" t="inlineStr">
        <is>
          <t>4-Acid Digestion</t>
        </is>
      </c>
      <c r="HC270" t="n">
        <v>1.33</v>
      </c>
      <c r="HD270" t="n">
        <v>0.000133</v>
      </c>
      <c r="HE270" t="inlineStr">
        <is>
          <t>4-Acid Digestion</t>
        </is>
      </c>
      <c r="HF270" t="n">
        <v>45.7</v>
      </c>
      <c r="HG270" t="n">
        <v>0.00457</v>
      </c>
      <c r="HH270" t="inlineStr">
        <is>
          <t>4-Acid Digestion</t>
        </is>
      </c>
      <c r="HI270" t="n">
        <v>141</v>
      </c>
      <c r="HJ270" t="n">
        <v>0.0141</v>
      </c>
      <c r="HK270" t="inlineStr">
        <is>
          <t>4-Acid Digestion</t>
        </is>
      </c>
    </row>
    <row r="271">
      <c r="A271" t="inlineStr">
        <is>
          <t>OREAS0045e</t>
        </is>
      </c>
      <c r="B271" t="inlineStr">
        <is>
          <t>Blank/lithogeochem/low-level, Ni-Cu-PGE</t>
        </is>
      </c>
      <c r="C271" t="inlineStr">
        <is>
          <t>oxide</t>
        </is>
      </c>
      <c r="D271" t="inlineStr">
        <is>
          <t>lateritic</t>
        </is>
      </c>
      <c r="E271" t="inlineStr">
        <is>
          <t>magmatic Ni-Cu-PGE</t>
        </is>
      </c>
      <c r="F271" t="inlineStr">
        <is>
          <t>yes</t>
        </is>
      </c>
      <c r="G271" t="inlineStr">
        <is>
          <t>Archived</t>
        </is>
      </c>
      <c r="H271" t="inlineStr">
        <is>
          <t>C:/Users/Zeb/Documents/GitHub/OREAS-Catalogue-Info/oreas-catalogue-2024-05-24.csv</t>
        </is>
      </c>
      <c r="I271">
        <f>Hyperlink("https://www.oreas.com/crm/OREAS-45e/")</f>
        <v/>
      </c>
      <c r="J271" t="n">
        <v>0.311</v>
      </c>
      <c r="K271" t="n">
        <v>3.11e-05</v>
      </c>
      <c r="L271" t="inlineStr">
        <is>
          <t>4-Acid Digestion</t>
        </is>
      </c>
      <c r="M271" t="n">
        <v>67800</v>
      </c>
      <c r="N271" t="n">
        <v>6.78</v>
      </c>
      <c r="O271" t="inlineStr">
        <is>
          <t>4-Acid Digestion</t>
        </is>
      </c>
      <c r="P271" t="n">
        <v>16.3</v>
      </c>
      <c r="Q271" t="n">
        <v>0.00163</v>
      </c>
      <c r="R271" t="inlineStr">
        <is>
          <t>4-Acid Digestion</t>
        </is>
      </c>
      <c r="S271" t="n">
        <v>0.053</v>
      </c>
      <c r="T271" t="n">
        <v>5.3e-06</v>
      </c>
      <c r="U271" t="inlineStr">
        <is>
          <t>Pb Fire Assay</t>
        </is>
      </c>
      <c r="V271" t="inlineStr"/>
      <c r="W271" t="inlineStr"/>
      <c r="X271" t="inlineStr"/>
      <c r="Y271" t="n">
        <v>252</v>
      </c>
      <c r="Z271" t="n">
        <v>0.0252</v>
      </c>
      <c r="AA271" t="inlineStr">
        <is>
          <t>4-Acid Digestion</t>
        </is>
      </c>
      <c r="AB271" t="n">
        <v>0.62</v>
      </c>
      <c r="AC271" t="n">
        <v>6.2e-05</v>
      </c>
      <c r="AD271" t="inlineStr">
        <is>
          <t>4-Acid Digestion</t>
        </is>
      </c>
      <c r="AE271" t="n">
        <v>0.28</v>
      </c>
      <c r="AF271" t="n">
        <v>2.8e-05</v>
      </c>
      <c r="AG271" t="inlineStr">
        <is>
          <t>4-Acid Digestion</t>
        </is>
      </c>
      <c r="AH271" t="n">
        <v>650</v>
      </c>
      <c r="AI271" t="n">
        <v>0.065</v>
      </c>
      <c r="AJ271" t="inlineStr">
        <is>
          <t>4-Acid Digestion</t>
        </is>
      </c>
      <c r="AK271" t="inlineStr"/>
      <c r="AL271" t="inlineStr"/>
      <c r="AM271" t="inlineStr"/>
      <c r="AN271" t="n">
        <v>23.5</v>
      </c>
      <c r="AO271" t="n">
        <v>0.00235</v>
      </c>
      <c r="AP271" t="inlineStr">
        <is>
          <t>4-Acid Digestion</t>
        </is>
      </c>
      <c r="AQ271" t="inlineStr"/>
      <c r="AR271" t="inlineStr"/>
      <c r="AS271" t="inlineStr"/>
      <c r="AT271" t="n">
        <v>57</v>
      </c>
      <c r="AU271" t="n">
        <v>0.0057</v>
      </c>
      <c r="AV271" t="inlineStr">
        <is>
          <t>4-Acid Digestion</t>
        </is>
      </c>
      <c r="AW271" t="n">
        <v>979</v>
      </c>
      <c r="AX271" t="n">
        <v>0.0979</v>
      </c>
      <c r="AY271" t="inlineStr">
        <is>
          <t>4-Acid Digestion</t>
        </is>
      </c>
      <c r="AZ271" t="n">
        <v>1.26</v>
      </c>
      <c r="BA271" t="n">
        <v>0.000126</v>
      </c>
      <c r="BB271" t="inlineStr">
        <is>
          <t>4-Acid Digestion</t>
        </is>
      </c>
      <c r="BC271" t="n">
        <v>780</v>
      </c>
      <c r="BD271" t="n">
        <v>0.078</v>
      </c>
      <c r="BE271" t="inlineStr">
        <is>
          <t>4-Acid Digestion</t>
        </is>
      </c>
      <c r="BF271" t="n">
        <v>2.05</v>
      </c>
      <c r="BG271" t="n">
        <v>0.000205</v>
      </c>
      <c r="BH271" t="inlineStr">
        <is>
          <t>4-Acid Digestion</t>
        </is>
      </c>
      <c r="BI271" t="n">
        <v>1.2</v>
      </c>
      <c r="BJ271" t="n">
        <v>0.00012</v>
      </c>
      <c r="BK271" t="inlineStr">
        <is>
          <t>4-Acid Digestion</t>
        </is>
      </c>
      <c r="BL271" t="n">
        <v>0.55</v>
      </c>
      <c r="BM271" t="n">
        <v>5.5e-05</v>
      </c>
      <c r="BN271" t="inlineStr">
        <is>
          <t>Borate / Peroxide Fusion ICP</t>
        </is>
      </c>
      <c r="BO271" t="n">
        <v>241200</v>
      </c>
      <c r="BP271" t="n">
        <v>24.12</v>
      </c>
      <c r="BQ271" t="inlineStr">
        <is>
          <t>4-Acid Digestion</t>
        </is>
      </c>
      <c r="BR271" t="n">
        <v>16.5</v>
      </c>
      <c r="BS271" t="n">
        <v>0.00165</v>
      </c>
      <c r="BT271" t="inlineStr">
        <is>
          <t>4-Acid Digestion</t>
        </is>
      </c>
      <c r="BU271" t="n">
        <v>1.99</v>
      </c>
      <c r="BV271" t="n">
        <v>0.000199</v>
      </c>
      <c r="BW271" t="inlineStr">
        <is>
          <t>4-Acid Digestion</t>
        </is>
      </c>
      <c r="BX271" t="inlineStr"/>
      <c r="BY271" t="inlineStr"/>
      <c r="BZ271" t="inlineStr"/>
      <c r="CA271" t="n">
        <v>3.11</v>
      </c>
      <c r="CB271" t="n">
        <v>0.000311</v>
      </c>
      <c r="CC271" t="inlineStr">
        <is>
          <t>4-Acid Digestion</t>
        </is>
      </c>
      <c r="CD271" t="inlineStr"/>
      <c r="CE271" t="inlineStr"/>
      <c r="CF271" t="inlineStr"/>
      <c r="CG271" t="n">
        <v>0.46</v>
      </c>
      <c r="CH271" t="n">
        <v>4.6e-05</v>
      </c>
      <c r="CI271" t="inlineStr">
        <is>
          <t>Borate / Peroxide Fusion ICP</t>
        </is>
      </c>
      <c r="CJ271" t="n">
        <v>0.099</v>
      </c>
      <c r="CK271" t="n">
        <v>9.9e-06</v>
      </c>
      <c r="CL271" t="inlineStr">
        <is>
          <t>4-Acid Digestion</t>
        </is>
      </c>
      <c r="CM271" t="inlineStr"/>
      <c r="CN271" t="inlineStr"/>
      <c r="CO271" t="inlineStr"/>
      <c r="CP271" t="n">
        <v>3240</v>
      </c>
      <c r="CQ271" t="n">
        <v>0.324</v>
      </c>
      <c r="CR271" t="inlineStr">
        <is>
          <t>4-Acid Digestion</t>
        </is>
      </c>
      <c r="CS271" t="n">
        <v>11</v>
      </c>
      <c r="CT271" t="n">
        <v>0.0011</v>
      </c>
      <c r="CU271" t="inlineStr">
        <is>
          <t>4-Acid Digestion</t>
        </is>
      </c>
      <c r="CV271" t="n">
        <v>6.58</v>
      </c>
      <c r="CW271" t="n">
        <v>0.0006579999999999999</v>
      </c>
      <c r="CX271" t="inlineStr">
        <is>
          <t>4-Acid Digestion</t>
        </is>
      </c>
      <c r="CY271" t="n">
        <v>0.17</v>
      </c>
      <c r="CZ271" t="n">
        <v>1.7e-05</v>
      </c>
      <c r="DA271" t="inlineStr">
        <is>
          <t>4-Acid Digestion</t>
        </is>
      </c>
      <c r="DB271" t="n">
        <v>1560</v>
      </c>
      <c r="DC271" t="n">
        <v>0.156</v>
      </c>
      <c r="DD271" t="inlineStr">
        <is>
          <t>4-Acid Digestion</t>
        </is>
      </c>
      <c r="DE271" t="n">
        <v>550</v>
      </c>
      <c r="DF271" t="n">
        <v>0.055</v>
      </c>
      <c r="DG271" t="inlineStr">
        <is>
          <t>4-Acid Digestion</t>
        </is>
      </c>
      <c r="DH271" t="n">
        <v>2.4</v>
      </c>
      <c r="DI271" t="n">
        <v>0.00024</v>
      </c>
      <c r="DJ271" t="inlineStr">
        <is>
          <t>4-Acid Digestion</t>
        </is>
      </c>
      <c r="DK271" t="n">
        <v>590</v>
      </c>
      <c r="DL271" t="n">
        <v>0.059</v>
      </c>
      <c r="DM271" t="inlineStr">
        <is>
          <t>4-Acid Digestion</t>
        </is>
      </c>
      <c r="DN271" t="n">
        <v>6.8</v>
      </c>
      <c r="DO271" t="n">
        <v>0.00068</v>
      </c>
      <c r="DP271" t="inlineStr">
        <is>
          <t>4-Acid Digestion</t>
        </is>
      </c>
      <c r="DQ271" t="n">
        <v>9.57</v>
      </c>
      <c r="DR271" t="n">
        <v>0.000957</v>
      </c>
      <c r="DS271" t="inlineStr">
        <is>
          <t>4-Acid Digestion</t>
        </is>
      </c>
      <c r="DT271" t="n">
        <v>459</v>
      </c>
      <c r="DU271" t="n">
        <v>0.0459</v>
      </c>
      <c r="DV271" t="inlineStr">
        <is>
          <t>Borate / Peroxide Fusion ICP</t>
        </is>
      </c>
      <c r="DW271" t="n">
        <v>340</v>
      </c>
      <c r="DX271" t="n">
        <v>0.034</v>
      </c>
      <c r="DY271" t="inlineStr">
        <is>
          <t>4-Acid Digestion</t>
        </is>
      </c>
      <c r="DZ271" t="n">
        <v>18.2</v>
      </c>
      <c r="EA271" t="n">
        <v>0.00182</v>
      </c>
      <c r="EB271" t="inlineStr">
        <is>
          <t>4-Acid Digestion</t>
        </is>
      </c>
      <c r="EC271" t="n">
        <v>0.075</v>
      </c>
      <c r="ED271" t="n">
        <v>7.5e-06</v>
      </c>
      <c r="EE271" t="inlineStr">
        <is>
          <t>Pb Fire Assay</t>
        </is>
      </c>
      <c r="EF271" t="n">
        <v>2.57</v>
      </c>
      <c r="EG271" t="n">
        <v>0.000257</v>
      </c>
      <c r="EH271" t="inlineStr">
        <is>
          <t>4-Acid Digestion</t>
        </is>
      </c>
      <c r="EI271" t="n">
        <v>0.11</v>
      </c>
      <c r="EJ271" t="n">
        <v>1.1e-05</v>
      </c>
      <c r="EK271" t="inlineStr">
        <is>
          <t>Pb Fire Assay</t>
        </is>
      </c>
      <c r="EL271" t="n">
        <v>20.8</v>
      </c>
      <c r="EM271" t="n">
        <v>0.00208</v>
      </c>
      <c r="EN271" t="inlineStr">
        <is>
          <t>Borate / Peroxide Fusion ICP</t>
        </is>
      </c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n">
        <v>460</v>
      </c>
      <c r="EY271" t="n">
        <v>0.046</v>
      </c>
      <c r="EZ271" t="inlineStr">
        <is>
          <t>4-Acid Digestion</t>
        </is>
      </c>
      <c r="FA271" t="n">
        <v>1</v>
      </c>
      <c r="FB271" t="n">
        <v>0.0001</v>
      </c>
      <c r="FC271" t="inlineStr">
        <is>
          <t>4-Acid Digestion</t>
        </is>
      </c>
      <c r="FD271" t="n">
        <v>93</v>
      </c>
      <c r="FE271" t="n">
        <v>0.009299999999999999</v>
      </c>
      <c r="FF271" t="inlineStr">
        <is>
          <t>4-Acid Digestion</t>
        </is>
      </c>
      <c r="FG271" t="n">
        <v>2.97</v>
      </c>
      <c r="FH271" t="n">
        <v>0.000297</v>
      </c>
      <c r="FI271" t="inlineStr">
        <is>
          <t>4-Acid Digestion</t>
        </is>
      </c>
      <c r="FJ271" t="n">
        <v>187581.634</v>
      </c>
      <c r="FK271" t="n">
        <v>18.7581634</v>
      </c>
      <c r="FL271" t="inlineStr">
        <is>
          <t>Borate Fusion XRF</t>
        </is>
      </c>
      <c r="FM271" t="n">
        <v>2.13</v>
      </c>
      <c r="FN271" t="n">
        <v>0.000213</v>
      </c>
      <c r="FO271" t="inlineStr">
        <is>
          <t>Borate / Peroxide Fusion ICP</t>
        </is>
      </c>
      <c r="FP271" t="n">
        <v>1.32</v>
      </c>
      <c r="FQ271" t="n">
        <v>0.000132</v>
      </c>
      <c r="FR271" t="inlineStr">
        <is>
          <t>4-Acid Digestion</t>
        </is>
      </c>
      <c r="FS271" t="n">
        <v>15.9</v>
      </c>
      <c r="FT271" t="n">
        <v>0.00159</v>
      </c>
      <c r="FU271" t="inlineStr">
        <is>
          <t>4-Acid Digestion</t>
        </is>
      </c>
      <c r="FV271" t="n">
        <v>0.5600000000000001</v>
      </c>
      <c r="FW271" t="n">
        <v>5.6e-05</v>
      </c>
      <c r="FX271" t="inlineStr">
        <is>
          <t>4-Acid Digestion</t>
        </is>
      </c>
      <c r="FY271" t="n">
        <v>0.36</v>
      </c>
      <c r="FZ271" t="n">
        <v>3.6e-05</v>
      </c>
      <c r="GA271" t="inlineStr">
        <is>
          <t>Borate / Peroxide Fusion ICP</t>
        </is>
      </c>
      <c r="GB271" t="inlineStr"/>
      <c r="GC271" t="inlineStr"/>
      <c r="GD271" t="inlineStr"/>
      <c r="GE271" t="n">
        <v>12.9</v>
      </c>
      <c r="GF271" t="n">
        <v>0.00129</v>
      </c>
      <c r="GG271" t="inlineStr">
        <is>
          <t>4-Acid Digestion</t>
        </is>
      </c>
      <c r="GH271" t="n">
        <v>5590</v>
      </c>
      <c r="GI271" t="n">
        <v>0.5590000000000001</v>
      </c>
      <c r="GJ271" t="inlineStr">
        <is>
          <t>4-Acid Digestion</t>
        </is>
      </c>
      <c r="GK271" t="n">
        <v>0.15</v>
      </c>
      <c r="GL271" t="n">
        <v>1.5e-05</v>
      </c>
      <c r="GM271" t="inlineStr">
        <is>
          <t>4-Acid Digestion</t>
        </is>
      </c>
      <c r="GN271" t="n">
        <v>0.22</v>
      </c>
      <c r="GO271" t="n">
        <v>2.2e-05</v>
      </c>
      <c r="GP271" t="inlineStr">
        <is>
          <t>Borate / Peroxide Fusion ICP</t>
        </is>
      </c>
      <c r="GQ271" t="n">
        <v>2.41</v>
      </c>
      <c r="GR271" t="n">
        <v>0.000241</v>
      </c>
      <c r="GS271" t="inlineStr">
        <is>
          <t>4-Acid Digestion</t>
        </is>
      </c>
      <c r="GT271" t="n">
        <v>329.378</v>
      </c>
      <c r="GU271" t="n">
        <v>0.0329378</v>
      </c>
      <c r="GV271" t="inlineStr">
        <is>
          <t>Borate Fusion XRF</t>
        </is>
      </c>
      <c r="GW271" t="n">
        <v>1.07</v>
      </c>
      <c r="GX271" t="n">
        <v>0.000107</v>
      </c>
      <c r="GY271" t="inlineStr">
        <is>
          <t>4-Acid Digestion</t>
        </is>
      </c>
      <c r="GZ271" t="n">
        <v>8.279999999999999</v>
      </c>
      <c r="HA271" t="n">
        <v>0.000828</v>
      </c>
      <c r="HB271" t="inlineStr">
        <is>
          <t>4-Acid Digestion</t>
        </is>
      </c>
      <c r="HC271" t="n">
        <v>1.19</v>
      </c>
      <c r="HD271" t="n">
        <v>0.000119</v>
      </c>
      <c r="HE271" t="inlineStr">
        <is>
          <t>4-Acid Digestion</t>
        </is>
      </c>
      <c r="HF271" t="n">
        <v>46.7</v>
      </c>
      <c r="HG271" t="n">
        <v>0.00467</v>
      </c>
      <c r="HH271" t="inlineStr">
        <is>
          <t>4-Acid Digestion</t>
        </is>
      </c>
      <c r="HI271" t="n">
        <v>110</v>
      </c>
      <c r="HJ271" t="n">
        <v>0.011</v>
      </c>
      <c r="HK271" t="inlineStr">
        <is>
          <t>4-Acid Digestion</t>
        </is>
      </c>
    </row>
    <row r="272">
      <c r="A272" t="inlineStr">
        <is>
          <t>OREAS0045f</t>
        </is>
      </c>
      <c r="B272" t="inlineStr">
        <is>
          <t>Blank/lithogeochem/low-level, Ni-Cu-PGE</t>
        </is>
      </c>
      <c r="C272" t="inlineStr">
        <is>
          <t>oxide</t>
        </is>
      </c>
      <c r="D272" t="inlineStr">
        <is>
          <t>lateritic</t>
        </is>
      </c>
      <c r="E272" t="inlineStr">
        <is>
          <t>magmatic Ni-Cu-PGE</t>
        </is>
      </c>
      <c r="F272" t="inlineStr">
        <is>
          <t>yes</t>
        </is>
      </c>
      <c r="G272" t="inlineStr">
        <is>
          <t>Current</t>
        </is>
      </c>
      <c r="H272" t="inlineStr">
        <is>
          <t>C:/Users/Zeb/Documents/GitHub/OREAS-Catalogue-Info/oreas-catalogue-2024-05-24.csv</t>
        </is>
      </c>
      <c r="I272">
        <f>Hyperlink("https://www.oreas.com/crm/OREAS-45f/")</f>
        <v/>
      </c>
      <c r="J272" t="inlineStr"/>
      <c r="K272" t="inlineStr"/>
      <c r="L272" t="inlineStr"/>
      <c r="M272" t="n">
        <v>101600</v>
      </c>
      <c r="N272" t="n">
        <v>10.16</v>
      </c>
      <c r="O272" t="inlineStr">
        <is>
          <t>4-Acid Digestion</t>
        </is>
      </c>
      <c r="P272" t="n">
        <v>9.67</v>
      </c>
      <c r="Q272" t="n">
        <v>0.000967</v>
      </c>
      <c r="R272" t="inlineStr">
        <is>
          <t>4-Acid Digestion</t>
        </is>
      </c>
      <c r="S272" t="n">
        <v>0.019</v>
      </c>
      <c r="T272" t="n">
        <v>1.9e-06</v>
      </c>
      <c r="U272" t="inlineStr">
        <is>
          <t>Pb Fire Assay</t>
        </is>
      </c>
      <c r="V272" t="inlineStr"/>
      <c r="W272" t="inlineStr"/>
      <c r="X272" t="inlineStr"/>
      <c r="Y272" t="n">
        <v>206</v>
      </c>
      <c r="Z272" t="n">
        <v>0.0206</v>
      </c>
      <c r="AA272" t="inlineStr">
        <is>
          <t>4-Acid Digestion</t>
        </is>
      </c>
      <c r="AB272" t="n">
        <v>1.2</v>
      </c>
      <c r="AC272" t="n">
        <v>0.00012</v>
      </c>
      <c r="AD272" t="inlineStr">
        <is>
          <t>4-Acid Digestion</t>
        </is>
      </c>
      <c r="AE272" t="n">
        <v>0.21</v>
      </c>
      <c r="AF272" t="n">
        <v>2.1e-05</v>
      </c>
      <c r="AG272" t="inlineStr">
        <is>
          <t>4-Acid Digestion</t>
        </is>
      </c>
      <c r="AH272" t="n">
        <v>960</v>
      </c>
      <c r="AI272" t="n">
        <v>0.096</v>
      </c>
      <c r="AJ272" t="inlineStr">
        <is>
          <t>4-Acid Digestion</t>
        </is>
      </c>
      <c r="AK272" t="inlineStr"/>
      <c r="AL272" t="inlineStr"/>
      <c r="AM272" t="inlineStr"/>
      <c r="AN272" t="n">
        <v>28.8</v>
      </c>
      <c r="AO272" t="n">
        <v>0.00288</v>
      </c>
      <c r="AP272" t="inlineStr">
        <is>
          <t>4-Acid Digestion</t>
        </is>
      </c>
      <c r="AQ272" t="inlineStr"/>
      <c r="AR272" t="inlineStr"/>
      <c r="AS272" t="inlineStr"/>
      <c r="AT272" t="n">
        <v>44.5</v>
      </c>
      <c r="AU272" t="n">
        <v>0.00445</v>
      </c>
      <c r="AV272" t="inlineStr">
        <is>
          <t>4-Acid Digestion</t>
        </is>
      </c>
      <c r="AW272" t="n">
        <v>417</v>
      </c>
      <c r="AX272" t="n">
        <v>0.0417</v>
      </c>
      <c r="AY272" t="inlineStr">
        <is>
          <t>4-Acid Digestion</t>
        </is>
      </c>
      <c r="AZ272" t="n">
        <v>3.65</v>
      </c>
      <c r="BA272" t="n">
        <v>0.000365</v>
      </c>
      <c r="BB272" t="inlineStr">
        <is>
          <t>4-Acid Digestion</t>
        </is>
      </c>
      <c r="BC272" t="n">
        <v>363</v>
      </c>
      <c r="BD272" t="n">
        <v>0.0363</v>
      </c>
      <c r="BE272" t="inlineStr">
        <is>
          <t>4-Acid Digestion</t>
        </is>
      </c>
      <c r="BF272" t="n">
        <v>2.23</v>
      </c>
      <c r="BG272" t="n">
        <v>0.000223</v>
      </c>
      <c r="BH272" t="inlineStr">
        <is>
          <t>4-Acid Digestion</t>
        </is>
      </c>
      <c r="BI272" t="n">
        <v>1.33</v>
      </c>
      <c r="BJ272" t="n">
        <v>0.000133</v>
      </c>
      <c r="BK272" t="inlineStr">
        <is>
          <t>4-Acid Digestion</t>
        </is>
      </c>
      <c r="BL272" t="n">
        <v>0.63</v>
      </c>
      <c r="BM272" t="n">
        <v>6.3e-05</v>
      </c>
      <c r="BN272" t="inlineStr">
        <is>
          <t>4-Acid Digestion</t>
        </is>
      </c>
      <c r="BO272" t="n">
        <v>146500</v>
      </c>
      <c r="BP272" t="n">
        <v>14.65</v>
      </c>
      <c r="BQ272" t="inlineStr">
        <is>
          <t>4-Acid Digestion</t>
        </is>
      </c>
      <c r="BR272" t="n">
        <v>26.7</v>
      </c>
      <c r="BS272" t="n">
        <v>0.00267</v>
      </c>
      <c r="BT272" t="inlineStr">
        <is>
          <t>4-Acid Digestion</t>
        </is>
      </c>
      <c r="BU272" t="n">
        <v>2.31</v>
      </c>
      <c r="BV272" t="n">
        <v>0.000231</v>
      </c>
      <c r="BW272" t="inlineStr">
        <is>
          <t>4-Acid Digestion</t>
        </is>
      </c>
      <c r="BX272" t="n">
        <v>0.12</v>
      </c>
      <c r="BY272" t="n">
        <v>1.2e-05</v>
      </c>
      <c r="BZ272" t="inlineStr">
        <is>
          <t>Aqua Regia Digestion (sample weights 0.15-50g)</t>
        </is>
      </c>
      <c r="CA272" t="n">
        <v>4.64</v>
      </c>
      <c r="CB272" t="n">
        <v>0.000464</v>
      </c>
      <c r="CC272" t="inlineStr">
        <is>
          <t>4-Acid Digestion</t>
        </is>
      </c>
      <c r="CD272" t="n">
        <v>0.031</v>
      </c>
      <c r="CE272" t="n">
        <v>3.1e-06</v>
      </c>
      <c r="CF272" t="inlineStr">
        <is>
          <t>Aqua Regia Digestion (sample weights 0.15-50g)</t>
        </is>
      </c>
      <c r="CG272" t="n">
        <v>0.45</v>
      </c>
      <c r="CH272" t="n">
        <v>4.5e-05</v>
      </c>
      <c r="CI272" t="inlineStr">
        <is>
          <t>4-Acid Digestion</t>
        </is>
      </c>
      <c r="CJ272" t="n">
        <v>0.11</v>
      </c>
      <c r="CK272" t="n">
        <v>1.1e-05</v>
      </c>
      <c r="CL272" t="inlineStr">
        <is>
          <t>4-Acid Digestion</t>
        </is>
      </c>
      <c r="CM272" t="inlineStr"/>
      <c r="CN272" t="inlineStr"/>
      <c r="CO272" t="inlineStr"/>
      <c r="CP272" t="n">
        <v>2240</v>
      </c>
      <c r="CQ272" t="n">
        <v>0.224</v>
      </c>
      <c r="CR272" t="inlineStr">
        <is>
          <t>4-Acid Digestion</t>
        </is>
      </c>
      <c r="CS272" t="n">
        <v>15.7</v>
      </c>
      <c r="CT272" t="n">
        <v>0.00157</v>
      </c>
      <c r="CU272" t="inlineStr">
        <is>
          <t>4-Acid Digestion</t>
        </is>
      </c>
      <c r="CV272" t="n">
        <v>20.4</v>
      </c>
      <c r="CW272" t="n">
        <v>0.00204</v>
      </c>
      <c r="CX272" t="inlineStr">
        <is>
          <t>4-Acid Digestion</t>
        </is>
      </c>
      <c r="CY272" t="n">
        <v>0.19</v>
      </c>
      <c r="CZ272" t="n">
        <v>1.9e-05</v>
      </c>
      <c r="DA272" t="inlineStr">
        <is>
          <t>4-Acid Digestion</t>
        </is>
      </c>
      <c r="DB272" t="n">
        <v>2290</v>
      </c>
      <c r="DC272" t="n">
        <v>0.229</v>
      </c>
      <c r="DD272" t="inlineStr">
        <is>
          <t>4-Acid Digestion</t>
        </is>
      </c>
      <c r="DE272" t="n">
        <v>220</v>
      </c>
      <c r="DF272" t="n">
        <v>0.022</v>
      </c>
      <c r="DG272" t="inlineStr">
        <is>
          <t>4-Acid Digestion</t>
        </is>
      </c>
      <c r="DH272" t="n">
        <v>2.27</v>
      </c>
      <c r="DI272" t="n">
        <v>0.000227</v>
      </c>
      <c r="DJ272" t="inlineStr">
        <is>
          <t>4-Acid Digestion</t>
        </is>
      </c>
      <c r="DK272" t="n">
        <v>630</v>
      </c>
      <c r="DL272" t="n">
        <v>0.063</v>
      </c>
      <c r="DM272" t="inlineStr">
        <is>
          <t>4-Acid Digestion</t>
        </is>
      </c>
      <c r="DN272" t="n">
        <v>23.1</v>
      </c>
      <c r="DO272" t="n">
        <v>0.00231</v>
      </c>
      <c r="DP272" t="inlineStr">
        <is>
          <t>4-Acid Digestion</t>
        </is>
      </c>
      <c r="DQ272" t="n">
        <v>12.3</v>
      </c>
      <c r="DR272" t="n">
        <v>0.00123</v>
      </c>
      <c r="DS272" t="inlineStr">
        <is>
          <t>4-Acid Digestion</t>
        </is>
      </c>
      <c r="DT272" t="n">
        <v>293</v>
      </c>
      <c r="DU272" t="n">
        <v>0.0293</v>
      </c>
      <c r="DV272" t="inlineStr">
        <is>
          <t>Borate Fusion XRF</t>
        </is>
      </c>
      <c r="DW272" t="n">
        <v>300</v>
      </c>
      <c r="DX272" t="n">
        <v>0.03</v>
      </c>
      <c r="DY272" t="inlineStr">
        <is>
          <t>4-Acid Digestion</t>
        </is>
      </c>
      <c r="DZ272" t="n">
        <v>14.7</v>
      </c>
      <c r="EA272" t="n">
        <v>0.00147</v>
      </c>
      <c r="EB272" t="inlineStr">
        <is>
          <t>4-Acid Digestion</t>
        </is>
      </c>
      <c r="EC272" t="n">
        <v>0.057</v>
      </c>
      <c r="ED272" t="n">
        <v>5.7e-06</v>
      </c>
      <c r="EE272" t="inlineStr">
        <is>
          <t>Pb Fire Assay</t>
        </is>
      </c>
      <c r="EF272" t="n">
        <v>3.43</v>
      </c>
      <c r="EG272" t="n">
        <v>0.000343</v>
      </c>
      <c r="EH272" t="inlineStr">
        <is>
          <t>4-Acid Digestion</t>
        </is>
      </c>
      <c r="EI272" t="n">
        <v>0.038</v>
      </c>
      <c r="EJ272" t="n">
        <v>3.8e-06</v>
      </c>
      <c r="EK272" t="inlineStr">
        <is>
          <t>Pb Fire Assay</t>
        </is>
      </c>
      <c r="EL272" t="n">
        <v>31.6</v>
      </c>
      <c r="EM272" t="n">
        <v>0.00316</v>
      </c>
      <c r="EN272" t="inlineStr">
        <is>
          <t>Borate / Peroxide Fusion ICP</t>
        </is>
      </c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n">
        <v>290</v>
      </c>
      <c r="EY272" t="n">
        <v>0.029</v>
      </c>
      <c r="EZ272" t="inlineStr">
        <is>
          <t>4-Acid Digestion</t>
        </is>
      </c>
      <c r="FA272" t="n">
        <v>0.64</v>
      </c>
      <c r="FB272" t="n">
        <v>6.4e-05</v>
      </c>
      <c r="FC272" t="inlineStr">
        <is>
          <t>4-Acid Digestion</t>
        </is>
      </c>
      <c r="FD272" t="n">
        <v>36.3</v>
      </c>
      <c r="FE272" t="n">
        <v>0.00363</v>
      </c>
      <c r="FF272" t="inlineStr">
        <is>
          <t>4-Acid Digestion</t>
        </is>
      </c>
      <c r="FG272" t="n">
        <v>2.26</v>
      </c>
      <c r="FH272" t="n">
        <v>0.000226</v>
      </c>
      <c r="FI272" t="inlineStr">
        <is>
          <t>4-Acid Digestion</t>
        </is>
      </c>
      <c r="FJ272" t="n">
        <v>203754.882</v>
      </c>
      <c r="FK272" t="n">
        <v>20.3754882</v>
      </c>
      <c r="FL272" t="inlineStr">
        <is>
          <t>Borate Fusion XRF</t>
        </is>
      </c>
      <c r="FM272" t="n">
        <v>2.6</v>
      </c>
      <c r="FN272" t="n">
        <v>0.00026</v>
      </c>
      <c r="FO272" t="inlineStr">
        <is>
          <t>Borate / Peroxide Fusion ICP</t>
        </is>
      </c>
      <c r="FP272" t="n">
        <v>2.85</v>
      </c>
      <c r="FQ272" t="n">
        <v>0.000285</v>
      </c>
      <c r="FR272" t="inlineStr">
        <is>
          <t>4-Acid Digestion</t>
        </is>
      </c>
      <c r="FS272" t="n">
        <v>25.1</v>
      </c>
      <c r="FT272" t="n">
        <v>0.00251</v>
      </c>
      <c r="FU272" t="inlineStr">
        <is>
          <t>4-Acid Digestion</t>
        </is>
      </c>
      <c r="FV272" t="n">
        <v>1.66</v>
      </c>
      <c r="FW272" t="n">
        <v>0.000166</v>
      </c>
      <c r="FX272" t="inlineStr">
        <is>
          <t>4-Acid Digestion</t>
        </is>
      </c>
      <c r="FY272" t="n">
        <v>0.37</v>
      </c>
      <c r="FZ272" t="n">
        <v>3.7e-05</v>
      </c>
      <c r="GA272" t="inlineStr">
        <is>
          <t>4-Acid Digestion</t>
        </is>
      </c>
      <c r="GB272" t="inlineStr"/>
      <c r="GC272" t="inlineStr"/>
      <c r="GD272" t="inlineStr"/>
      <c r="GE272" t="n">
        <v>9.99</v>
      </c>
      <c r="GF272" t="n">
        <v>0.0009990000000000001</v>
      </c>
      <c r="GG272" t="inlineStr">
        <is>
          <t>4-Acid Digestion</t>
        </is>
      </c>
      <c r="GH272" t="n">
        <v>10800</v>
      </c>
      <c r="GI272" t="n">
        <v>1.08</v>
      </c>
      <c r="GJ272" t="inlineStr">
        <is>
          <t>4-Acid Digestion</t>
        </is>
      </c>
      <c r="GK272" t="n">
        <v>0.2</v>
      </c>
      <c r="GL272" t="n">
        <v>2e-05</v>
      </c>
      <c r="GM272" t="inlineStr">
        <is>
          <t>4-Acid Digestion</t>
        </is>
      </c>
      <c r="GN272" t="n">
        <v>0.2</v>
      </c>
      <c r="GO272" t="n">
        <v>2e-05</v>
      </c>
      <c r="GP272" t="inlineStr">
        <is>
          <t>4-Acid Digestion</t>
        </is>
      </c>
      <c r="GQ272" t="n">
        <v>2.09</v>
      </c>
      <c r="GR272" t="n">
        <v>0.000209</v>
      </c>
      <c r="GS272" t="inlineStr">
        <is>
          <t>4-Acid Digestion</t>
        </is>
      </c>
      <c r="GT272" t="n">
        <v>250.394</v>
      </c>
      <c r="GU272" t="n">
        <v>0.0250394</v>
      </c>
      <c r="GV272" t="inlineStr">
        <is>
          <t>Borate Fusion XRF</t>
        </is>
      </c>
      <c r="GW272" t="n">
        <v>1.27</v>
      </c>
      <c r="GX272" t="n">
        <v>0.000127</v>
      </c>
      <c r="GY272" t="inlineStr">
        <is>
          <t>4-Acid Digestion</t>
        </is>
      </c>
      <c r="GZ272" t="n">
        <v>10.9</v>
      </c>
      <c r="HA272" t="n">
        <v>0.00109</v>
      </c>
      <c r="HB272" t="inlineStr">
        <is>
          <t>4-Acid Digestion</t>
        </is>
      </c>
      <c r="HC272" t="n">
        <v>1.25</v>
      </c>
      <c r="HD272" t="n">
        <v>0.000125</v>
      </c>
      <c r="HE272" t="inlineStr">
        <is>
          <t>4-Acid Digestion</t>
        </is>
      </c>
      <c r="HF272" t="n">
        <v>35.3</v>
      </c>
      <c r="HG272" t="n">
        <v>0.00353</v>
      </c>
      <c r="HH272" t="inlineStr">
        <is>
          <t>4-Acid Digestion</t>
        </is>
      </c>
      <c r="HI272" t="n">
        <v>172</v>
      </c>
      <c r="HJ272" t="n">
        <v>0.0172</v>
      </c>
      <c r="HK272" t="inlineStr">
        <is>
          <t>4-Acid Digestion</t>
        </is>
      </c>
    </row>
    <row r="273">
      <c r="A273" t="inlineStr">
        <is>
          <t>OREAS0045h</t>
        </is>
      </c>
      <c r="B273" t="inlineStr">
        <is>
          <t>Blank/lithogeochem/low-level, Ni-Cu-PGE</t>
        </is>
      </c>
      <c r="C273" t="inlineStr">
        <is>
          <t>oxide</t>
        </is>
      </c>
      <c r="D273" t="inlineStr">
        <is>
          <t>lateritic</t>
        </is>
      </c>
      <c r="E273" t="inlineStr">
        <is>
          <t>magmatic Ni-Cu-PGE</t>
        </is>
      </c>
      <c r="F273" t="inlineStr">
        <is>
          <t>yes</t>
        </is>
      </c>
      <c r="G273" t="inlineStr">
        <is>
          <t>Current</t>
        </is>
      </c>
      <c r="H273" t="inlineStr">
        <is>
          <t>C:/Users/Zeb/Documents/GitHub/OREAS-Catalogue-Info/oreas-catalogue-2024-05-24.csv</t>
        </is>
      </c>
      <c r="I273">
        <f>Hyperlink("https://www.oreas.com/crm/OREAS-45h/")</f>
        <v/>
      </c>
      <c r="J273" t="n">
        <v>0.092</v>
      </c>
      <c r="K273" t="n">
        <v>9.2e-06</v>
      </c>
      <c r="L273" t="inlineStr">
        <is>
          <t>Aqua Regia Digestion (sample weights 0.15-50g)</t>
        </is>
      </c>
      <c r="M273" t="n">
        <v>79900</v>
      </c>
      <c r="N273" t="n">
        <v>7.99</v>
      </c>
      <c r="O273" t="inlineStr">
        <is>
          <t>4-Acid Digestion</t>
        </is>
      </c>
      <c r="P273" t="n">
        <v>16.9</v>
      </c>
      <c r="Q273" t="n">
        <v>0.00169</v>
      </c>
      <c r="R273" t="inlineStr">
        <is>
          <t>4-Acid Digestion</t>
        </is>
      </c>
      <c r="S273" t="n">
        <v>0.041</v>
      </c>
      <c r="T273" t="n">
        <v>4.1e-06</v>
      </c>
      <c r="U273" t="inlineStr">
        <is>
          <t>Pb Fire Assay</t>
        </is>
      </c>
      <c r="V273" t="inlineStr"/>
      <c r="W273" t="inlineStr"/>
      <c r="X273" t="inlineStr"/>
      <c r="Y273" t="n">
        <v>332</v>
      </c>
      <c r="Z273" t="n">
        <v>0.0332</v>
      </c>
      <c r="AA273" t="inlineStr">
        <is>
          <t>4-Acid Digestion</t>
        </is>
      </c>
      <c r="AB273" t="n">
        <v>1.09</v>
      </c>
      <c r="AC273" t="n">
        <v>0.000109</v>
      </c>
      <c r="AD273" t="inlineStr">
        <is>
          <t>4-Acid Digestion</t>
        </is>
      </c>
      <c r="AE273" t="n">
        <v>0.17</v>
      </c>
      <c r="AF273" t="n">
        <v>1.7e-05</v>
      </c>
      <c r="AG273" t="inlineStr">
        <is>
          <t>4-Acid Digestion</t>
        </is>
      </c>
      <c r="AH273" t="n">
        <v>1350</v>
      </c>
      <c r="AI273" t="n">
        <v>0.135</v>
      </c>
      <c r="AJ273" t="inlineStr">
        <is>
          <t>4-Acid Digestion</t>
        </is>
      </c>
      <c r="AK273" t="inlineStr"/>
      <c r="AL273" t="inlineStr"/>
      <c r="AM273" t="inlineStr"/>
      <c r="AN273" t="n">
        <v>23.6</v>
      </c>
      <c r="AO273" t="n">
        <v>0.00236</v>
      </c>
      <c r="AP273" t="inlineStr">
        <is>
          <t>4-Acid Digestion</t>
        </is>
      </c>
      <c r="AQ273" t="inlineStr"/>
      <c r="AR273" t="inlineStr"/>
      <c r="AS273" t="inlineStr"/>
      <c r="AT273" t="n">
        <v>88</v>
      </c>
      <c r="AU273" t="n">
        <v>0.008800000000000001</v>
      </c>
      <c r="AV273" t="inlineStr">
        <is>
          <t>4-Acid Digestion</t>
        </is>
      </c>
      <c r="AW273" t="n">
        <v>602</v>
      </c>
      <c r="AX273" t="n">
        <v>0.0602</v>
      </c>
      <c r="AY273" t="inlineStr">
        <is>
          <t>4-Acid Digestion</t>
        </is>
      </c>
      <c r="AZ273" t="n">
        <v>2.29</v>
      </c>
      <c r="BA273" t="n">
        <v>0.000229</v>
      </c>
      <c r="BB273" t="inlineStr">
        <is>
          <t>4-Acid Digestion</t>
        </is>
      </c>
      <c r="BC273" t="n">
        <v>767</v>
      </c>
      <c r="BD273" t="n">
        <v>0.0767</v>
      </c>
      <c r="BE273" t="inlineStr">
        <is>
          <t>4-Acid Digestion</t>
        </is>
      </c>
      <c r="BF273" t="n">
        <v>2.42</v>
      </c>
      <c r="BG273" t="n">
        <v>0.000242</v>
      </c>
      <c r="BH273" t="inlineStr">
        <is>
          <t>4-Acid Digestion</t>
        </is>
      </c>
      <c r="BI273" t="n">
        <v>1.44</v>
      </c>
      <c r="BJ273" t="n">
        <v>0.000144</v>
      </c>
      <c r="BK273" t="inlineStr">
        <is>
          <t>4-Acid Digestion</t>
        </is>
      </c>
      <c r="BL273" t="n">
        <v>0.65</v>
      </c>
      <c r="BM273" t="n">
        <v>6.499999999999999e-05</v>
      </c>
      <c r="BN273" t="inlineStr">
        <is>
          <t>4-Acid Digestion</t>
        </is>
      </c>
      <c r="BO273" t="n">
        <v>195200</v>
      </c>
      <c r="BP273" t="n">
        <v>19.52</v>
      </c>
      <c r="BQ273" t="inlineStr">
        <is>
          <t>4-Acid Digestion</t>
        </is>
      </c>
      <c r="BR273" t="n">
        <v>21.3</v>
      </c>
      <c r="BS273" t="n">
        <v>0.00213</v>
      </c>
      <c r="BT273" t="inlineStr">
        <is>
          <t>4-Acid Digestion</t>
        </is>
      </c>
      <c r="BU273" t="n">
        <v>2.34</v>
      </c>
      <c r="BV273" t="n">
        <v>0.000234</v>
      </c>
      <c r="BW273" t="inlineStr">
        <is>
          <t>4-Acid Digestion</t>
        </is>
      </c>
      <c r="BX273" t="n">
        <v>0.15</v>
      </c>
      <c r="BY273" t="n">
        <v>1.5e-05</v>
      </c>
      <c r="BZ273" t="inlineStr">
        <is>
          <t>Aqua Regia Digestion (sample weights 0.15-50g)</t>
        </is>
      </c>
      <c r="CA273" t="n">
        <v>3.6</v>
      </c>
      <c r="CB273" t="n">
        <v>0.00036</v>
      </c>
      <c r="CC273" t="inlineStr">
        <is>
          <t>4-Acid Digestion</t>
        </is>
      </c>
      <c r="CD273" t="n">
        <v>0.024</v>
      </c>
      <c r="CE273" t="n">
        <v>2.4e-06</v>
      </c>
      <c r="CF273" t="inlineStr">
        <is>
          <t>Aqua Regia Digestion (sample weights 0.15-50g)</t>
        </is>
      </c>
      <c r="CG273" t="n">
        <v>0.48</v>
      </c>
      <c r="CH273" t="n">
        <v>4.8e-05</v>
      </c>
      <c r="CI273" t="inlineStr">
        <is>
          <t>4-Acid Digestion</t>
        </is>
      </c>
      <c r="CJ273" t="n">
        <v>0.1</v>
      </c>
      <c r="CK273" t="n">
        <v>1e-05</v>
      </c>
      <c r="CL273" t="inlineStr">
        <is>
          <t>4-Acid Digestion</t>
        </is>
      </c>
      <c r="CM273" t="inlineStr"/>
      <c r="CN273" t="inlineStr"/>
      <c r="CO273" t="inlineStr"/>
      <c r="CP273" t="n">
        <v>2050</v>
      </c>
      <c r="CQ273" t="n">
        <v>0.205</v>
      </c>
      <c r="CR273" t="inlineStr">
        <is>
          <t>4-Acid Digestion</t>
        </is>
      </c>
      <c r="CS273" t="n">
        <v>12.4</v>
      </c>
      <c r="CT273" t="n">
        <v>0.00124</v>
      </c>
      <c r="CU273" t="inlineStr">
        <is>
          <t>4-Acid Digestion</t>
        </is>
      </c>
      <c r="CV273" t="n">
        <v>13.1</v>
      </c>
      <c r="CW273" t="n">
        <v>0.00131</v>
      </c>
      <c r="CX273" t="inlineStr">
        <is>
          <t>4-Acid Digestion</t>
        </is>
      </c>
      <c r="CY273" t="n">
        <v>0.21</v>
      </c>
      <c r="CZ273" t="n">
        <v>2.1e-05</v>
      </c>
      <c r="DA273" t="inlineStr">
        <is>
          <t>4-Acid Digestion</t>
        </is>
      </c>
      <c r="DB273" t="n">
        <v>2380</v>
      </c>
      <c r="DC273" t="n">
        <v>0.238</v>
      </c>
      <c r="DD273" t="inlineStr">
        <is>
          <t>4-Acid Digestion</t>
        </is>
      </c>
      <c r="DE273" t="n">
        <v>380</v>
      </c>
      <c r="DF273" t="n">
        <v>0.038</v>
      </c>
      <c r="DG273" t="inlineStr">
        <is>
          <t>4-Acid Digestion</t>
        </is>
      </c>
      <c r="DH273" t="n">
        <v>1.55</v>
      </c>
      <c r="DI273" t="n">
        <v>0.000155</v>
      </c>
      <c r="DJ273" t="inlineStr">
        <is>
          <t>4-Acid Digestion</t>
        </is>
      </c>
      <c r="DK273" t="n">
        <v>900</v>
      </c>
      <c r="DL273" t="n">
        <v>0.09</v>
      </c>
      <c r="DM273" t="inlineStr">
        <is>
          <t>4-Acid Digestion</t>
        </is>
      </c>
      <c r="DN273" t="n">
        <v>14.8</v>
      </c>
      <c r="DO273" t="n">
        <v>0.00148</v>
      </c>
      <c r="DP273" t="inlineStr">
        <is>
          <t>4-Acid Digestion</t>
        </is>
      </c>
      <c r="DQ273" t="n">
        <v>11.2</v>
      </c>
      <c r="DR273" t="n">
        <v>0.00112</v>
      </c>
      <c r="DS273" t="inlineStr">
        <is>
          <t>4-Acid Digestion</t>
        </is>
      </c>
      <c r="DT273" t="n">
        <v>455</v>
      </c>
      <c r="DU273" t="n">
        <v>0.0455</v>
      </c>
      <c r="DV273" t="inlineStr">
        <is>
          <t>Borate Fusion XRF</t>
        </is>
      </c>
      <c r="DW273" t="n">
        <v>230</v>
      </c>
      <c r="DX273" t="n">
        <v>0.023</v>
      </c>
      <c r="DY273" t="inlineStr">
        <is>
          <t>4-Acid Digestion</t>
        </is>
      </c>
      <c r="DZ273" t="n">
        <v>11.9</v>
      </c>
      <c r="EA273" t="n">
        <v>0.00119</v>
      </c>
      <c r="EB273" t="inlineStr">
        <is>
          <t>4-Acid Digestion</t>
        </is>
      </c>
      <c r="EC273" t="n">
        <v>0.128</v>
      </c>
      <c r="ED273" t="n">
        <v>1.28e-05</v>
      </c>
      <c r="EE273" t="inlineStr">
        <is>
          <t>Pb Fire Assay</t>
        </is>
      </c>
      <c r="EF273" t="n">
        <v>2.91</v>
      </c>
      <c r="EG273" t="n">
        <v>0.000291</v>
      </c>
      <c r="EH273" t="inlineStr">
        <is>
          <t>4-Acid Digestion</t>
        </is>
      </c>
      <c r="EI273" t="n">
        <v>0.08699999999999999</v>
      </c>
      <c r="EJ273" t="n">
        <v>8.7e-06</v>
      </c>
      <c r="EK273" t="inlineStr">
        <is>
          <t>Pb Fire Assay</t>
        </is>
      </c>
      <c r="EL273" t="n">
        <v>22.7</v>
      </c>
      <c r="EM273" t="n">
        <v>0.00227</v>
      </c>
      <c r="EN273" t="inlineStr">
        <is>
          <t>Borate / Peroxide Fusion ICP</t>
        </is>
      </c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n">
        <v>350</v>
      </c>
      <c r="EY273" t="n">
        <v>0.035</v>
      </c>
      <c r="EZ273" t="inlineStr">
        <is>
          <t>4-Acid Digestion</t>
        </is>
      </c>
      <c r="FA273" t="n">
        <v>0.63</v>
      </c>
      <c r="FB273" t="n">
        <v>6.3e-05</v>
      </c>
      <c r="FC273" t="inlineStr">
        <is>
          <t>4-Acid Digestion</t>
        </is>
      </c>
      <c r="FD273" t="n">
        <v>57</v>
      </c>
      <c r="FE273" t="n">
        <v>0.0057</v>
      </c>
      <c r="FF273" t="inlineStr">
        <is>
          <t>4-Acid Digestion</t>
        </is>
      </c>
      <c r="FG273" t="n">
        <v>2.02</v>
      </c>
      <c r="FH273" t="n">
        <v>0.000202</v>
      </c>
      <c r="FI273" t="inlineStr">
        <is>
          <t>4-Acid Digestion</t>
        </is>
      </c>
      <c r="FJ273" t="n">
        <v>193564.801</v>
      </c>
      <c r="FK273" t="n">
        <v>19.3564801</v>
      </c>
      <c r="FL273" t="inlineStr">
        <is>
          <t>Borate Fusion XRF</t>
        </is>
      </c>
      <c r="FM273" t="n">
        <v>2.5</v>
      </c>
      <c r="FN273" t="n">
        <v>0.00025</v>
      </c>
      <c r="FO273" t="inlineStr">
        <is>
          <t>Borate / Peroxide Fusion ICP</t>
        </is>
      </c>
      <c r="FP273" t="n">
        <v>1.93</v>
      </c>
      <c r="FQ273" t="n">
        <v>0.000193</v>
      </c>
      <c r="FR273" t="inlineStr">
        <is>
          <t>4-Acid Digestion</t>
        </is>
      </c>
      <c r="FS273" t="n">
        <v>27.1</v>
      </c>
      <c r="FT273" t="n">
        <v>0.00271</v>
      </c>
      <c r="FU273" t="inlineStr">
        <is>
          <t>4-Acid Digestion</t>
        </is>
      </c>
      <c r="FV273" t="n">
        <v>1.08</v>
      </c>
      <c r="FW273" t="n">
        <v>0.000108</v>
      </c>
      <c r="FX273" t="inlineStr">
        <is>
          <t>4-Acid Digestion</t>
        </is>
      </c>
      <c r="FY273" t="n">
        <v>0.39</v>
      </c>
      <c r="FZ273" t="n">
        <v>3.9e-05</v>
      </c>
      <c r="GA273" t="inlineStr">
        <is>
          <t>4-Acid Digestion</t>
        </is>
      </c>
      <c r="GB273" t="inlineStr"/>
      <c r="GC273" t="inlineStr"/>
      <c r="GD273" t="inlineStr"/>
      <c r="GE273" t="n">
        <v>7.26</v>
      </c>
      <c r="GF273" t="n">
        <v>0.000726</v>
      </c>
      <c r="GG273" t="inlineStr">
        <is>
          <t>4-Acid Digestion</t>
        </is>
      </c>
      <c r="GH273" t="n">
        <v>8780</v>
      </c>
      <c r="GI273" t="n">
        <v>0.878</v>
      </c>
      <c r="GJ273" t="inlineStr">
        <is>
          <t>4-Acid Digestion</t>
        </is>
      </c>
      <c r="GK273" t="n">
        <v>0.15</v>
      </c>
      <c r="GL273" t="n">
        <v>1.5e-05</v>
      </c>
      <c r="GM273" t="inlineStr">
        <is>
          <t>4-Acid Digestion</t>
        </is>
      </c>
      <c r="GN273" t="n">
        <v>0.23</v>
      </c>
      <c r="GO273" t="n">
        <v>2.3e-05</v>
      </c>
      <c r="GP273" t="inlineStr">
        <is>
          <t>4-Acid Digestion</t>
        </is>
      </c>
      <c r="GQ273" t="n">
        <v>1.68</v>
      </c>
      <c r="GR273" t="n">
        <v>0.000168</v>
      </c>
      <c r="GS273" t="inlineStr">
        <is>
          <t>4-Acid Digestion</t>
        </is>
      </c>
      <c r="GT273" t="n">
        <v>262.158</v>
      </c>
      <c r="GU273" t="n">
        <v>0.0262158</v>
      </c>
      <c r="GV273" t="inlineStr">
        <is>
          <t>Borate Fusion XRF</t>
        </is>
      </c>
      <c r="GW273" t="n">
        <v>0.99</v>
      </c>
      <c r="GX273" t="n">
        <v>9.899999999999999e-05</v>
      </c>
      <c r="GY273" t="inlineStr">
        <is>
          <t>4-Acid Digestion</t>
        </is>
      </c>
      <c r="GZ273" t="n">
        <v>10.4</v>
      </c>
      <c r="HA273" t="n">
        <v>0.00104</v>
      </c>
      <c r="HB273" t="inlineStr">
        <is>
          <t>4-Acid Digestion</t>
        </is>
      </c>
      <c r="HC273" t="n">
        <v>1.44</v>
      </c>
      <c r="HD273" t="n">
        <v>0.000144</v>
      </c>
      <c r="HE273" t="inlineStr">
        <is>
          <t>4-Acid Digestion</t>
        </is>
      </c>
      <c r="HF273" t="n">
        <v>39.7</v>
      </c>
      <c r="HG273" t="n">
        <v>0.00397</v>
      </c>
      <c r="HH273" t="inlineStr">
        <is>
          <t>4-Acid Digestion</t>
        </is>
      </c>
      <c r="HI273" t="n">
        <v>131</v>
      </c>
      <c r="HJ273" t="n">
        <v>0.0131</v>
      </c>
      <c r="HK273" t="inlineStr">
        <is>
          <t>4-Acid Digestion</t>
        </is>
      </c>
    </row>
    <row r="274">
      <c r="A274" t="inlineStr">
        <is>
          <t>OREAS0045P</t>
        </is>
      </c>
      <c r="B274" t="inlineStr">
        <is>
          <t>Blank/lithogeochem/low-level</t>
        </is>
      </c>
      <c r="C274" t="inlineStr">
        <is>
          <t>oxide</t>
        </is>
      </c>
      <c r="D274" t="inlineStr">
        <is>
          <t>ferruginous soil</t>
        </is>
      </c>
      <c r="E274" t="inlineStr">
        <is>
          <t>magmatic Ni-Cu-PGE</t>
        </is>
      </c>
      <c r="F274" t="inlineStr">
        <is>
          <t>no</t>
        </is>
      </c>
      <c r="G274" t="inlineStr">
        <is>
          <t>Archived</t>
        </is>
      </c>
      <c r="H274" t="inlineStr">
        <is>
          <t>C:/Users/Zeb/Documents/GitHub/OREAS-Catalogue-Info/oreas-catalogue-2024-05-24.csv</t>
        </is>
      </c>
      <c r="I274">
        <f>Hyperlink("https://www.oreas.com/crm/OREAS-45P/")</f>
        <v/>
      </c>
      <c r="J274" t="n">
        <v>0.3</v>
      </c>
      <c r="K274" t="n">
        <v>3e-05</v>
      </c>
      <c r="L274" t="inlineStr">
        <is>
          <t>Aqua Regia Digestion</t>
        </is>
      </c>
      <c r="M274" t="n">
        <v>68200</v>
      </c>
      <c r="N274" t="n">
        <v>6.82</v>
      </c>
      <c r="O274" t="inlineStr">
        <is>
          <t>Borate / Peroxide Fusion ICP</t>
        </is>
      </c>
      <c r="P274" t="n">
        <v>13.4</v>
      </c>
      <c r="Q274" t="n">
        <v>0.00134</v>
      </c>
      <c r="R274" t="inlineStr">
        <is>
          <t>4-Acid Digestion</t>
        </is>
      </c>
      <c r="S274" t="n">
        <v>0.055</v>
      </c>
      <c r="T274" t="n">
        <v>5.5e-06</v>
      </c>
      <c r="U274" t="inlineStr">
        <is>
          <t>Pb Fire Assay</t>
        </is>
      </c>
      <c r="V274" t="inlineStr"/>
      <c r="W274" t="inlineStr"/>
      <c r="X274" t="inlineStr"/>
      <c r="Y274" t="n">
        <v>281</v>
      </c>
      <c r="Z274" t="n">
        <v>0.0281</v>
      </c>
      <c r="AA274" t="inlineStr">
        <is>
          <t>Borate / Peroxide Fusion ICP</t>
        </is>
      </c>
      <c r="AB274" t="inlineStr"/>
      <c r="AC274" t="inlineStr"/>
      <c r="AD274" t="inlineStr"/>
      <c r="AE274" t="n">
        <v>0.21</v>
      </c>
      <c r="AF274" t="n">
        <v>2.1e-05</v>
      </c>
      <c r="AG274" t="inlineStr">
        <is>
          <t>4-Acid Digestion</t>
        </is>
      </c>
      <c r="AH274" t="n">
        <v>3000</v>
      </c>
      <c r="AI274" t="n">
        <v>0.3</v>
      </c>
      <c r="AJ274" t="inlineStr">
        <is>
          <t>Borate / Peroxide Fusion ICP</t>
        </is>
      </c>
      <c r="AK274" s="2" t="n">
        <v>0.2</v>
      </c>
      <c r="AL274" s="2" t="n">
        <v>2e-05</v>
      </c>
      <c r="AM274" t="inlineStr">
        <is>
          <t>4-Acid Digestion</t>
        </is>
      </c>
      <c r="AN274" t="n">
        <v>48.9</v>
      </c>
      <c r="AO274" t="n">
        <v>0.00489</v>
      </c>
      <c r="AP274" t="inlineStr">
        <is>
          <t>Borate / Peroxide Fusion ICP</t>
        </is>
      </c>
      <c r="AQ274" t="inlineStr"/>
      <c r="AR274" t="inlineStr"/>
      <c r="AS274" t="inlineStr"/>
      <c r="AT274" t="n">
        <v>120</v>
      </c>
      <c r="AU274" t="n">
        <v>0.012</v>
      </c>
      <c r="AV274" t="inlineStr">
        <is>
          <t>4-Acid Digestion</t>
        </is>
      </c>
      <c r="AW274" t="n">
        <v>1103</v>
      </c>
      <c r="AX274" t="n">
        <v>0.1103</v>
      </c>
      <c r="AY274" t="inlineStr">
        <is>
          <t>4-Acid Digestion</t>
        </is>
      </c>
      <c r="AZ274" t="inlineStr"/>
      <c r="BA274" t="inlineStr"/>
      <c r="BB274" t="inlineStr"/>
      <c r="BC274" t="n">
        <v>749</v>
      </c>
      <c r="BD274" t="n">
        <v>0.07489999999999999</v>
      </c>
      <c r="BE274" t="inlineStr">
        <is>
          <t>4-Acid Digestion</t>
        </is>
      </c>
      <c r="BF274" t="n">
        <v>4.1</v>
      </c>
      <c r="BG274" t="n">
        <v>0.00041</v>
      </c>
      <c r="BH274" t="inlineStr">
        <is>
          <t>Borate / Peroxide Fusion ICP</t>
        </is>
      </c>
      <c r="BI274" t="n">
        <v>2.2</v>
      </c>
      <c r="BJ274" t="n">
        <v>0.00022</v>
      </c>
      <c r="BK274" t="inlineStr">
        <is>
          <t>Borate / Peroxide Fusion ICP</t>
        </is>
      </c>
      <c r="BL274" t="n">
        <v>1.16</v>
      </c>
      <c r="BM274" t="n">
        <v>0.000116</v>
      </c>
      <c r="BN274" t="inlineStr">
        <is>
          <t>Borate / Peroxide Fusion ICP</t>
        </is>
      </c>
      <c r="BO274" t="n">
        <v>192200</v>
      </c>
      <c r="BP274" t="n">
        <v>19.22</v>
      </c>
      <c r="BQ274" t="inlineStr">
        <is>
          <t>Borate / Peroxide Fusion ICP</t>
        </is>
      </c>
      <c r="BR274" t="inlineStr"/>
      <c r="BS274" t="inlineStr"/>
      <c r="BT274" t="inlineStr"/>
      <c r="BU274" t="n">
        <v>4</v>
      </c>
      <c r="BV274" t="n">
        <v>0.0004</v>
      </c>
      <c r="BW274" t="inlineStr">
        <is>
          <t>Borate / Peroxide Fusion ICP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0.78</v>
      </c>
      <c r="CH274" t="n">
        <v>7.8e-05</v>
      </c>
      <c r="CI274" t="inlineStr">
        <is>
          <t>Borate / Peroxide Fusion ICP</t>
        </is>
      </c>
      <c r="CJ274" t="inlineStr"/>
      <c r="CK274" t="inlineStr"/>
      <c r="CL274" t="inlineStr"/>
      <c r="CM274" t="inlineStr"/>
      <c r="CN274" t="inlineStr"/>
      <c r="CO274" t="inlineStr"/>
      <c r="CP274" t="n">
        <v>3500</v>
      </c>
      <c r="CQ274" t="n">
        <v>0.35</v>
      </c>
      <c r="CR274" t="inlineStr">
        <is>
          <t>Borate / Peroxide Fusion ICP</t>
        </is>
      </c>
      <c r="CS274" t="n">
        <v>24.8</v>
      </c>
      <c r="CT274" t="n">
        <v>0.00248</v>
      </c>
      <c r="CU274" t="inlineStr">
        <is>
          <t>Borate / Peroxide Fusion ICP</t>
        </is>
      </c>
      <c r="CV274" t="inlineStr"/>
      <c r="CW274" t="inlineStr"/>
      <c r="CX274" t="inlineStr"/>
      <c r="CY274" t="n">
        <v>0.31</v>
      </c>
      <c r="CZ274" t="n">
        <v>3.1e-05</v>
      </c>
      <c r="DA274" t="inlineStr">
        <is>
          <t>Borate / Peroxide Fusion ICP</t>
        </is>
      </c>
      <c r="DB274" t="n">
        <v>2200</v>
      </c>
      <c r="DC274" t="n">
        <v>0.22</v>
      </c>
      <c r="DD274" t="inlineStr">
        <is>
          <t>Borate / Peroxide Fusion ICP</t>
        </is>
      </c>
      <c r="DE274" t="n">
        <v>1270</v>
      </c>
      <c r="DF274" t="n">
        <v>0.127</v>
      </c>
      <c r="DG274" t="inlineStr">
        <is>
          <t>Borate / Peroxide Fusion ICP</t>
        </is>
      </c>
      <c r="DH274" t="inlineStr"/>
      <c r="DI274" t="inlineStr"/>
      <c r="DJ274" t="inlineStr"/>
      <c r="DK274" t="n">
        <v>804</v>
      </c>
      <c r="DL274" t="n">
        <v>0.0804</v>
      </c>
      <c r="DM274" t="inlineStr">
        <is>
          <t>4-Acid Digestion</t>
        </is>
      </c>
      <c r="DN274" t="n">
        <v>24</v>
      </c>
      <c r="DO274" t="n">
        <v>0.0024</v>
      </c>
      <c r="DP274" t="inlineStr">
        <is>
          <t>Borate / Peroxide Fusion ICP</t>
        </is>
      </c>
      <c r="DQ274" t="n">
        <v>21</v>
      </c>
      <c r="DR274" t="n">
        <v>0.0021</v>
      </c>
      <c r="DS274" t="inlineStr">
        <is>
          <t>Borate / Peroxide Fusion ICP</t>
        </is>
      </c>
      <c r="DT274" t="n">
        <v>281</v>
      </c>
      <c r="DU274" t="n">
        <v>0.0281</v>
      </c>
      <c r="DV274" t="inlineStr">
        <is>
          <t>Aqua Regia Digestion</t>
        </is>
      </c>
      <c r="DW274" t="n">
        <v>454</v>
      </c>
      <c r="DX274" t="n">
        <v>0.0454</v>
      </c>
      <c r="DY274" t="inlineStr">
        <is>
          <t>4-Acid Digestion</t>
        </is>
      </c>
      <c r="DZ274" t="n">
        <v>22</v>
      </c>
      <c r="EA274" t="n">
        <v>0.0022</v>
      </c>
      <c r="EB274" t="inlineStr">
        <is>
          <t>4-Acid Digestion</t>
        </is>
      </c>
      <c r="EC274" t="n">
        <v>0.055</v>
      </c>
      <c r="ED274" t="n">
        <v>5.5e-06</v>
      </c>
      <c r="EE274" t="inlineStr">
        <is>
          <t>Pb Fire Assay</t>
        </is>
      </c>
      <c r="EF274" t="n">
        <v>5.42</v>
      </c>
      <c r="EG274" t="n">
        <v>0.0005419999999999999</v>
      </c>
      <c r="EH274" t="inlineStr">
        <is>
          <t>Borate / Peroxide Fusion ICP</t>
        </is>
      </c>
      <c r="EI274" t="n">
        <v>0.077</v>
      </c>
      <c r="EJ274" t="n">
        <v>7.700000000000001e-06</v>
      </c>
      <c r="EK274" t="inlineStr">
        <is>
          <t>Pb Fire Assay</t>
        </is>
      </c>
      <c r="EL274" t="n">
        <v>23</v>
      </c>
      <c r="EM274" t="n">
        <v>0.0023</v>
      </c>
      <c r="EN274" t="inlineStr">
        <is>
          <t>Borate / Peroxide Fusion ICP</t>
        </is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n">
        <v>300</v>
      </c>
      <c r="EY274" t="n">
        <v>0.03</v>
      </c>
      <c r="EZ274" t="inlineStr">
        <is>
          <t>Borate / Peroxide Fusion ICP</t>
        </is>
      </c>
      <c r="FA274" t="n">
        <v>0.92</v>
      </c>
      <c r="FB274" t="n">
        <v>9.2e-05</v>
      </c>
      <c r="FC274" t="inlineStr">
        <is>
          <t>4-Acid Digestion</t>
        </is>
      </c>
      <c r="FD274" t="inlineStr"/>
      <c r="FE274" t="inlineStr"/>
      <c r="FF274" t="inlineStr"/>
      <c r="FG274" t="inlineStr"/>
      <c r="FH274" t="inlineStr"/>
      <c r="FI274" t="inlineStr"/>
      <c r="FJ274" t="n">
        <v>204200</v>
      </c>
      <c r="FK274" t="n">
        <v>20.42</v>
      </c>
      <c r="FL274" t="inlineStr">
        <is>
          <t>Borate / Peroxide Fusion ICP</t>
        </is>
      </c>
      <c r="FM274" t="n">
        <v>4.51</v>
      </c>
      <c r="FN274" t="n">
        <v>0.000451</v>
      </c>
      <c r="FO274" t="inlineStr">
        <is>
          <t>Borate / Peroxide Fusion ICP</t>
        </is>
      </c>
      <c r="FP274" t="n">
        <v>3.1</v>
      </c>
      <c r="FQ274" t="n">
        <v>0.00031</v>
      </c>
      <c r="FR274" t="inlineStr">
        <is>
          <t>Borate / Peroxide Fusion ICP</t>
        </is>
      </c>
      <c r="FS274" t="n">
        <v>32.6</v>
      </c>
      <c r="FT274" t="n">
        <v>0.00326</v>
      </c>
      <c r="FU274" t="inlineStr">
        <is>
          <t>Borate / Peroxide Fusion ICP</t>
        </is>
      </c>
      <c r="FV274" t="inlineStr"/>
      <c r="FW274" t="inlineStr"/>
      <c r="FX274" t="inlineStr"/>
      <c r="FY274" t="n">
        <v>0.6899999999999999</v>
      </c>
      <c r="FZ274" t="n">
        <v>6.9e-05</v>
      </c>
      <c r="GA274" t="inlineStr">
        <is>
          <t>Borate / Peroxide Fusion ICP</t>
        </is>
      </c>
      <c r="GB274" t="inlineStr"/>
      <c r="GC274" t="inlineStr"/>
      <c r="GD274" t="inlineStr"/>
      <c r="GE274" t="n">
        <v>9.800000000000001</v>
      </c>
      <c r="GF274" t="n">
        <v>0.00098</v>
      </c>
      <c r="GG274" t="inlineStr">
        <is>
          <t>Borate / Peroxide Fusion ICP</t>
        </is>
      </c>
      <c r="GH274" t="n">
        <v>11800</v>
      </c>
      <c r="GI274" t="n">
        <v>1.18</v>
      </c>
      <c r="GJ274" t="inlineStr">
        <is>
          <t>Borate / Peroxide Fusion ICP</t>
        </is>
      </c>
      <c r="GK274" t="inlineStr"/>
      <c r="GL274" t="inlineStr"/>
      <c r="GM274" t="inlineStr"/>
      <c r="GN274" t="n">
        <v>0.32</v>
      </c>
      <c r="GO274" t="n">
        <v>3.2e-05</v>
      </c>
      <c r="GP274" t="inlineStr">
        <is>
          <t>Borate / Peroxide Fusion ICP</t>
        </is>
      </c>
      <c r="GQ274" t="n">
        <v>2.4</v>
      </c>
      <c r="GR274" t="n">
        <v>0.00024</v>
      </c>
      <c r="GS274" t="inlineStr">
        <is>
          <t>Borate / Peroxide Fusion ICP</t>
        </is>
      </c>
      <c r="GT274" t="inlineStr"/>
      <c r="GU274" t="inlineStr"/>
      <c r="GV274" t="inlineStr"/>
      <c r="GW274" t="inlineStr"/>
      <c r="GX274" t="inlineStr"/>
      <c r="GY274" t="inlineStr"/>
      <c r="GZ274" t="n">
        <v>18</v>
      </c>
      <c r="HA274" t="n">
        <v>0.0018</v>
      </c>
      <c r="HB274" t="inlineStr">
        <is>
          <t>Borate / Peroxide Fusion ICP</t>
        </is>
      </c>
      <c r="HC274" t="n">
        <v>2.1</v>
      </c>
      <c r="HD274" t="n">
        <v>0.00021</v>
      </c>
      <c r="HE274" t="inlineStr">
        <is>
          <t>Borate / Peroxide Fusion ICP</t>
        </is>
      </c>
      <c r="HF274" t="n">
        <v>141</v>
      </c>
      <c r="HG274" t="n">
        <v>0.0141</v>
      </c>
      <c r="HH274" t="inlineStr">
        <is>
          <t>4-Acid Digestion</t>
        </is>
      </c>
      <c r="HI274" t="n">
        <v>279</v>
      </c>
      <c r="HJ274" t="n">
        <v>0.0279</v>
      </c>
      <c r="HK274" t="inlineStr">
        <is>
          <t>Borate / Peroxide Fusion ICP</t>
        </is>
      </c>
    </row>
    <row r="275">
      <c r="A275" t="inlineStr">
        <is>
          <t>OREAS0046</t>
        </is>
      </c>
      <c r="B275" t="inlineStr">
        <is>
          <t>Au &lt;1 ppm, Blank/lithogeochem/low-level</t>
        </is>
      </c>
      <c r="C275" t="inlineStr">
        <is>
          <t>oxide</t>
        </is>
      </c>
      <c r="D275" t="inlineStr">
        <is>
          <t>glacial till</t>
        </is>
      </c>
      <c r="E275" t="inlineStr">
        <is>
          <t>barren</t>
        </is>
      </c>
      <c r="F275" t="inlineStr">
        <is>
          <t>yes</t>
        </is>
      </c>
      <c r="G275" t="inlineStr">
        <is>
          <t>Current</t>
        </is>
      </c>
      <c r="H275" t="inlineStr">
        <is>
          <t>C:/Users/Zeb/Documents/GitHub/OREAS-Catalogue-Info/oreas-catalogue-2024-05-24.csv</t>
        </is>
      </c>
      <c r="I275">
        <f>Hyperlink("https://www.oreas.com/crm/OREAS-46/")</f>
        <v/>
      </c>
      <c r="J275" t="n">
        <v>0.025</v>
      </c>
      <c r="K275" t="n">
        <v>2.5e-06</v>
      </c>
      <c r="L275" t="inlineStr">
        <is>
          <t>Aqua Regia Digestion (sample weights 0.15-50g)</t>
        </is>
      </c>
      <c r="M275" t="n">
        <v>62600</v>
      </c>
      <c r="N275" t="n">
        <v>6.26</v>
      </c>
      <c r="O275" t="inlineStr">
        <is>
          <t>4-Acid Digestion</t>
        </is>
      </c>
      <c r="P275" t="n">
        <v>1.01</v>
      </c>
      <c r="Q275" t="n">
        <v>0.000101</v>
      </c>
      <c r="R275" t="inlineStr">
        <is>
          <t>4-Acid Digestion</t>
        </is>
      </c>
      <c r="S275" t="n">
        <v>0.002</v>
      </c>
      <c r="T275" t="n">
        <v>2e-07</v>
      </c>
      <c r="U275" t="inlineStr">
        <is>
          <t>Pb Fire Assay</t>
        </is>
      </c>
      <c r="V275" t="inlineStr"/>
      <c r="W275" t="inlineStr"/>
      <c r="X275" t="inlineStr"/>
      <c r="Y275" t="n">
        <v>473</v>
      </c>
      <c r="Z275" t="n">
        <v>0.0473</v>
      </c>
      <c r="AA275" t="inlineStr">
        <is>
          <t>4-Acid Digestion</t>
        </is>
      </c>
      <c r="AB275" t="n">
        <v>0.91</v>
      </c>
      <c r="AC275" t="n">
        <v>9.1e-05</v>
      </c>
      <c r="AD275" t="inlineStr">
        <is>
          <t>4-Acid Digestion</t>
        </is>
      </c>
      <c r="AE275" t="n">
        <v>0.054</v>
      </c>
      <c r="AF275" t="n">
        <v>5.4e-06</v>
      </c>
      <c r="AG275" t="inlineStr">
        <is>
          <t>4-Acid Digestion</t>
        </is>
      </c>
      <c r="AH275" t="n">
        <v>24000</v>
      </c>
      <c r="AI275" t="n">
        <v>2.4</v>
      </c>
      <c r="AJ275" t="inlineStr">
        <is>
          <t>4-Acid Digestion</t>
        </is>
      </c>
      <c r="AK275" t="n">
        <v>0.059</v>
      </c>
      <c r="AL275" t="n">
        <v>5.9e-06</v>
      </c>
      <c r="AM275" t="inlineStr">
        <is>
          <t>4-Acid Digestion</t>
        </is>
      </c>
      <c r="AN275" t="n">
        <v>36.4</v>
      </c>
      <c r="AO275" t="n">
        <v>0.00364</v>
      </c>
      <c r="AP275" t="inlineStr">
        <is>
          <t>4-Acid Digestion</t>
        </is>
      </c>
      <c r="AQ275" t="inlineStr"/>
      <c r="AR275" t="inlineStr"/>
      <c r="AS275" t="inlineStr"/>
      <c r="AT275" t="n">
        <v>9.83</v>
      </c>
      <c r="AU275" t="n">
        <v>0.0009829999999999999</v>
      </c>
      <c r="AV275" t="inlineStr">
        <is>
          <t>4-Acid Digestion</t>
        </is>
      </c>
      <c r="AW275" t="n">
        <v>45.7</v>
      </c>
      <c r="AX275" t="n">
        <v>0.00457</v>
      </c>
      <c r="AY275" t="inlineStr">
        <is>
          <t>4-Acid Digestion</t>
        </is>
      </c>
      <c r="AZ275" t="n">
        <v>0.64</v>
      </c>
      <c r="BA275" t="n">
        <v>6.4e-05</v>
      </c>
      <c r="BB275" t="inlineStr">
        <is>
          <t>4-Acid Digestion</t>
        </is>
      </c>
      <c r="BC275" t="n">
        <v>23.1</v>
      </c>
      <c r="BD275" t="n">
        <v>0.00231</v>
      </c>
      <c r="BE275" t="inlineStr">
        <is>
          <t>4-Acid Digestion</t>
        </is>
      </c>
      <c r="BF275" t="n">
        <v>2.03</v>
      </c>
      <c r="BG275" t="n">
        <v>0.000203</v>
      </c>
      <c r="BH275" t="inlineStr">
        <is>
          <t>4-Acid Digestion</t>
        </is>
      </c>
      <c r="BI275" t="n">
        <v>1.13</v>
      </c>
      <c r="BJ275" t="n">
        <v>0.000113</v>
      </c>
      <c r="BK275" t="inlineStr">
        <is>
          <t>4-Acid Digestion</t>
        </is>
      </c>
      <c r="BL275" t="n">
        <v>0.89</v>
      </c>
      <c r="BM275" t="n">
        <v>8.899999999999999e-05</v>
      </c>
      <c r="BN275" t="inlineStr">
        <is>
          <t>4-Acid Digestion</t>
        </is>
      </c>
      <c r="BO275" t="n">
        <v>26100</v>
      </c>
      <c r="BP275" t="n">
        <v>2.61</v>
      </c>
      <c r="BQ275" t="inlineStr">
        <is>
          <t>4-Acid Digestion</t>
        </is>
      </c>
      <c r="BR275" t="n">
        <v>14</v>
      </c>
      <c r="BS275" t="n">
        <v>0.0014</v>
      </c>
      <c r="BT275" t="inlineStr">
        <is>
          <t>4-Acid Digestion</t>
        </is>
      </c>
      <c r="BU275" t="n">
        <v>2.66</v>
      </c>
      <c r="BV275" t="n">
        <v>0.000266</v>
      </c>
      <c r="BW275" t="inlineStr">
        <is>
          <t>4-Acid Digestion</t>
        </is>
      </c>
      <c r="BX275" t="n">
        <v>0.061</v>
      </c>
      <c r="BY275" t="n">
        <v>6.1e-06</v>
      </c>
      <c r="BZ275" t="inlineStr">
        <is>
          <t>Aqua Regia Digestion (sample weights 0.15-50g)</t>
        </is>
      </c>
      <c r="CA275" t="n">
        <v>1.82</v>
      </c>
      <c r="CB275" t="n">
        <v>0.000182</v>
      </c>
      <c r="CC275" t="inlineStr">
        <is>
          <t>4-Acid Digestion</t>
        </is>
      </c>
      <c r="CD275" t="inlineStr"/>
      <c r="CE275" t="inlineStr"/>
      <c r="CF275" t="inlineStr"/>
      <c r="CG275" t="n">
        <v>0.39</v>
      </c>
      <c r="CH275" t="n">
        <v>3.9e-05</v>
      </c>
      <c r="CI275" t="inlineStr">
        <is>
          <t>4-Acid Digestion</t>
        </is>
      </c>
      <c r="CJ275" t="n">
        <v>0.026</v>
      </c>
      <c r="CK275" t="n">
        <v>2.6e-06</v>
      </c>
      <c r="CL275" t="inlineStr">
        <is>
          <t>4-Acid Digestion</t>
        </is>
      </c>
      <c r="CM275" t="inlineStr"/>
      <c r="CN275" t="inlineStr"/>
      <c r="CO275" t="inlineStr"/>
      <c r="CP275" t="n">
        <v>11900</v>
      </c>
      <c r="CQ275" t="n">
        <v>1.19</v>
      </c>
      <c r="CR275" t="inlineStr">
        <is>
          <t>4-Acid Digestion</t>
        </is>
      </c>
      <c r="CS275" t="n">
        <v>18.9</v>
      </c>
      <c r="CT275" t="n">
        <v>0.00189</v>
      </c>
      <c r="CU275" t="inlineStr">
        <is>
          <t>4-Acid Digestion</t>
        </is>
      </c>
      <c r="CV275" t="n">
        <v>10.4</v>
      </c>
      <c r="CW275" t="n">
        <v>0.00104</v>
      </c>
      <c r="CX275" t="inlineStr">
        <is>
          <t>4-Acid Digestion</t>
        </is>
      </c>
      <c r="CY275" t="n">
        <v>0.15</v>
      </c>
      <c r="CZ275" t="n">
        <v>1.5e-05</v>
      </c>
      <c r="DA275" t="inlineStr">
        <is>
          <t>4-Acid Digestion</t>
        </is>
      </c>
      <c r="DB275" t="n">
        <v>9430</v>
      </c>
      <c r="DC275" t="n">
        <v>0.9429999999999999</v>
      </c>
      <c r="DD275" t="inlineStr">
        <is>
          <t>4-Acid Digestion</t>
        </is>
      </c>
      <c r="DE275" t="n">
        <v>490</v>
      </c>
      <c r="DF275" t="n">
        <v>0.049</v>
      </c>
      <c r="DG275" t="inlineStr">
        <is>
          <t>4-Acid Digestion</t>
        </is>
      </c>
      <c r="DH275" t="n">
        <v>0.77</v>
      </c>
      <c r="DI275" t="n">
        <v>7.7e-05</v>
      </c>
      <c r="DJ275" t="inlineStr">
        <is>
          <t>4-Acid Digestion</t>
        </is>
      </c>
      <c r="DK275" t="n">
        <v>26100</v>
      </c>
      <c r="DL275" t="n">
        <v>2.61</v>
      </c>
      <c r="DM275" t="inlineStr">
        <is>
          <t>4-Acid Digestion</t>
        </is>
      </c>
      <c r="DN275" t="n">
        <v>4.56</v>
      </c>
      <c r="DO275" t="n">
        <v>0.000456</v>
      </c>
      <c r="DP275" t="inlineStr">
        <is>
          <t>4-Acid Digestion</t>
        </is>
      </c>
      <c r="DQ275" t="n">
        <v>18.5</v>
      </c>
      <c r="DR275" t="n">
        <v>0.00185</v>
      </c>
      <c r="DS275" t="inlineStr">
        <is>
          <t>4-Acid Digestion</t>
        </is>
      </c>
      <c r="DT275" t="n">
        <v>30.7</v>
      </c>
      <c r="DU275" t="n">
        <v>0.00307</v>
      </c>
      <c r="DV275" t="inlineStr">
        <is>
          <t>Borate / Peroxide Fusion ICP</t>
        </is>
      </c>
      <c r="DW275" t="n">
        <v>540</v>
      </c>
      <c r="DX275" t="n">
        <v>0.054</v>
      </c>
      <c r="DY275" t="inlineStr">
        <is>
          <t>4-Acid Digestion</t>
        </is>
      </c>
      <c r="DZ275" t="n">
        <v>7.02</v>
      </c>
      <c r="EA275" t="n">
        <v>0.000702</v>
      </c>
      <c r="EB275" t="inlineStr">
        <is>
          <t>4-Acid Digestion</t>
        </is>
      </c>
      <c r="EC275" s="2" t="n">
        <v>0.001</v>
      </c>
      <c r="ED275" s="2" t="n">
        <v>1e-07</v>
      </c>
      <c r="EE275" t="inlineStr">
        <is>
          <t>Pb Fire Assay</t>
        </is>
      </c>
      <c r="EF275" t="n">
        <v>4.84</v>
      </c>
      <c r="EG275" t="n">
        <v>0.000484</v>
      </c>
      <c r="EH275" t="inlineStr">
        <is>
          <t>4-Acid Digestion</t>
        </is>
      </c>
      <c r="EI275" s="2" t="n">
        <v>0.001</v>
      </c>
      <c r="EJ275" s="2" t="n">
        <v>1e-07</v>
      </c>
      <c r="EK275" t="inlineStr">
        <is>
          <t>Pb Fire Assay</t>
        </is>
      </c>
      <c r="EL275" t="n">
        <v>33.5</v>
      </c>
      <c r="EM275" t="n">
        <v>0.00335</v>
      </c>
      <c r="EN275" t="inlineStr">
        <is>
          <t>Borate / Peroxide Fusion ICP</t>
        </is>
      </c>
      <c r="EO275" s="2" t="n">
        <v>0.002</v>
      </c>
      <c r="EP275" s="2" t="n">
        <v>2e-07</v>
      </c>
      <c r="EQ275" t="inlineStr">
        <is>
          <t>4-Acid Digestion</t>
        </is>
      </c>
      <c r="ER275" t="inlineStr"/>
      <c r="ES275" t="inlineStr"/>
      <c r="ET275" t="inlineStr"/>
      <c r="EU275" t="inlineStr"/>
      <c r="EV275" t="inlineStr"/>
      <c r="EW275" t="inlineStr"/>
      <c r="EX275" s="2" t="n">
        <v>50</v>
      </c>
      <c r="EY275" s="2" t="n">
        <v>0.005</v>
      </c>
      <c r="EZ275" t="inlineStr">
        <is>
          <t>4-Acid Digestion</t>
        </is>
      </c>
      <c r="FA275" t="n">
        <v>0.1</v>
      </c>
      <c r="FB275" t="n">
        <v>1e-05</v>
      </c>
      <c r="FC275" t="inlineStr">
        <is>
          <t>4-Acid Digestion</t>
        </is>
      </c>
      <c r="FD275" t="n">
        <v>8.75</v>
      </c>
      <c r="FE275" t="n">
        <v>0.000875</v>
      </c>
      <c r="FF275" t="inlineStr">
        <is>
          <t>4-Acid Digestion</t>
        </is>
      </c>
      <c r="FG275" s="2" t="n">
        <v>0.2</v>
      </c>
      <c r="FH275" s="2" t="n">
        <v>2e-05</v>
      </c>
      <c r="FI275" t="inlineStr">
        <is>
          <t>Aqua Regia Digestion (sample weights 0.15-50g)</t>
        </is>
      </c>
      <c r="FJ275" t="n">
        <v>339965.418</v>
      </c>
      <c r="FK275" t="n">
        <v>33.9965418</v>
      </c>
      <c r="FL275" t="inlineStr">
        <is>
          <t>Borate / Peroxide Fusion ICP</t>
        </is>
      </c>
      <c r="FM275" t="n">
        <v>3.33</v>
      </c>
      <c r="FN275" t="n">
        <v>0.000333</v>
      </c>
      <c r="FO275" t="inlineStr">
        <is>
          <t>Borate / Peroxide Fusion ICP</t>
        </is>
      </c>
      <c r="FP275" t="n">
        <v>0.78</v>
      </c>
      <c r="FQ275" t="n">
        <v>7.8e-05</v>
      </c>
      <c r="FR275" t="inlineStr">
        <is>
          <t>4-Acid Digestion</t>
        </is>
      </c>
      <c r="FS275" t="n">
        <v>408</v>
      </c>
      <c r="FT275" t="n">
        <v>0.0408</v>
      </c>
      <c r="FU275" t="inlineStr">
        <is>
          <t>4-Acid Digestion</t>
        </is>
      </c>
      <c r="FV275" t="n">
        <v>0.27</v>
      </c>
      <c r="FW275" t="n">
        <v>2.7e-05</v>
      </c>
      <c r="FX275" t="inlineStr">
        <is>
          <t>4-Acid Digestion</t>
        </is>
      </c>
      <c r="FY275" t="n">
        <v>0.36</v>
      </c>
      <c r="FZ275" t="n">
        <v>3.6e-05</v>
      </c>
      <c r="GA275" t="inlineStr">
        <is>
          <t>4-Acid Digestion</t>
        </is>
      </c>
      <c r="GB275" t="inlineStr"/>
      <c r="GC275" t="inlineStr"/>
      <c r="GD275" t="inlineStr"/>
      <c r="GE275" t="n">
        <v>3.26</v>
      </c>
      <c r="GF275" t="n">
        <v>0.000326</v>
      </c>
      <c r="GG275" t="inlineStr">
        <is>
          <t>4-Acid Digestion</t>
        </is>
      </c>
      <c r="GH275" t="n">
        <v>2070</v>
      </c>
      <c r="GI275" t="n">
        <v>0.207</v>
      </c>
      <c r="GJ275" t="inlineStr">
        <is>
          <t>4-Acid Digestion</t>
        </is>
      </c>
      <c r="GK275" t="n">
        <v>0.21</v>
      </c>
      <c r="GL275" t="n">
        <v>2.1e-05</v>
      </c>
      <c r="GM275" t="inlineStr">
        <is>
          <t>4-Acid Digestion</t>
        </is>
      </c>
      <c r="GN275" t="n">
        <v>0.15</v>
      </c>
      <c r="GO275" t="n">
        <v>1.5e-05</v>
      </c>
      <c r="GP275" t="inlineStr">
        <is>
          <t>4-Acid Digestion</t>
        </is>
      </c>
      <c r="GQ275" t="n">
        <v>0.7</v>
      </c>
      <c r="GR275" t="n">
        <v>6.999999999999999e-05</v>
      </c>
      <c r="GS275" t="inlineStr">
        <is>
          <t>4-Acid Digestion</t>
        </is>
      </c>
      <c r="GT275" t="n">
        <v>60</v>
      </c>
      <c r="GU275" t="n">
        <v>0.006</v>
      </c>
      <c r="GV275" t="inlineStr">
        <is>
          <t>Borate / Peroxide Fusion ICP</t>
        </is>
      </c>
      <c r="GW275" t="n">
        <v>0.21</v>
      </c>
      <c r="GX275" t="n">
        <v>2.1e-05</v>
      </c>
      <c r="GY275" t="inlineStr">
        <is>
          <t>4-Acid Digestion</t>
        </is>
      </c>
      <c r="GZ275" t="n">
        <v>10.5</v>
      </c>
      <c r="HA275" t="n">
        <v>0.00105</v>
      </c>
      <c r="HB275" t="inlineStr">
        <is>
          <t>4-Acid Digestion</t>
        </is>
      </c>
      <c r="HC275" t="n">
        <v>1.01</v>
      </c>
      <c r="HD275" t="n">
        <v>0.000101</v>
      </c>
      <c r="HE275" t="inlineStr">
        <is>
          <t>4-Acid Digestion</t>
        </is>
      </c>
      <c r="HF275" t="n">
        <v>35.5</v>
      </c>
      <c r="HG275" t="n">
        <v>0.00355</v>
      </c>
      <c r="HH275" t="inlineStr">
        <is>
          <t>4-Acid Digestion</t>
        </is>
      </c>
      <c r="HI275" t="n">
        <v>61</v>
      </c>
      <c r="HJ275" t="n">
        <v>0.0061</v>
      </c>
      <c r="HK275" t="inlineStr">
        <is>
          <t>4-Acid Digestion</t>
        </is>
      </c>
    </row>
    <row r="276">
      <c r="A276" t="inlineStr">
        <is>
          <t>OREAS0460</t>
        </is>
      </c>
      <c r="B276" t="inlineStr">
        <is>
          <t>REE</t>
        </is>
      </c>
      <c r="C276" t="inlineStr">
        <is>
          <t>oxide</t>
        </is>
      </c>
      <c r="D276" t="inlineStr">
        <is>
          <t>lateritic</t>
        </is>
      </c>
      <c r="E276" t="inlineStr">
        <is>
          <t>carbonatite</t>
        </is>
      </c>
      <c r="F276" t="inlineStr">
        <is>
          <t>yes</t>
        </is>
      </c>
      <c r="G276" t="inlineStr">
        <is>
          <t>Current</t>
        </is>
      </c>
      <c r="H276" t="inlineStr">
        <is>
          <t>C:/Users/Zeb/Documents/GitHub/OREAS-Catalogue-Info/oreas-catalogue-2024-05-24.csv</t>
        </is>
      </c>
      <c r="I276">
        <f>Hyperlink("https://www.oreas.com/crm/OREAS-460/")</f>
        <v/>
      </c>
      <c r="J276" s="2" t="n">
        <v>1</v>
      </c>
      <c r="K276" s="2" t="n">
        <v>0.0001</v>
      </c>
      <c r="L276" t="inlineStr">
        <is>
          <t>4-Acid Digestion</t>
        </is>
      </c>
      <c r="M276" t="n">
        <v>65500</v>
      </c>
      <c r="N276" t="n">
        <v>6.55</v>
      </c>
      <c r="O276" t="inlineStr">
        <is>
          <t>4-Acid Digestion</t>
        </is>
      </c>
      <c r="P276" t="n">
        <v>53</v>
      </c>
      <c r="Q276" t="n">
        <v>0.0053</v>
      </c>
      <c r="R276" t="inlineStr">
        <is>
          <t>4-Acid Digestion</t>
        </is>
      </c>
      <c r="S276" t="inlineStr"/>
      <c r="T276" t="inlineStr"/>
      <c r="U276" t="inlineStr"/>
      <c r="V276" t="inlineStr"/>
      <c r="W276" t="inlineStr"/>
      <c r="X276" t="inlineStr"/>
      <c r="Y276" t="n">
        <v>815</v>
      </c>
      <c r="Z276" t="n">
        <v>0.0815</v>
      </c>
      <c r="AA276" t="inlineStr">
        <is>
          <t>4-Acid Digestion</t>
        </is>
      </c>
      <c r="AB276" t="n">
        <v>2.4</v>
      </c>
      <c r="AC276" t="n">
        <v>0.00024</v>
      </c>
      <c r="AD276" t="inlineStr">
        <is>
          <t>4-Acid Digestion</t>
        </is>
      </c>
      <c r="AE276" t="n">
        <v>1.44</v>
      </c>
      <c r="AF276" t="n">
        <v>0.000144</v>
      </c>
      <c r="AG276" t="inlineStr">
        <is>
          <t>4-Acid Digestion</t>
        </is>
      </c>
      <c r="AH276" t="n">
        <v>7010</v>
      </c>
      <c r="AI276" t="n">
        <v>0.701</v>
      </c>
      <c r="AJ276" t="inlineStr">
        <is>
          <t>4-Acid Digestion</t>
        </is>
      </c>
      <c r="AK276" s="2" t="n">
        <v>0.1</v>
      </c>
      <c r="AL276" s="2" t="n">
        <v>1e-05</v>
      </c>
      <c r="AM276" t="inlineStr">
        <is>
          <t>4-Acid Digestion</t>
        </is>
      </c>
      <c r="AN276" t="n">
        <v>1853</v>
      </c>
      <c r="AO276" t="n">
        <v>0.1853</v>
      </c>
      <c r="AP276" t="inlineStr">
        <is>
          <t>4-Acid Digestion</t>
        </is>
      </c>
      <c r="AQ276" t="inlineStr"/>
      <c r="AR276" t="inlineStr"/>
      <c r="AS276" t="inlineStr"/>
      <c r="AT276" t="n">
        <v>10</v>
      </c>
      <c r="AU276" t="n">
        <v>0.001</v>
      </c>
      <c r="AV276" t="inlineStr">
        <is>
          <t>4-Acid Digestion</t>
        </is>
      </c>
      <c r="AW276" t="n">
        <v>347</v>
      </c>
      <c r="AX276" t="n">
        <v>0.0347</v>
      </c>
      <c r="AY276" t="inlineStr">
        <is>
          <t>4-Acid Digestion</t>
        </is>
      </c>
      <c r="AZ276" t="n">
        <v>3.78</v>
      </c>
      <c r="BA276" t="n">
        <v>0.000378</v>
      </c>
      <c r="BB276" t="inlineStr">
        <is>
          <t>4-Acid Digestion</t>
        </is>
      </c>
      <c r="BC276" t="n">
        <v>41.7</v>
      </c>
      <c r="BD276" t="n">
        <v>0.00417</v>
      </c>
      <c r="BE276" t="inlineStr">
        <is>
          <t>4-Acid Digestion</t>
        </is>
      </c>
      <c r="BF276" t="n">
        <v>18</v>
      </c>
      <c r="BG276" t="n">
        <v>0.0018</v>
      </c>
      <c r="BH276" t="inlineStr">
        <is>
          <t>4-Acid Digestion</t>
        </is>
      </c>
      <c r="BI276" t="n">
        <v>4.65</v>
      </c>
      <c r="BJ276" t="n">
        <v>0.000465</v>
      </c>
      <c r="BK276" t="inlineStr">
        <is>
          <t>4-Acid Digestion</t>
        </is>
      </c>
      <c r="BL276" t="n">
        <v>23.1</v>
      </c>
      <c r="BM276" t="n">
        <v>0.00231</v>
      </c>
      <c r="BN276" t="inlineStr">
        <is>
          <t>4-Acid Digestion</t>
        </is>
      </c>
      <c r="BO276" t="n">
        <v>185600</v>
      </c>
      <c r="BP276" t="n">
        <v>18.56</v>
      </c>
      <c r="BQ276" t="inlineStr">
        <is>
          <t>4-Acid Digestion</t>
        </is>
      </c>
      <c r="BR276" t="n">
        <v>33</v>
      </c>
      <c r="BS276" t="n">
        <v>0.0033</v>
      </c>
      <c r="BT276" t="inlineStr">
        <is>
          <t>4-Acid Digestion</t>
        </is>
      </c>
      <c r="BU276" t="n">
        <v>48.2</v>
      </c>
      <c r="BV276" t="n">
        <v>0.00482</v>
      </c>
      <c r="BW276" t="inlineStr">
        <is>
          <t>4-Acid Digestion</t>
        </is>
      </c>
      <c r="BX276" t="inlineStr"/>
      <c r="BY276" t="inlineStr"/>
      <c r="BZ276" t="inlineStr"/>
      <c r="CA276" t="n">
        <v>6.09</v>
      </c>
      <c r="CB276" t="n">
        <v>0.0006089999999999999</v>
      </c>
      <c r="CC276" t="inlineStr">
        <is>
          <t>4-Acid Digestion</t>
        </is>
      </c>
      <c r="CD276" t="inlineStr"/>
      <c r="CE276" t="inlineStr"/>
      <c r="CF276" t="inlineStr"/>
      <c r="CG276" t="n">
        <v>2.37</v>
      </c>
      <c r="CH276" t="n">
        <v>0.000237</v>
      </c>
      <c r="CI276" t="inlineStr">
        <is>
          <t>4-Acid Digestion</t>
        </is>
      </c>
      <c r="CJ276" t="n">
        <v>0.31</v>
      </c>
      <c r="CK276" t="n">
        <v>3.1e-05</v>
      </c>
      <c r="CL276" t="inlineStr">
        <is>
          <t>4-Acid Digestion</t>
        </is>
      </c>
      <c r="CM276" t="inlineStr"/>
      <c r="CN276" t="inlineStr"/>
      <c r="CO276" t="inlineStr"/>
      <c r="CP276" t="n">
        <v>12500</v>
      </c>
      <c r="CQ276" t="n">
        <v>1.25</v>
      </c>
      <c r="CR276" t="inlineStr">
        <is>
          <t>4-Acid Digestion</t>
        </is>
      </c>
      <c r="CS276" t="n">
        <v>1298</v>
      </c>
      <c r="CT276" t="n">
        <v>0.1298</v>
      </c>
      <c r="CU276" t="inlineStr">
        <is>
          <t>4-Acid Digestion</t>
        </is>
      </c>
      <c r="CV276" t="n">
        <v>18.3</v>
      </c>
      <c r="CW276" t="n">
        <v>0.00183</v>
      </c>
      <c r="CX276" t="inlineStr">
        <is>
          <t>4-Acid Digestion</t>
        </is>
      </c>
      <c r="CY276" t="n">
        <v>0.36</v>
      </c>
      <c r="CZ276" t="n">
        <v>3.6e-05</v>
      </c>
      <c r="DA276" t="inlineStr">
        <is>
          <t>4-Acid Digestion</t>
        </is>
      </c>
      <c r="DB276" t="n">
        <v>7240</v>
      </c>
      <c r="DC276" t="n">
        <v>0.724</v>
      </c>
      <c r="DD276" t="inlineStr">
        <is>
          <t>4-Acid Digestion</t>
        </is>
      </c>
      <c r="DE276" t="n">
        <v>307</v>
      </c>
      <c r="DF276" t="n">
        <v>0.0307</v>
      </c>
      <c r="DG276" t="inlineStr">
        <is>
          <t>4-Acid Digestion</t>
        </is>
      </c>
      <c r="DH276" t="n">
        <v>25.4</v>
      </c>
      <c r="DI276" t="n">
        <v>0.00254</v>
      </c>
      <c r="DJ276" t="inlineStr">
        <is>
          <t>4-Acid Digestion</t>
        </is>
      </c>
      <c r="DK276" t="n">
        <v>1330</v>
      </c>
      <c r="DL276" t="n">
        <v>0.133</v>
      </c>
      <c r="DM276" t="inlineStr">
        <is>
          <t>4-Acid Digestion</t>
        </is>
      </c>
      <c r="DN276" t="n">
        <v>697.646</v>
      </c>
      <c r="DO276" t="n">
        <v>0.0697646</v>
      </c>
      <c r="DP276" t="inlineStr">
        <is>
          <t>Borate / Peroxide Fusion ICP</t>
        </is>
      </c>
      <c r="DQ276" t="n">
        <v>792</v>
      </c>
      <c r="DR276" t="n">
        <v>0.07920000000000001</v>
      </c>
      <c r="DS276" t="inlineStr">
        <is>
          <t>4-Acid Digestion</t>
        </is>
      </c>
      <c r="DT276" t="n">
        <v>53.434</v>
      </c>
      <c r="DU276" t="n">
        <v>0.0053434</v>
      </c>
      <c r="DV276" t="inlineStr">
        <is>
          <t>Borate / Peroxide Fusion ICP</t>
        </is>
      </c>
      <c r="DW276" t="n">
        <v>1930</v>
      </c>
      <c r="DX276" t="n">
        <v>0.193</v>
      </c>
      <c r="DY276" t="inlineStr">
        <is>
          <t>4-Acid Digestion</t>
        </is>
      </c>
      <c r="DZ276" t="n">
        <v>65</v>
      </c>
      <c r="EA276" t="n">
        <v>0.0065</v>
      </c>
      <c r="EB276" t="inlineStr">
        <is>
          <t>4-Acid Digestion</t>
        </is>
      </c>
      <c r="EC276" t="inlineStr"/>
      <c r="ED276" t="inlineStr"/>
      <c r="EE276" t="inlineStr"/>
      <c r="EF276" t="n">
        <v>240</v>
      </c>
      <c r="EG276" t="n">
        <v>0.024</v>
      </c>
      <c r="EH276" t="inlineStr">
        <is>
          <t>4-Acid Digestion</t>
        </is>
      </c>
      <c r="EI276" t="inlineStr"/>
      <c r="EJ276" t="inlineStr"/>
      <c r="EK276" t="inlineStr"/>
      <c r="EL276" t="n">
        <v>75</v>
      </c>
      <c r="EM276" t="n">
        <v>0.0075</v>
      </c>
      <c r="EN276" t="inlineStr">
        <is>
          <t>Borate / Peroxide Fusion ICP</t>
        </is>
      </c>
      <c r="EO276" s="2" t="n">
        <v>0.004</v>
      </c>
      <c r="EP276" s="2" t="n">
        <v>4e-07</v>
      </c>
      <c r="EQ276" t="inlineStr">
        <is>
          <t>4-Acid Digestion</t>
        </is>
      </c>
      <c r="ER276" t="inlineStr"/>
      <c r="ES276" t="inlineStr"/>
      <c r="ET276" t="inlineStr"/>
      <c r="EU276" t="inlineStr"/>
      <c r="EV276" t="inlineStr"/>
      <c r="EW276" t="inlineStr"/>
      <c r="EX276" t="n">
        <v>291</v>
      </c>
      <c r="EY276" t="n">
        <v>0.0291</v>
      </c>
      <c r="EZ276" t="inlineStr">
        <is>
          <t>4-Acid Digestion</t>
        </is>
      </c>
      <c r="FA276" t="n">
        <v>3.4</v>
      </c>
      <c r="FB276" t="n">
        <v>0.00034</v>
      </c>
      <c r="FC276" t="inlineStr">
        <is>
          <t>4-Acid Digestion</t>
        </is>
      </c>
      <c r="FD276" t="n">
        <v>27.9</v>
      </c>
      <c r="FE276" t="n">
        <v>0.00279</v>
      </c>
      <c r="FF276" t="inlineStr">
        <is>
          <t>4-Acid Digestion</t>
        </is>
      </c>
      <c r="FG276" s="2" t="n">
        <v>5</v>
      </c>
      <c r="FH276" s="2" t="n">
        <v>0.0005</v>
      </c>
      <c r="FI276" t="inlineStr">
        <is>
          <t>4-Acid Digestion</t>
        </is>
      </c>
      <c r="FJ276" t="n">
        <v>232782.59</v>
      </c>
      <c r="FK276" t="n">
        <v>23.278259</v>
      </c>
      <c r="FL276" t="inlineStr">
        <is>
          <t>Borate / Peroxide Fusion ICP</t>
        </is>
      </c>
      <c r="FM276" t="n">
        <v>107.795</v>
      </c>
      <c r="FN276" t="n">
        <v>0.0107795</v>
      </c>
      <c r="FO276" t="inlineStr">
        <is>
          <t>Borate / Peroxide Fusion ICP</t>
        </is>
      </c>
      <c r="FP276" t="n">
        <v>13.3</v>
      </c>
      <c r="FQ276" t="n">
        <v>0.00133</v>
      </c>
      <c r="FR276" t="inlineStr">
        <is>
          <t>4-Acid Digestion</t>
        </is>
      </c>
      <c r="FS276" t="n">
        <v>306</v>
      </c>
      <c r="FT276" t="n">
        <v>0.0306</v>
      </c>
      <c r="FU276" t="inlineStr">
        <is>
          <t>4-Acid Digestion</t>
        </is>
      </c>
      <c r="FV276" t="n">
        <v>11.5</v>
      </c>
      <c r="FW276" t="n">
        <v>0.00115</v>
      </c>
      <c r="FX276" t="inlineStr">
        <is>
          <t>4-Acid Digestion</t>
        </is>
      </c>
      <c r="FY276" t="n">
        <v>4.6</v>
      </c>
      <c r="FZ276" t="n">
        <v>0.00046</v>
      </c>
      <c r="GA276" t="inlineStr">
        <is>
          <t>4-Acid Digestion</t>
        </is>
      </c>
      <c r="GB276" t="n">
        <v>0.21</v>
      </c>
      <c r="GC276" t="n">
        <v>2.1e-05</v>
      </c>
      <c r="GD276" t="inlineStr">
        <is>
          <t>4-Acid Digestion</t>
        </is>
      </c>
      <c r="GE276" t="n">
        <v>113</v>
      </c>
      <c r="GF276" t="n">
        <v>0.0113</v>
      </c>
      <c r="GG276" t="inlineStr">
        <is>
          <t>4-Acid Digestion</t>
        </is>
      </c>
      <c r="GH276" t="n">
        <v>7310</v>
      </c>
      <c r="GI276" t="n">
        <v>0.731</v>
      </c>
      <c r="GJ276" t="inlineStr">
        <is>
          <t>4-Acid Digestion</t>
        </is>
      </c>
      <c r="GK276" t="n">
        <v>0.38</v>
      </c>
      <c r="GL276" t="n">
        <v>3.8e-05</v>
      </c>
      <c r="GM276" t="inlineStr">
        <is>
          <t>4-Acid Digestion</t>
        </is>
      </c>
      <c r="GN276" t="n">
        <v>0.5</v>
      </c>
      <c r="GO276" t="n">
        <v>5e-05</v>
      </c>
      <c r="GP276" t="inlineStr">
        <is>
          <t>4-Acid Digestion</t>
        </is>
      </c>
      <c r="GQ276" t="n">
        <v>3.85</v>
      </c>
      <c r="GR276" t="n">
        <v>0.000385</v>
      </c>
      <c r="GS276" t="inlineStr">
        <is>
          <t>4-Acid Digestion</t>
        </is>
      </c>
      <c r="GT276" t="n">
        <v>255.436</v>
      </c>
      <c r="GU276" t="n">
        <v>0.0255436</v>
      </c>
      <c r="GV276" t="inlineStr">
        <is>
          <t>Borate / Peroxide Fusion ICP</t>
        </is>
      </c>
      <c r="GW276" t="n">
        <v>3.14</v>
      </c>
      <c r="GX276" t="n">
        <v>0.000314</v>
      </c>
      <c r="GY276" t="inlineStr">
        <is>
          <t>4-Acid Digestion</t>
        </is>
      </c>
      <c r="GZ276" t="n">
        <v>49.3</v>
      </c>
      <c r="HA276" t="n">
        <v>0.00493</v>
      </c>
      <c r="HB276" t="inlineStr">
        <is>
          <t>4-Acid Digestion</t>
        </is>
      </c>
      <c r="HC276" t="n">
        <v>2.64</v>
      </c>
      <c r="HD276" t="n">
        <v>0.000264</v>
      </c>
      <c r="HE276" t="inlineStr">
        <is>
          <t>4-Acid Digestion</t>
        </is>
      </c>
      <c r="HF276" t="n">
        <v>117</v>
      </c>
      <c r="HG276" t="n">
        <v>0.0117</v>
      </c>
      <c r="HH276" t="inlineStr">
        <is>
          <t>4-Acid Digestion</t>
        </is>
      </c>
      <c r="HI276" t="n">
        <v>218</v>
      </c>
      <c r="HJ276" t="n">
        <v>0.0218</v>
      </c>
      <c r="HK276" t="inlineStr">
        <is>
          <t>4-Acid Digestion</t>
        </is>
      </c>
    </row>
    <row r="277">
      <c r="A277" t="inlineStr">
        <is>
          <t>OREAS0461</t>
        </is>
      </c>
      <c r="B277" t="inlineStr">
        <is>
          <t>REE</t>
        </is>
      </c>
      <c r="C277" t="inlineStr">
        <is>
          <t>oxide</t>
        </is>
      </c>
      <c r="D277" t="inlineStr">
        <is>
          <t>lateritic</t>
        </is>
      </c>
      <c r="E277" t="inlineStr">
        <is>
          <t>carbonatite</t>
        </is>
      </c>
      <c r="F277" t="inlineStr">
        <is>
          <t>yes</t>
        </is>
      </c>
      <c r="G277" t="inlineStr">
        <is>
          <t>Current</t>
        </is>
      </c>
      <c r="H277" t="inlineStr">
        <is>
          <t>C:/Users/Zeb/Documents/GitHub/OREAS-Catalogue-Info/oreas-catalogue-2024-05-24.csv</t>
        </is>
      </c>
      <c r="I277">
        <f>Hyperlink("https://www.oreas.com/crm/OREAS-461/")</f>
        <v/>
      </c>
      <c r="J277" s="2" t="n">
        <v>2</v>
      </c>
      <c r="K277" s="2" t="n">
        <v>0.0002</v>
      </c>
      <c r="L277" t="inlineStr">
        <is>
          <t>4-Acid Digestion</t>
        </is>
      </c>
      <c r="M277" t="n">
        <v>59600</v>
      </c>
      <c r="N277" t="n">
        <v>5.96</v>
      </c>
      <c r="O277" t="inlineStr">
        <is>
          <t>4-Acid Digestion</t>
        </is>
      </c>
      <c r="P277" t="n">
        <v>33.6</v>
      </c>
      <c r="Q277" t="n">
        <v>0.00336</v>
      </c>
      <c r="R277" t="inlineStr">
        <is>
          <t>4-Acid Digestion</t>
        </is>
      </c>
      <c r="S277" t="inlineStr"/>
      <c r="T277" t="inlineStr"/>
      <c r="U277" t="inlineStr"/>
      <c r="V277" t="inlineStr"/>
      <c r="W277" t="inlineStr"/>
      <c r="X277" t="inlineStr"/>
      <c r="Y277" t="n">
        <v>957</v>
      </c>
      <c r="Z277" t="n">
        <v>0.09569999999999999</v>
      </c>
      <c r="AA277" t="inlineStr">
        <is>
          <t>4-Acid Digestion</t>
        </is>
      </c>
      <c r="AB277" t="n">
        <v>2.09</v>
      </c>
      <c r="AC277" t="n">
        <v>0.000209</v>
      </c>
      <c r="AD277" t="inlineStr">
        <is>
          <t>4-Acid Digestion</t>
        </is>
      </c>
      <c r="AE277" t="n">
        <v>2.43</v>
      </c>
      <c r="AF277" t="n">
        <v>0.000243</v>
      </c>
      <c r="AG277" t="inlineStr">
        <is>
          <t>4-Acid Digestion</t>
        </is>
      </c>
      <c r="AH277" t="n">
        <v>12100</v>
      </c>
      <c r="AI277" t="n">
        <v>1.21</v>
      </c>
      <c r="AJ277" t="inlineStr">
        <is>
          <t>4-Acid Digestion</t>
        </is>
      </c>
      <c r="AK277" s="2" t="n">
        <v>0.1</v>
      </c>
      <c r="AL277" s="2" t="n">
        <v>1e-05</v>
      </c>
      <c r="AM277" t="inlineStr">
        <is>
          <t>4-Acid Digestion</t>
        </is>
      </c>
      <c r="AN277" t="n">
        <v>3508</v>
      </c>
      <c r="AO277" t="n">
        <v>0.3508</v>
      </c>
      <c r="AP277" t="inlineStr">
        <is>
          <t>4-Acid Digestion</t>
        </is>
      </c>
      <c r="AQ277" t="inlineStr"/>
      <c r="AR277" t="inlineStr"/>
      <c r="AS277" t="inlineStr"/>
      <c r="AT277" t="n">
        <v>12.1</v>
      </c>
      <c r="AU277" t="n">
        <v>0.00121</v>
      </c>
      <c r="AV277" t="inlineStr">
        <is>
          <t>4-Acid Digestion</t>
        </is>
      </c>
      <c r="AW277" t="n">
        <v>524</v>
      </c>
      <c r="AX277" t="n">
        <v>0.0524</v>
      </c>
      <c r="AY277" t="inlineStr">
        <is>
          <t>4-Acid Digestion</t>
        </is>
      </c>
      <c r="AZ277" t="n">
        <v>0.77</v>
      </c>
      <c r="BA277" t="n">
        <v>7.7e-05</v>
      </c>
      <c r="BB277" t="inlineStr">
        <is>
          <t>4-Acid Digestion</t>
        </is>
      </c>
      <c r="BC277" t="n">
        <v>56</v>
      </c>
      <c r="BD277" t="n">
        <v>0.0056</v>
      </c>
      <c r="BE277" t="inlineStr">
        <is>
          <t>4-Acid Digestion</t>
        </is>
      </c>
      <c r="BF277" t="n">
        <v>33.5</v>
      </c>
      <c r="BG277" t="n">
        <v>0.00335</v>
      </c>
      <c r="BH277" t="inlineStr">
        <is>
          <t>4-Acid Digestion</t>
        </is>
      </c>
      <c r="BI277" t="n">
        <v>7.46</v>
      </c>
      <c r="BJ277" t="n">
        <v>0.000746</v>
      </c>
      <c r="BK277" t="inlineStr">
        <is>
          <t>4-Acid Digestion</t>
        </is>
      </c>
      <c r="BL277" t="n">
        <v>47.6</v>
      </c>
      <c r="BM277" t="n">
        <v>0.00476</v>
      </c>
      <c r="BN277" t="inlineStr">
        <is>
          <t>4-Acid Digestion</t>
        </is>
      </c>
      <c r="BO277" t="n">
        <v>315200</v>
      </c>
      <c r="BP277" t="n">
        <v>31.52</v>
      </c>
      <c r="BQ277" t="inlineStr">
        <is>
          <t>4-Acid Digestion</t>
        </is>
      </c>
      <c r="BR277" t="n">
        <v>45.5</v>
      </c>
      <c r="BS277" t="n">
        <v>0.00455</v>
      </c>
      <c r="BT277" t="inlineStr">
        <is>
          <t>4-Acid Digestion</t>
        </is>
      </c>
      <c r="BU277" t="n">
        <v>98</v>
      </c>
      <c r="BV277" t="n">
        <v>0.0098</v>
      </c>
      <c r="BW277" t="inlineStr">
        <is>
          <t>4-Acid Digestion</t>
        </is>
      </c>
      <c r="BX277" t="inlineStr"/>
      <c r="BY277" t="inlineStr"/>
      <c r="BZ277" t="inlineStr"/>
      <c r="CA277" t="n">
        <v>7.39</v>
      </c>
      <c r="CB277" t="n">
        <v>0.000739</v>
      </c>
      <c r="CC277" t="inlineStr">
        <is>
          <t>4-Acid Digestion</t>
        </is>
      </c>
      <c r="CD277" t="inlineStr"/>
      <c r="CE277" t="inlineStr"/>
      <c r="CF277" t="inlineStr"/>
      <c r="CG277" t="n">
        <v>4.06</v>
      </c>
      <c r="CH277" t="n">
        <v>0.000406</v>
      </c>
      <c r="CI277" t="inlineStr">
        <is>
          <t>4-Acid Digestion</t>
        </is>
      </c>
      <c r="CJ277" t="n">
        <v>0.57</v>
      </c>
      <c r="CK277" t="n">
        <v>5.7e-05</v>
      </c>
      <c r="CL277" t="inlineStr">
        <is>
          <t>4-Acid Digestion</t>
        </is>
      </c>
      <c r="CM277" t="inlineStr"/>
      <c r="CN277" t="inlineStr"/>
      <c r="CO277" t="inlineStr"/>
      <c r="CP277" t="n">
        <v>2330</v>
      </c>
      <c r="CQ277" t="n">
        <v>0.233</v>
      </c>
      <c r="CR277" t="inlineStr">
        <is>
          <t>4-Acid Digestion</t>
        </is>
      </c>
      <c r="CS277" t="n">
        <v>2476</v>
      </c>
      <c r="CT277" t="n">
        <v>0.2476</v>
      </c>
      <c r="CU277" t="inlineStr">
        <is>
          <t>4-Acid Digestion</t>
        </is>
      </c>
      <c r="CV277" t="n">
        <v>12</v>
      </c>
      <c r="CW277" t="n">
        <v>0.0012</v>
      </c>
      <c r="CX277" t="inlineStr">
        <is>
          <t>4-Acid Digestion</t>
        </is>
      </c>
      <c r="CY277" t="n">
        <v>0.39</v>
      </c>
      <c r="CZ277" t="n">
        <v>3.9e-05</v>
      </c>
      <c r="DA277" t="inlineStr">
        <is>
          <t>4-Acid Digestion</t>
        </is>
      </c>
      <c r="DB277" t="n">
        <v>9990</v>
      </c>
      <c r="DC277" t="n">
        <v>0.999</v>
      </c>
      <c r="DD277" t="inlineStr">
        <is>
          <t>4-Acid Digestion</t>
        </is>
      </c>
      <c r="DE277" t="n">
        <v>547</v>
      </c>
      <c r="DF277" t="n">
        <v>0.0547</v>
      </c>
      <c r="DG277" t="inlineStr">
        <is>
          <t>4-Acid Digestion</t>
        </is>
      </c>
      <c r="DH277" t="n">
        <v>48.2</v>
      </c>
      <c r="DI277" t="n">
        <v>0.00482</v>
      </c>
      <c r="DJ277" t="inlineStr">
        <is>
          <t>4-Acid Digestion</t>
        </is>
      </c>
      <c r="DK277" t="n">
        <v>1780</v>
      </c>
      <c r="DL277" t="n">
        <v>0.178</v>
      </c>
      <c r="DM277" t="inlineStr">
        <is>
          <t>4-Acid Digestion</t>
        </is>
      </c>
      <c r="DN277" t="n">
        <v>1296.028</v>
      </c>
      <c r="DO277" t="n">
        <v>0.1296028</v>
      </c>
      <c r="DP277" t="inlineStr">
        <is>
          <t>Borate / Peroxide Fusion ICP</t>
        </is>
      </c>
      <c r="DQ277" t="n">
        <v>1623</v>
      </c>
      <c r="DR277" t="n">
        <v>0.1623</v>
      </c>
      <c r="DS277" t="inlineStr">
        <is>
          <t>4-Acid Digestion</t>
        </is>
      </c>
      <c r="DT277" t="n">
        <v>63.65</v>
      </c>
      <c r="DU277" t="n">
        <v>0.006365</v>
      </c>
      <c r="DV277" t="inlineStr">
        <is>
          <t>Borate / Peroxide Fusion ICP</t>
        </is>
      </c>
      <c r="DW277" t="n">
        <v>3380</v>
      </c>
      <c r="DX277" t="n">
        <v>0.338</v>
      </c>
      <c r="DY277" t="inlineStr">
        <is>
          <t>4-Acid Digestion</t>
        </is>
      </c>
      <c r="DZ277" t="n">
        <v>104</v>
      </c>
      <c r="EA277" t="n">
        <v>0.0104</v>
      </c>
      <c r="EB277" t="inlineStr">
        <is>
          <t>4-Acid Digestion</t>
        </is>
      </c>
      <c r="EC277" t="inlineStr"/>
      <c r="ED277" t="inlineStr"/>
      <c r="EE277" t="inlineStr"/>
      <c r="EF277" t="n">
        <v>482</v>
      </c>
      <c r="EG277" t="n">
        <v>0.0482</v>
      </c>
      <c r="EH277" t="inlineStr">
        <is>
          <t>4-Acid Digestion</t>
        </is>
      </c>
      <c r="EI277" t="inlineStr"/>
      <c r="EJ277" t="inlineStr"/>
      <c r="EK277" t="inlineStr"/>
      <c r="EL277" t="n">
        <v>13.5</v>
      </c>
      <c r="EM277" t="n">
        <v>0.00135</v>
      </c>
      <c r="EN277" t="inlineStr">
        <is>
          <t>Borate / Peroxide Fusion ICP</t>
        </is>
      </c>
      <c r="EO277" s="2" t="n">
        <v>0.01</v>
      </c>
      <c r="EP277" s="2" t="n">
        <v>1e-06</v>
      </c>
      <c r="EQ277" t="inlineStr">
        <is>
          <t>4-Acid Digestion</t>
        </is>
      </c>
      <c r="ER277" t="inlineStr"/>
      <c r="ES277" t="inlineStr"/>
      <c r="ET277" t="inlineStr"/>
      <c r="EU277" t="inlineStr"/>
      <c r="EV277" t="inlineStr"/>
      <c r="EW277" t="inlineStr"/>
      <c r="EX277" t="n">
        <v>475</v>
      </c>
      <c r="EY277" t="n">
        <v>0.0475</v>
      </c>
      <c r="EZ277" t="inlineStr">
        <is>
          <t>4-Acid Digestion</t>
        </is>
      </c>
      <c r="FA277" t="n">
        <v>2.42</v>
      </c>
      <c r="FB277" t="n">
        <v>0.000242</v>
      </c>
      <c r="FC277" t="inlineStr">
        <is>
          <t>4-Acid Digestion</t>
        </is>
      </c>
      <c r="FD277" t="n">
        <v>38.8</v>
      </c>
      <c r="FE277" t="n">
        <v>0.00388</v>
      </c>
      <c r="FF277" t="inlineStr">
        <is>
          <t>4-Acid Digestion</t>
        </is>
      </c>
      <c r="FG277" t="inlineStr"/>
      <c r="FH277" t="inlineStr"/>
      <c r="FI277" t="inlineStr"/>
      <c r="FJ277" t="n">
        <v>147055.026</v>
      </c>
      <c r="FK277" t="n">
        <v>14.7055026</v>
      </c>
      <c r="FL277" t="inlineStr">
        <is>
          <t>Borate / Peroxide Fusion ICP</t>
        </is>
      </c>
      <c r="FM277" t="n">
        <v>219.901</v>
      </c>
      <c r="FN277" t="n">
        <v>0.0219901</v>
      </c>
      <c r="FO277" t="inlineStr">
        <is>
          <t>Borate / Peroxide Fusion ICP</t>
        </is>
      </c>
      <c r="FP277" t="n">
        <v>21.6</v>
      </c>
      <c r="FQ277" t="n">
        <v>0.00216</v>
      </c>
      <c r="FR277" t="inlineStr">
        <is>
          <t>4-Acid Digestion</t>
        </is>
      </c>
      <c r="FS277" t="n">
        <v>564</v>
      </c>
      <c r="FT277" t="n">
        <v>0.0564</v>
      </c>
      <c r="FU277" t="inlineStr">
        <is>
          <t>4-Acid Digestion</t>
        </is>
      </c>
      <c r="FV277" t="n">
        <v>20.9</v>
      </c>
      <c r="FW277" t="n">
        <v>0.00209</v>
      </c>
      <c r="FX277" t="inlineStr">
        <is>
          <t>4-Acid Digestion</t>
        </is>
      </c>
      <c r="FY277" t="n">
        <v>9.09</v>
      </c>
      <c r="FZ277" t="n">
        <v>0.000909</v>
      </c>
      <c r="GA277" t="inlineStr">
        <is>
          <t>4-Acid Digestion</t>
        </is>
      </c>
      <c r="GB277" t="n">
        <v>0.34</v>
      </c>
      <c r="GC277" t="n">
        <v>3.4e-05</v>
      </c>
      <c r="GD277" t="inlineStr">
        <is>
          <t>4-Acid Digestion</t>
        </is>
      </c>
      <c r="GE277" t="n">
        <v>207</v>
      </c>
      <c r="GF277" t="n">
        <v>0.0207</v>
      </c>
      <c r="GG277" t="inlineStr">
        <is>
          <t>4-Acid Digestion</t>
        </is>
      </c>
      <c r="GH277" t="n">
        <v>10600</v>
      </c>
      <c r="GI277" t="n">
        <v>1.06</v>
      </c>
      <c r="GJ277" t="inlineStr">
        <is>
          <t>4-Acid Digestion</t>
        </is>
      </c>
      <c r="GK277" t="n">
        <v>0.1</v>
      </c>
      <c r="GL277" t="n">
        <v>1e-05</v>
      </c>
      <c r="GM277" t="inlineStr">
        <is>
          <t>4-Acid Digestion</t>
        </is>
      </c>
      <c r="GN277" t="n">
        <v>0.7</v>
      </c>
      <c r="GO277" t="n">
        <v>6.999999999999999e-05</v>
      </c>
      <c r="GP277" t="inlineStr">
        <is>
          <t>4-Acid Digestion</t>
        </is>
      </c>
      <c r="GQ277" t="n">
        <v>4.4</v>
      </c>
      <c r="GR277" t="n">
        <v>0.00044</v>
      </c>
      <c r="GS277" t="inlineStr">
        <is>
          <t>4-Acid Digestion</t>
        </is>
      </c>
      <c r="GT277" t="n">
        <v>384.834</v>
      </c>
      <c r="GU277" t="n">
        <v>0.0384834</v>
      </c>
      <c r="GV277" t="inlineStr">
        <is>
          <t>Borate / Peroxide Fusion ICP</t>
        </is>
      </c>
      <c r="GW277" t="n">
        <v>2.5</v>
      </c>
      <c r="GX277" t="n">
        <v>0.00025</v>
      </c>
      <c r="GY277" t="inlineStr">
        <is>
          <t>4-Acid Digestion</t>
        </is>
      </c>
      <c r="GZ277" t="n">
        <v>83</v>
      </c>
      <c r="HA277" t="n">
        <v>0.0083</v>
      </c>
      <c r="HB277" t="inlineStr">
        <is>
          <t>4-Acid Digestion</t>
        </is>
      </c>
      <c r="HC277" t="n">
        <v>3.06</v>
      </c>
      <c r="HD277" t="n">
        <v>0.000306</v>
      </c>
      <c r="HE277" t="inlineStr">
        <is>
          <t>4-Acid Digestion</t>
        </is>
      </c>
      <c r="HF277" t="n">
        <v>139</v>
      </c>
      <c r="HG277" t="n">
        <v>0.0139</v>
      </c>
      <c r="HH277" t="inlineStr">
        <is>
          <t>4-Acid Digestion</t>
        </is>
      </c>
      <c r="HI277" t="n">
        <v>270</v>
      </c>
      <c r="HJ277" t="n">
        <v>0.027</v>
      </c>
      <c r="HK277" t="inlineStr">
        <is>
          <t>4-Acid Digestion</t>
        </is>
      </c>
    </row>
    <row r="278">
      <c r="A278" t="inlineStr">
        <is>
          <t>OREAS0462</t>
        </is>
      </c>
      <c r="B278" t="inlineStr">
        <is>
          <t>REE</t>
        </is>
      </c>
      <c r="C278" t="inlineStr">
        <is>
          <t>oxide</t>
        </is>
      </c>
      <c r="D278" t="inlineStr">
        <is>
          <t>lateritic</t>
        </is>
      </c>
      <c r="E278" t="inlineStr">
        <is>
          <t>carbonatite</t>
        </is>
      </c>
      <c r="F278" t="inlineStr">
        <is>
          <t>yes</t>
        </is>
      </c>
      <c r="G278" t="inlineStr">
        <is>
          <t>Current</t>
        </is>
      </c>
      <c r="H278" t="inlineStr">
        <is>
          <t>C:/Users/Zeb/Documents/GitHub/OREAS-Catalogue-Info/oreas-catalogue-2024-05-24.csv</t>
        </is>
      </c>
      <c r="I278">
        <f>Hyperlink("https://www.oreas.com/crm/OREAS-462/")</f>
        <v/>
      </c>
      <c r="J278" s="2" t="n">
        <v>2</v>
      </c>
      <c r="K278" s="2" t="n">
        <v>0.0002</v>
      </c>
      <c r="L278" t="inlineStr">
        <is>
          <t>4-Acid Digestion</t>
        </is>
      </c>
      <c r="M278" t="n">
        <v>57100</v>
      </c>
      <c r="N278" t="n">
        <v>5.71</v>
      </c>
      <c r="O278" t="inlineStr">
        <is>
          <t>4-Acid Digestion</t>
        </is>
      </c>
      <c r="P278" t="n">
        <v>30.8</v>
      </c>
      <c r="Q278" t="n">
        <v>0.00308</v>
      </c>
      <c r="R278" t="inlineStr">
        <is>
          <t>4-Acid Digestion</t>
        </is>
      </c>
      <c r="S278" t="inlineStr"/>
      <c r="T278" t="inlineStr"/>
      <c r="U278" t="inlineStr"/>
      <c r="V278" t="inlineStr"/>
      <c r="W278" t="inlineStr"/>
      <c r="X278" t="inlineStr"/>
      <c r="Y278" t="n">
        <v>1037</v>
      </c>
      <c r="Z278" t="n">
        <v>0.1037</v>
      </c>
      <c r="AA278" t="inlineStr">
        <is>
          <t>4-Acid Digestion</t>
        </is>
      </c>
      <c r="AB278" t="n">
        <v>3.57</v>
      </c>
      <c r="AC278" t="n">
        <v>0.000357</v>
      </c>
      <c r="AD278" t="inlineStr">
        <is>
          <t>4-Acid Digestion</t>
        </is>
      </c>
      <c r="AE278" t="n">
        <v>2.69</v>
      </c>
      <c r="AF278" t="n">
        <v>0.000269</v>
      </c>
      <c r="AG278" t="inlineStr">
        <is>
          <t>4-Acid Digestion</t>
        </is>
      </c>
      <c r="AH278" t="n">
        <v>12500</v>
      </c>
      <c r="AI278" t="n">
        <v>1.25</v>
      </c>
      <c r="AJ278" t="inlineStr">
        <is>
          <t>4-Acid Digestion</t>
        </is>
      </c>
      <c r="AK278" s="2" t="n">
        <v>0.2</v>
      </c>
      <c r="AL278" s="2" t="n">
        <v>2e-05</v>
      </c>
      <c r="AM278" t="inlineStr">
        <is>
          <t>4-Acid Digestion</t>
        </is>
      </c>
      <c r="AN278" t="n">
        <v>4984</v>
      </c>
      <c r="AO278" t="n">
        <v>0.4984</v>
      </c>
      <c r="AP278" t="inlineStr">
        <is>
          <t>4-Acid Digestion</t>
        </is>
      </c>
      <c r="AQ278" t="inlineStr"/>
      <c r="AR278" t="inlineStr"/>
      <c r="AS278" t="inlineStr"/>
      <c r="AT278" t="n">
        <v>13</v>
      </c>
      <c r="AU278" t="n">
        <v>0.0013</v>
      </c>
      <c r="AV278" t="inlineStr">
        <is>
          <t>4-Acid Digestion</t>
        </is>
      </c>
      <c r="AW278" t="n">
        <v>502</v>
      </c>
      <c r="AX278" t="n">
        <v>0.0502</v>
      </c>
      <c r="AY278" t="inlineStr">
        <is>
          <t>4-Acid Digestion</t>
        </is>
      </c>
      <c r="AZ278" t="n">
        <v>0.45</v>
      </c>
      <c r="BA278" t="n">
        <v>4.5e-05</v>
      </c>
      <c r="BB278" t="inlineStr">
        <is>
          <t>4-Acid Digestion</t>
        </is>
      </c>
      <c r="BC278" t="n">
        <v>61</v>
      </c>
      <c r="BD278" t="n">
        <v>0.0061</v>
      </c>
      <c r="BE278" t="inlineStr">
        <is>
          <t>4-Acid Digestion</t>
        </is>
      </c>
      <c r="BF278" t="n">
        <v>51</v>
      </c>
      <c r="BG278" t="n">
        <v>0.0051</v>
      </c>
      <c r="BH278" t="inlineStr">
        <is>
          <t>4-Acid Digestion</t>
        </is>
      </c>
      <c r="BI278" t="n">
        <v>10.8</v>
      </c>
      <c r="BJ278" t="n">
        <v>0.00108</v>
      </c>
      <c r="BK278" t="inlineStr">
        <is>
          <t>4-Acid Digestion</t>
        </is>
      </c>
      <c r="BL278" t="n">
        <v>80</v>
      </c>
      <c r="BM278" t="n">
        <v>0.008</v>
      </c>
      <c r="BN278" t="inlineStr">
        <is>
          <t>4-Acid Digestion</t>
        </is>
      </c>
      <c r="BO278" t="n">
        <v>330500</v>
      </c>
      <c r="BP278" t="n">
        <v>33.05</v>
      </c>
      <c r="BQ278" t="inlineStr">
        <is>
          <t>4-Acid Digestion</t>
        </is>
      </c>
      <c r="BR278" t="n">
        <v>58</v>
      </c>
      <c r="BS278" t="n">
        <v>0.0058</v>
      </c>
      <c r="BT278" t="inlineStr">
        <is>
          <t>4-Acid Digestion</t>
        </is>
      </c>
      <c r="BU278" t="n">
        <v>164</v>
      </c>
      <c r="BV278" t="n">
        <v>0.0164</v>
      </c>
      <c r="BW278" t="inlineStr">
        <is>
          <t>4-Acid Digestion</t>
        </is>
      </c>
      <c r="BX278" t="inlineStr"/>
      <c r="BY278" t="inlineStr"/>
      <c r="BZ278" t="inlineStr"/>
      <c r="CA278" t="n">
        <v>7.4</v>
      </c>
      <c r="CB278" t="n">
        <v>0.00074</v>
      </c>
      <c r="CC278" t="inlineStr">
        <is>
          <t>4-Acid Digestion</t>
        </is>
      </c>
      <c r="CD278" t="inlineStr"/>
      <c r="CE278" t="inlineStr"/>
      <c r="CF278" t="inlineStr"/>
      <c r="CG278" t="n">
        <v>6.18</v>
      </c>
      <c r="CH278" t="n">
        <v>0.000618</v>
      </c>
      <c r="CI278" t="inlineStr">
        <is>
          <t>4-Acid Digestion</t>
        </is>
      </c>
      <c r="CJ278" t="n">
        <v>0.75</v>
      </c>
      <c r="CK278" t="n">
        <v>7.499999999999999e-05</v>
      </c>
      <c r="CL278" t="inlineStr">
        <is>
          <t>4-Acid Digestion</t>
        </is>
      </c>
      <c r="CM278" t="inlineStr"/>
      <c r="CN278" t="inlineStr"/>
      <c r="CO278" t="inlineStr"/>
      <c r="CP278" t="n">
        <v>1180</v>
      </c>
      <c r="CQ278" t="n">
        <v>0.118</v>
      </c>
      <c r="CR278" t="inlineStr">
        <is>
          <t>4-Acid Digestion</t>
        </is>
      </c>
      <c r="CS278" t="n">
        <v>3669</v>
      </c>
      <c r="CT278" t="n">
        <v>0.3669</v>
      </c>
      <c r="CU278" t="inlineStr">
        <is>
          <t>4-Acid Digestion</t>
        </is>
      </c>
      <c r="CV278" t="n">
        <v>10.8</v>
      </c>
      <c r="CW278" t="n">
        <v>0.00108</v>
      </c>
      <c r="CX278" t="inlineStr">
        <is>
          <t>4-Acid Digestion</t>
        </is>
      </c>
      <c r="CY278" t="n">
        <v>0.53</v>
      </c>
      <c r="CZ278" t="n">
        <v>5.3e-05</v>
      </c>
      <c r="DA278" t="inlineStr">
        <is>
          <t>4-Acid Digestion</t>
        </is>
      </c>
      <c r="DB278" t="n">
        <v>10100</v>
      </c>
      <c r="DC278" t="n">
        <v>1.01</v>
      </c>
      <c r="DD278" t="inlineStr">
        <is>
          <t>4-Acid Digestion</t>
        </is>
      </c>
      <c r="DE278" t="n">
        <v>840</v>
      </c>
      <c r="DF278" t="n">
        <v>0.08400000000000001</v>
      </c>
      <c r="DG278" t="inlineStr">
        <is>
          <t>4-Acid Digestion</t>
        </is>
      </c>
      <c r="DH278" t="n">
        <v>53</v>
      </c>
      <c r="DI278" t="n">
        <v>0.0053</v>
      </c>
      <c r="DJ278" t="inlineStr">
        <is>
          <t>4-Acid Digestion</t>
        </is>
      </c>
      <c r="DK278" t="n">
        <v>1780</v>
      </c>
      <c r="DL278" t="n">
        <v>0.178</v>
      </c>
      <c r="DM278" t="inlineStr">
        <is>
          <t>4-Acid Digestion</t>
        </is>
      </c>
      <c r="DN278" t="n">
        <v>1447.021</v>
      </c>
      <c r="DO278" t="n">
        <v>0.1447021</v>
      </c>
      <c r="DP278" t="inlineStr">
        <is>
          <t>Borate / Peroxide Fusion ICP</t>
        </is>
      </c>
      <c r="DQ278" t="n">
        <v>2595</v>
      </c>
      <c r="DR278" t="n">
        <v>0.2595</v>
      </c>
      <c r="DS278" t="inlineStr">
        <is>
          <t>4-Acid Digestion</t>
        </is>
      </c>
      <c r="DT278" t="n">
        <v>66.79300000000001</v>
      </c>
      <c r="DU278" t="n">
        <v>0.0066793</v>
      </c>
      <c r="DV278" t="inlineStr">
        <is>
          <t>Borate / Peroxide Fusion ICP</t>
        </is>
      </c>
      <c r="DW278" t="n">
        <v>4540</v>
      </c>
      <c r="DX278" t="n">
        <v>0.454</v>
      </c>
      <c r="DY278" t="inlineStr">
        <is>
          <t>4-Acid Digestion</t>
        </is>
      </c>
      <c r="DZ278" t="n">
        <v>119</v>
      </c>
      <c r="EA278" t="n">
        <v>0.0119</v>
      </c>
      <c r="EB278" t="inlineStr">
        <is>
          <t>4-Acid Digestion</t>
        </is>
      </c>
      <c r="EC278" t="inlineStr"/>
      <c r="ED278" t="inlineStr"/>
      <c r="EE278" t="inlineStr"/>
      <c r="EF278" t="n">
        <v>736</v>
      </c>
      <c r="EG278" t="n">
        <v>0.0736</v>
      </c>
      <c r="EH278" t="inlineStr">
        <is>
          <t>4-Acid Digestion</t>
        </is>
      </c>
      <c r="EI278" t="inlineStr"/>
      <c r="EJ278" t="inlineStr"/>
      <c r="EK278" t="inlineStr"/>
      <c r="EL278" t="n">
        <v>6.58</v>
      </c>
      <c r="EM278" t="n">
        <v>0.0006579999999999999</v>
      </c>
      <c r="EN278" t="inlineStr">
        <is>
          <t>Borate / Peroxide Fusion ICP</t>
        </is>
      </c>
      <c r="EO278" s="2" t="n">
        <v>0.01</v>
      </c>
      <c r="EP278" s="2" t="n">
        <v>1e-06</v>
      </c>
      <c r="EQ278" t="inlineStr">
        <is>
          <t>4-Acid Digestion</t>
        </is>
      </c>
      <c r="ER278" t="inlineStr"/>
      <c r="ES278" t="inlineStr"/>
      <c r="ET278" t="inlineStr"/>
      <c r="EU278" t="inlineStr"/>
      <c r="EV278" t="inlineStr"/>
      <c r="EW278" t="inlineStr"/>
      <c r="EX278" t="n">
        <v>548</v>
      </c>
      <c r="EY278" t="n">
        <v>0.0548</v>
      </c>
      <c r="EZ278" t="inlineStr">
        <is>
          <t>4-Acid Digestion</t>
        </is>
      </c>
      <c r="FA278" t="n">
        <v>2.17</v>
      </c>
      <c r="FB278" t="n">
        <v>0.000217</v>
      </c>
      <c r="FC278" t="inlineStr">
        <is>
          <t>4-Acid Digestion</t>
        </is>
      </c>
      <c r="FD278" t="n">
        <v>51</v>
      </c>
      <c r="FE278" t="n">
        <v>0.0051</v>
      </c>
      <c r="FF278" t="inlineStr">
        <is>
          <t>4-Acid Digestion</t>
        </is>
      </c>
      <c r="FG278" t="inlineStr"/>
      <c r="FH278" t="inlineStr"/>
      <c r="FI278" t="inlineStr"/>
      <c r="FJ278" t="n">
        <v>131769.904</v>
      </c>
      <c r="FK278" t="n">
        <v>13.1769904</v>
      </c>
      <c r="FL278" t="inlineStr">
        <is>
          <t>Borate / Peroxide Fusion ICP</t>
        </is>
      </c>
      <c r="FM278" s="2" t="n">
        <v>431.179</v>
      </c>
      <c r="FN278" s="2" t="n">
        <v>0.0431179</v>
      </c>
      <c r="FO278" t="inlineStr">
        <is>
          <t>Borate Fusion XRF</t>
        </is>
      </c>
      <c r="FP278" t="n">
        <v>23.9</v>
      </c>
      <c r="FQ278" t="n">
        <v>0.00239</v>
      </c>
      <c r="FR278" t="inlineStr">
        <is>
          <t>4-Acid Digestion</t>
        </is>
      </c>
      <c r="FS278" t="n">
        <v>738</v>
      </c>
      <c r="FT278" t="n">
        <v>0.0738</v>
      </c>
      <c r="FU278" t="inlineStr">
        <is>
          <t>4-Acid Digestion</t>
        </is>
      </c>
      <c r="FV278" t="n">
        <v>21.8</v>
      </c>
      <c r="FW278" t="n">
        <v>0.00218</v>
      </c>
      <c r="FX278" t="inlineStr">
        <is>
          <t>4-Acid Digestion</t>
        </is>
      </c>
      <c r="FY278" t="n">
        <v>14.7</v>
      </c>
      <c r="FZ278" t="n">
        <v>0.00147</v>
      </c>
      <c r="GA278" t="inlineStr">
        <is>
          <t>4-Acid Digestion</t>
        </is>
      </c>
      <c r="GB278" t="n">
        <v>0.33</v>
      </c>
      <c r="GC278" t="n">
        <v>3.3e-05</v>
      </c>
      <c r="GD278" t="inlineStr">
        <is>
          <t>4-Acid Digestion</t>
        </is>
      </c>
      <c r="GE278" t="n">
        <v>246</v>
      </c>
      <c r="GF278" t="n">
        <v>0.0246</v>
      </c>
      <c r="GG278" t="inlineStr">
        <is>
          <t>4-Acid Digestion</t>
        </is>
      </c>
      <c r="GH278" t="n">
        <v>9860</v>
      </c>
      <c r="GI278" t="n">
        <v>0.986</v>
      </c>
      <c r="GJ278" t="inlineStr">
        <is>
          <t>4-Acid Digestion</t>
        </is>
      </c>
      <c r="GK278" t="n">
        <v>0.083</v>
      </c>
      <c r="GL278" t="n">
        <v>8.3e-06</v>
      </c>
      <c r="GM278" t="inlineStr">
        <is>
          <t>4-Acid Digestion</t>
        </is>
      </c>
      <c r="GN278" t="n">
        <v>1.01</v>
      </c>
      <c r="GO278" t="n">
        <v>0.000101</v>
      </c>
      <c r="GP278" t="inlineStr">
        <is>
          <t>4-Acid Digestion</t>
        </is>
      </c>
      <c r="GQ278" t="n">
        <v>5.79</v>
      </c>
      <c r="GR278" t="n">
        <v>0.000579</v>
      </c>
      <c r="GS278" t="inlineStr">
        <is>
          <t>4-Acid Digestion</t>
        </is>
      </c>
      <c r="GT278" t="n">
        <v>380.353</v>
      </c>
      <c r="GU278" t="n">
        <v>0.0380353</v>
      </c>
      <c r="GV278" t="inlineStr">
        <is>
          <t>Borate / Peroxide Fusion ICP</t>
        </is>
      </c>
      <c r="GW278" t="n">
        <v>2.31</v>
      </c>
      <c r="GX278" t="n">
        <v>0.000231</v>
      </c>
      <c r="GY278" t="inlineStr">
        <is>
          <t>4-Acid Digestion</t>
        </is>
      </c>
      <c r="GZ278" t="n">
        <v>125</v>
      </c>
      <c r="HA278" t="n">
        <v>0.0125</v>
      </c>
      <c r="HB278" t="inlineStr">
        <is>
          <t>4-Acid Digestion</t>
        </is>
      </c>
      <c r="HC278" t="n">
        <v>4.36</v>
      </c>
      <c r="HD278" t="n">
        <v>0.000436</v>
      </c>
      <c r="HE278" t="inlineStr">
        <is>
          <t>4-Acid Digestion</t>
        </is>
      </c>
      <c r="HF278" t="n">
        <v>244</v>
      </c>
      <c r="HG278" t="n">
        <v>0.0244</v>
      </c>
      <c r="HH278" t="inlineStr">
        <is>
          <t>4-Acid Digestion</t>
        </is>
      </c>
      <c r="HI278" t="n">
        <v>270</v>
      </c>
      <c r="HJ278" t="n">
        <v>0.027</v>
      </c>
      <c r="HK278" t="inlineStr">
        <is>
          <t>4-Acid Digestion</t>
        </is>
      </c>
    </row>
    <row r="279">
      <c r="A279" t="inlineStr">
        <is>
          <t>OREAS0463</t>
        </is>
      </c>
      <c r="B279" t="inlineStr">
        <is>
          <t>REE</t>
        </is>
      </c>
      <c r="C279" t="inlineStr">
        <is>
          <t>oxide</t>
        </is>
      </c>
      <c r="D279" t="inlineStr">
        <is>
          <t>lateritic</t>
        </is>
      </c>
      <c r="E279" t="inlineStr">
        <is>
          <t>carbonatite</t>
        </is>
      </c>
      <c r="F279" t="inlineStr">
        <is>
          <t>yes</t>
        </is>
      </c>
      <c r="G279" t="inlineStr">
        <is>
          <t>Current</t>
        </is>
      </c>
      <c r="H279" t="inlineStr">
        <is>
          <t>C:/Users/Zeb/Documents/GitHub/OREAS-Catalogue-Info/oreas-catalogue-2024-05-24.csv</t>
        </is>
      </c>
      <c r="I279">
        <f>Hyperlink("https://www.oreas.com/crm/OREAS-463/")</f>
        <v/>
      </c>
      <c r="J279" s="2" t="n">
        <v>3</v>
      </c>
      <c r="K279" s="2" t="n">
        <v>0.0003</v>
      </c>
      <c r="L279" t="inlineStr">
        <is>
          <t>4-Acid Digestion</t>
        </is>
      </c>
      <c r="M279" t="n">
        <v>54700</v>
      </c>
      <c r="N279" t="n">
        <v>5.47</v>
      </c>
      <c r="O279" t="inlineStr">
        <is>
          <t>4-Acid Digestion</t>
        </is>
      </c>
      <c r="P279" t="n">
        <v>31.3</v>
      </c>
      <c r="Q279" t="n">
        <v>0.00313</v>
      </c>
      <c r="R279" t="inlineStr">
        <is>
          <t>4-Acid Digestion</t>
        </is>
      </c>
      <c r="S279" t="inlineStr"/>
      <c r="T279" t="inlineStr"/>
      <c r="U279" t="inlineStr"/>
      <c r="V279" t="inlineStr"/>
      <c r="W279" t="inlineStr"/>
      <c r="X279" t="inlineStr"/>
      <c r="Y279" t="n">
        <v>1135</v>
      </c>
      <c r="Z279" t="n">
        <v>0.1135</v>
      </c>
      <c r="AA279" t="inlineStr">
        <is>
          <t>4-Acid Digestion</t>
        </is>
      </c>
      <c r="AB279" t="n">
        <v>5.32</v>
      </c>
      <c r="AC279" t="n">
        <v>0.000532</v>
      </c>
      <c r="AD279" t="inlineStr">
        <is>
          <t>4-Acid Digestion</t>
        </is>
      </c>
      <c r="AE279" t="n">
        <v>2.93</v>
      </c>
      <c r="AF279" t="n">
        <v>0.000293</v>
      </c>
      <c r="AG279" t="inlineStr">
        <is>
          <t>4-Acid Digestion</t>
        </is>
      </c>
      <c r="AH279" t="n">
        <v>11900</v>
      </c>
      <c r="AI279" t="n">
        <v>1.19</v>
      </c>
      <c r="AJ279" t="inlineStr">
        <is>
          <t>4-Acid Digestion</t>
        </is>
      </c>
      <c r="AK279" t="inlineStr"/>
      <c r="AL279" t="inlineStr"/>
      <c r="AM279" t="inlineStr"/>
      <c r="AN279" t="n">
        <v>6540</v>
      </c>
      <c r="AO279" t="n">
        <v>0.654</v>
      </c>
      <c r="AP279" t="inlineStr">
        <is>
          <t>4-Acid Digestion</t>
        </is>
      </c>
      <c r="AQ279" t="inlineStr"/>
      <c r="AR279" t="inlineStr"/>
      <c r="AS279" t="inlineStr"/>
      <c r="AT279" t="n">
        <v>13.5</v>
      </c>
      <c r="AU279" t="n">
        <v>0.00135</v>
      </c>
      <c r="AV279" t="inlineStr">
        <is>
          <t>4-Acid Digestion</t>
        </is>
      </c>
      <c r="AW279" t="n">
        <v>460</v>
      </c>
      <c r="AX279" t="n">
        <v>0.046</v>
      </c>
      <c r="AY279" t="inlineStr">
        <is>
          <t>4-Acid Digestion</t>
        </is>
      </c>
      <c r="AZ279" t="n">
        <v>0.42</v>
      </c>
      <c r="BA279" t="n">
        <v>4.2e-05</v>
      </c>
      <c r="BB279" t="inlineStr">
        <is>
          <t>4-Acid Digestion</t>
        </is>
      </c>
      <c r="BC279" t="n">
        <v>65</v>
      </c>
      <c r="BD279" t="n">
        <v>0.0065</v>
      </c>
      <c r="BE279" t="inlineStr">
        <is>
          <t>4-Acid Digestion</t>
        </is>
      </c>
      <c r="BF279" t="n">
        <v>71</v>
      </c>
      <c r="BG279" t="n">
        <v>0.0071</v>
      </c>
      <c r="BH279" t="inlineStr">
        <is>
          <t>4-Acid Digestion</t>
        </is>
      </c>
      <c r="BI279" t="n">
        <v>14.8</v>
      </c>
      <c r="BJ279" t="n">
        <v>0.00148</v>
      </c>
      <c r="BK279" t="inlineStr">
        <is>
          <t>4-Acid Digestion</t>
        </is>
      </c>
      <c r="BL279" t="n">
        <v>121</v>
      </c>
      <c r="BM279" t="n">
        <v>0.0121</v>
      </c>
      <c r="BN279" t="inlineStr">
        <is>
          <t>4-Acid Digestion</t>
        </is>
      </c>
      <c r="BO279" t="n">
        <v>333300</v>
      </c>
      <c r="BP279" t="n">
        <v>33.33</v>
      </c>
      <c r="BQ279" t="inlineStr">
        <is>
          <t>4-Acid Digestion</t>
        </is>
      </c>
      <c r="BR279" t="n">
        <v>63</v>
      </c>
      <c r="BS279" t="n">
        <v>0.0063</v>
      </c>
      <c r="BT279" t="inlineStr">
        <is>
          <t>Borate / Peroxide Fusion ICP</t>
        </is>
      </c>
      <c r="BU279" t="n">
        <v>244</v>
      </c>
      <c r="BV279" t="n">
        <v>0.0244</v>
      </c>
      <c r="BW279" t="inlineStr">
        <is>
          <t>4-Acid Digestion</t>
        </is>
      </c>
      <c r="BX279" t="inlineStr"/>
      <c r="BY279" t="inlineStr"/>
      <c r="BZ279" t="inlineStr"/>
      <c r="CA279" t="n">
        <v>7.4</v>
      </c>
      <c r="CB279" t="n">
        <v>0.00074</v>
      </c>
      <c r="CC279" t="inlineStr">
        <is>
          <t>4-Acid Digestion</t>
        </is>
      </c>
      <c r="CD279" t="inlineStr"/>
      <c r="CE279" t="inlineStr"/>
      <c r="CF279" t="inlineStr"/>
      <c r="CG279" t="n">
        <v>8.369999999999999</v>
      </c>
      <c r="CH279" t="n">
        <v>0.000837</v>
      </c>
      <c r="CI279" t="inlineStr">
        <is>
          <t>4-Acid Digestion</t>
        </is>
      </c>
      <c r="CJ279" t="n">
        <v>0.95</v>
      </c>
      <c r="CK279" t="n">
        <v>9.500000000000001e-05</v>
      </c>
      <c r="CL279" t="inlineStr">
        <is>
          <t>4-Acid Digestion</t>
        </is>
      </c>
      <c r="CM279" t="inlineStr"/>
      <c r="CN279" t="inlineStr"/>
      <c r="CO279" t="inlineStr"/>
      <c r="CP279" t="n">
        <v>1090</v>
      </c>
      <c r="CQ279" t="n">
        <v>0.109</v>
      </c>
      <c r="CR279" t="inlineStr">
        <is>
          <t>4-Acid Digestion</t>
        </is>
      </c>
      <c r="CS279" t="n">
        <v>4773</v>
      </c>
      <c r="CT279" t="n">
        <v>0.4773</v>
      </c>
      <c r="CU279" t="inlineStr">
        <is>
          <t>4-Acid Digestion</t>
        </is>
      </c>
      <c r="CV279" t="n">
        <v>10.5</v>
      </c>
      <c r="CW279" t="n">
        <v>0.00105</v>
      </c>
      <c r="CX279" t="inlineStr">
        <is>
          <t>4-Acid Digestion</t>
        </is>
      </c>
      <c r="CY279" t="n">
        <v>0.67</v>
      </c>
      <c r="CZ279" t="n">
        <v>6.7e-05</v>
      </c>
      <c r="DA279" t="inlineStr">
        <is>
          <t>4-Acid Digestion</t>
        </is>
      </c>
      <c r="DB279" t="n">
        <v>10100</v>
      </c>
      <c r="DC279" t="n">
        <v>1.01</v>
      </c>
      <c r="DD279" t="inlineStr">
        <is>
          <t>4-Acid Digestion</t>
        </is>
      </c>
      <c r="DE279" t="n">
        <v>1120</v>
      </c>
      <c r="DF279" t="n">
        <v>0.112</v>
      </c>
      <c r="DG279" t="inlineStr">
        <is>
          <t>4-Acid Digestion</t>
        </is>
      </c>
      <c r="DH279" t="n">
        <v>57</v>
      </c>
      <c r="DI279" t="n">
        <v>0.0057</v>
      </c>
      <c r="DJ279" t="inlineStr">
        <is>
          <t>4-Acid Digestion</t>
        </is>
      </c>
      <c r="DK279" t="n">
        <v>1730</v>
      </c>
      <c r="DL279" t="n">
        <v>0.173</v>
      </c>
      <c r="DM279" t="inlineStr">
        <is>
          <t>4-Acid Digestion</t>
        </is>
      </c>
      <c r="DN279" t="n">
        <v>1495.255</v>
      </c>
      <c r="DO279" t="n">
        <v>0.1495255</v>
      </c>
      <c r="DP279" t="inlineStr">
        <is>
          <t>Borate / Peroxide Fusion ICP</t>
        </is>
      </c>
      <c r="DQ279" t="n">
        <v>3611</v>
      </c>
      <c r="DR279" t="n">
        <v>0.3611</v>
      </c>
      <c r="DS279" t="inlineStr">
        <is>
          <t>4-Acid Digestion</t>
        </is>
      </c>
      <c r="DT279" t="n">
        <v>70.72199999999999</v>
      </c>
      <c r="DU279" t="n">
        <v>0.0070722</v>
      </c>
      <c r="DV279" t="inlineStr">
        <is>
          <t>Borate / Peroxide Fusion ICP</t>
        </is>
      </c>
      <c r="DW279" t="n">
        <v>5900</v>
      </c>
      <c r="DX279" t="n">
        <v>0.59</v>
      </c>
      <c r="DY279" t="inlineStr">
        <is>
          <t>4-Acid Digestion</t>
        </is>
      </c>
      <c r="DZ279" t="n">
        <v>130</v>
      </c>
      <c r="EA279" t="n">
        <v>0.013</v>
      </c>
      <c r="EB279" t="inlineStr">
        <is>
          <t>4-Acid Digestion</t>
        </is>
      </c>
      <c r="EC279" t="inlineStr"/>
      <c r="ED279" t="inlineStr"/>
      <c r="EE279" t="inlineStr"/>
      <c r="EF279" t="n">
        <v>986</v>
      </c>
      <c r="EG279" t="n">
        <v>0.09859999999999999</v>
      </c>
      <c r="EH279" t="inlineStr">
        <is>
          <t>4-Acid Digestion</t>
        </is>
      </c>
      <c r="EI279" t="inlineStr"/>
      <c r="EJ279" t="inlineStr"/>
      <c r="EK279" t="inlineStr"/>
      <c r="EL279" t="n">
        <v>6.08</v>
      </c>
      <c r="EM279" t="n">
        <v>0.000608</v>
      </c>
      <c r="EN279" t="inlineStr">
        <is>
          <t>Borate / Peroxide Fusion ICP</t>
        </is>
      </c>
      <c r="EO279" s="2" t="n">
        <v>0.02</v>
      </c>
      <c r="EP279" s="2" t="n">
        <v>2e-06</v>
      </c>
      <c r="EQ279" t="inlineStr">
        <is>
          <t>4-Acid Digestion</t>
        </is>
      </c>
      <c r="ER279" t="inlineStr"/>
      <c r="ES279" t="inlineStr"/>
      <c r="ET279" t="inlineStr"/>
      <c r="EU279" t="inlineStr"/>
      <c r="EV279" t="inlineStr"/>
      <c r="EW279" t="inlineStr"/>
      <c r="EX279" t="n">
        <v>624</v>
      </c>
      <c r="EY279" t="n">
        <v>0.0624</v>
      </c>
      <c r="EZ279" t="inlineStr">
        <is>
          <t>4-Acid Digestion</t>
        </is>
      </c>
      <c r="FA279" t="n">
        <v>2.14</v>
      </c>
      <c r="FB279" t="n">
        <v>0.000214</v>
      </c>
      <c r="FC279" t="inlineStr">
        <is>
          <t>4-Acid Digestion</t>
        </is>
      </c>
      <c r="FD279" t="n">
        <v>66</v>
      </c>
      <c r="FE279" t="n">
        <v>0.0066</v>
      </c>
      <c r="FF279" t="inlineStr">
        <is>
          <t>4-Acid Digestion</t>
        </is>
      </c>
      <c r="FG279" s="2" t="n">
        <v>20</v>
      </c>
      <c r="FH279" s="2" t="n">
        <v>0.002</v>
      </c>
      <c r="FI279" t="inlineStr">
        <is>
          <t>4-Acid Digestion</t>
        </is>
      </c>
      <c r="FJ279" t="n">
        <v>128544.603</v>
      </c>
      <c r="FK279" t="n">
        <v>12.8544603</v>
      </c>
      <c r="FL279" t="inlineStr">
        <is>
          <t>Borate / Peroxide Fusion ICP</t>
        </is>
      </c>
      <c r="FM279" t="n">
        <v>514.828</v>
      </c>
      <c r="FN279" t="n">
        <v>0.0514828</v>
      </c>
      <c r="FO279" t="inlineStr">
        <is>
          <t>Borate Fusion XRF</t>
        </is>
      </c>
      <c r="FP279" t="n">
        <v>25.6</v>
      </c>
      <c r="FQ279" t="n">
        <v>0.00256</v>
      </c>
      <c r="FR279" t="inlineStr">
        <is>
          <t>4-Acid Digestion</t>
        </is>
      </c>
      <c r="FS279" t="n">
        <v>934</v>
      </c>
      <c r="FT279" t="n">
        <v>0.0934</v>
      </c>
      <c r="FU279" t="inlineStr">
        <is>
          <t>4-Acid Digestion</t>
        </is>
      </c>
      <c r="FV279" t="n">
        <v>21.7</v>
      </c>
      <c r="FW279" t="n">
        <v>0.00217</v>
      </c>
      <c r="FX279" t="inlineStr">
        <is>
          <t>4-Acid Digestion</t>
        </is>
      </c>
      <c r="FY279" t="n">
        <v>20.6</v>
      </c>
      <c r="FZ279" t="n">
        <v>0.00206</v>
      </c>
      <c r="GA279" t="inlineStr">
        <is>
          <t>4-Acid Digestion</t>
        </is>
      </c>
      <c r="GB279" t="n">
        <v>0.35</v>
      </c>
      <c r="GC279" t="n">
        <v>3.5e-05</v>
      </c>
      <c r="GD279" t="inlineStr">
        <is>
          <t>4-Acid Digestion</t>
        </is>
      </c>
      <c r="GE279" t="n">
        <v>291</v>
      </c>
      <c r="GF279" t="n">
        <v>0.0291</v>
      </c>
      <c r="GG279" t="inlineStr">
        <is>
          <t>4-Acid Digestion</t>
        </is>
      </c>
      <c r="GH279" t="n">
        <v>8760</v>
      </c>
      <c r="GI279" t="n">
        <v>0.876</v>
      </c>
      <c r="GJ279" t="inlineStr">
        <is>
          <t>4-Acid Digestion</t>
        </is>
      </c>
      <c r="GK279" t="n">
        <v>0.094</v>
      </c>
      <c r="GL279" t="n">
        <v>9.4e-06</v>
      </c>
      <c r="GM279" t="inlineStr">
        <is>
          <t>4-Acid Digestion</t>
        </is>
      </c>
      <c r="GN279" t="n">
        <v>1.33</v>
      </c>
      <c r="GO279" t="n">
        <v>0.000133</v>
      </c>
      <c r="GP279" t="inlineStr">
        <is>
          <t>4-Acid Digestion</t>
        </is>
      </c>
      <c r="GQ279" t="n">
        <v>7.55</v>
      </c>
      <c r="GR279" t="n">
        <v>0.000755</v>
      </c>
      <c r="GS279" t="inlineStr">
        <is>
          <t>4-Acid Digestion</t>
        </is>
      </c>
      <c r="GT279" t="n">
        <v>360.187</v>
      </c>
      <c r="GU279" t="n">
        <v>0.0360187</v>
      </c>
      <c r="GV279" t="inlineStr">
        <is>
          <t>Borate / Peroxide Fusion ICP</t>
        </is>
      </c>
      <c r="GW279" t="n">
        <v>2.45</v>
      </c>
      <c r="GX279" t="n">
        <v>0.000245</v>
      </c>
      <c r="GY279" t="inlineStr">
        <is>
          <t>4-Acid Digestion</t>
        </is>
      </c>
      <c r="GZ279" t="n">
        <v>176</v>
      </c>
      <c r="HA279" t="n">
        <v>0.0176</v>
      </c>
      <c r="HB279" t="inlineStr">
        <is>
          <t>4-Acid Digestion</t>
        </is>
      </c>
      <c r="HC279" t="n">
        <v>5.86</v>
      </c>
      <c r="HD279" t="n">
        <v>0.000586</v>
      </c>
      <c r="HE279" t="inlineStr">
        <is>
          <t>4-Acid Digestion</t>
        </is>
      </c>
      <c r="HF279" t="n">
        <v>391</v>
      </c>
      <c r="HG279" t="n">
        <v>0.0391</v>
      </c>
      <c r="HH279" t="inlineStr">
        <is>
          <t>4-Acid Digestion</t>
        </is>
      </c>
      <c r="HI279" t="n">
        <v>256</v>
      </c>
      <c r="HJ279" t="n">
        <v>0.0256</v>
      </c>
      <c r="HK279" t="inlineStr">
        <is>
          <t>4-Acid Digestion</t>
        </is>
      </c>
    </row>
    <row r="280">
      <c r="A280" t="inlineStr">
        <is>
          <t>OREAS0464</t>
        </is>
      </c>
      <c r="B280" t="inlineStr">
        <is>
          <t>REE</t>
        </is>
      </c>
      <c r="C280" t="inlineStr">
        <is>
          <t>oxide</t>
        </is>
      </c>
      <c r="D280" t="inlineStr">
        <is>
          <t>lateritic</t>
        </is>
      </c>
      <c r="E280" t="inlineStr">
        <is>
          <t>carbonatite</t>
        </is>
      </c>
      <c r="F280" t="inlineStr">
        <is>
          <t>yes</t>
        </is>
      </c>
      <c r="G280" t="inlineStr">
        <is>
          <t>Current</t>
        </is>
      </c>
      <c r="H280" t="inlineStr">
        <is>
          <t>C:/Users/Zeb/Documents/GitHub/OREAS-Catalogue-Info/oreas-catalogue-2024-05-24.csv</t>
        </is>
      </c>
      <c r="I280">
        <f>Hyperlink("https://www.oreas.com/crm/OREAS-464/")</f>
        <v/>
      </c>
      <c r="J280" t="n">
        <v>4.43</v>
      </c>
      <c r="K280" t="n">
        <v>0.000443</v>
      </c>
      <c r="L280" t="inlineStr">
        <is>
          <t>4-Acid Digestion</t>
        </is>
      </c>
      <c r="M280" t="n">
        <v>44700</v>
      </c>
      <c r="N280" t="n">
        <v>4.47</v>
      </c>
      <c r="O280" t="inlineStr">
        <is>
          <t>4-Acid Digestion</t>
        </is>
      </c>
      <c r="P280" t="n">
        <v>32.9</v>
      </c>
      <c r="Q280" t="n">
        <v>0.00329</v>
      </c>
      <c r="R280" t="inlineStr">
        <is>
          <t>4-Acid Digestion</t>
        </is>
      </c>
      <c r="S280" t="inlineStr"/>
      <c r="T280" t="inlineStr"/>
      <c r="U280" t="inlineStr"/>
      <c r="V280" t="inlineStr"/>
      <c r="W280" t="inlineStr"/>
      <c r="X280" t="inlineStr"/>
      <c r="Y280" t="n">
        <v>1648</v>
      </c>
      <c r="Z280" t="n">
        <v>0.1648</v>
      </c>
      <c r="AA280" t="inlineStr">
        <is>
          <t>4-Acid Digestion</t>
        </is>
      </c>
      <c r="AB280" t="n">
        <v>15.2</v>
      </c>
      <c r="AC280" t="n">
        <v>0.00152</v>
      </c>
      <c r="AD280" t="inlineStr">
        <is>
          <t>4-Acid Digestion</t>
        </is>
      </c>
      <c r="AE280" t="n">
        <v>4.05</v>
      </c>
      <c r="AF280" t="n">
        <v>0.000405</v>
      </c>
      <c r="AG280" t="inlineStr">
        <is>
          <t>4-Acid Digestion</t>
        </is>
      </c>
      <c r="AH280" t="n">
        <v>8510</v>
      </c>
      <c r="AI280" t="n">
        <v>0.851</v>
      </c>
      <c r="AJ280" t="inlineStr">
        <is>
          <t>4-Acid Digestion</t>
        </is>
      </c>
      <c r="AK280" t="n">
        <v>0.52</v>
      </c>
      <c r="AL280" t="n">
        <v>5.2e-05</v>
      </c>
      <c r="AM280" t="inlineStr">
        <is>
          <t>4-Acid Digestion</t>
        </is>
      </c>
      <c r="AN280" t="n">
        <v>15500</v>
      </c>
      <c r="AO280" t="n">
        <v>1.55</v>
      </c>
      <c r="AP280" t="inlineStr">
        <is>
          <t>4-Acid Digestion</t>
        </is>
      </c>
      <c r="AQ280" t="inlineStr"/>
      <c r="AR280" t="inlineStr"/>
      <c r="AS280" t="inlineStr"/>
      <c r="AT280" t="n">
        <v>17</v>
      </c>
      <c r="AU280" t="n">
        <v>0.0017</v>
      </c>
      <c r="AV280" t="inlineStr">
        <is>
          <t>4-Acid Digestion</t>
        </is>
      </c>
      <c r="AW280" t="n">
        <v>335</v>
      </c>
      <c r="AX280" t="n">
        <v>0.0335</v>
      </c>
      <c r="AY280" t="inlineStr">
        <is>
          <t>4-Acid Digestion</t>
        </is>
      </c>
      <c r="AZ280" t="n">
        <v>0.29</v>
      </c>
      <c r="BA280" t="n">
        <v>2.9e-05</v>
      </c>
      <c r="BB280" t="inlineStr">
        <is>
          <t>4-Acid Digestion</t>
        </is>
      </c>
      <c r="BC280" t="n">
        <v>92</v>
      </c>
      <c r="BD280" t="n">
        <v>0.0092</v>
      </c>
      <c r="BE280" t="inlineStr">
        <is>
          <t>4-Acid Digestion</t>
        </is>
      </c>
      <c r="BF280" t="n">
        <v>182</v>
      </c>
      <c r="BG280" t="n">
        <v>0.0182</v>
      </c>
      <c r="BH280" t="inlineStr">
        <is>
          <t>4-Acid Digestion</t>
        </is>
      </c>
      <c r="BI280" t="n">
        <v>36.9</v>
      </c>
      <c r="BJ280" t="n">
        <v>0.00369</v>
      </c>
      <c r="BK280" t="inlineStr">
        <is>
          <t>4-Acid Digestion</t>
        </is>
      </c>
      <c r="BL280" t="n">
        <v>334</v>
      </c>
      <c r="BM280" t="n">
        <v>0.0334</v>
      </c>
      <c r="BN280" t="inlineStr">
        <is>
          <t>4-Acid Digestion</t>
        </is>
      </c>
      <c r="BO280" t="n">
        <v>355500</v>
      </c>
      <c r="BP280" t="n">
        <v>35.55</v>
      </c>
      <c r="BQ280" t="inlineStr">
        <is>
          <t>4-Acid Digestion</t>
        </is>
      </c>
      <c r="BR280" t="n">
        <v>106</v>
      </c>
      <c r="BS280" t="n">
        <v>0.0106</v>
      </c>
      <c r="BT280" t="inlineStr">
        <is>
          <t>Borate / Peroxide Fusion ICP</t>
        </is>
      </c>
      <c r="BU280" t="n">
        <v>670</v>
      </c>
      <c r="BV280" t="n">
        <v>0.067</v>
      </c>
      <c r="BW280" t="inlineStr">
        <is>
          <t>4-Acid Digestion</t>
        </is>
      </c>
      <c r="BX280" t="inlineStr"/>
      <c r="BY280" t="inlineStr"/>
      <c r="BZ280" t="inlineStr"/>
      <c r="CA280" t="n">
        <v>7.79</v>
      </c>
      <c r="CB280" t="n">
        <v>0.000779</v>
      </c>
      <c r="CC280" t="inlineStr">
        <is>
          <t>4-Acid Digestion</t>
        </is>
      </c>
      <c r="CD280" t="inlineStr"/>
      <c r="CE280" t="inlineStr"/>
      <c r="CF280" t="inlineStr"/>
      <c r="CG280" t="n">
        <v>21.3</v>
      </c>
      <c r="CH280" t="n">
        <v>0.00213</v>
      </c>
      <c r="CI280" t="inlineStr">
        <is>
          <t>4-Acid Digestion</t>
        </is>
      </c>
      <c r="CJ280" t="n">
        <v>2.11</v>
      </c>
      <c r="CK280" t="n">
        <v>0.000211</v>
      </c>
      <c r="CL280" t="inlineStr">
        <is>
          <t>4-Acid Digestion</t>
        </is>
      </c>
      <c r="CM280" t="inlineStr"/>
      <c r="CN280" t="inlineStr"/>
      <c r="CO280" t="inlineStr"/>
      <c r="CP280" t="n">
        <v>810</v>
      </c>
      <c r="CQ280" t="n">
        <v>0.081</v>
      </c>
      <c r="CR280" t="inlineStr">
        <is>
          <t>4-Acid Digestion</t>
        </is>
      </c>
      <c r="CS280" t="n">
        <v>10600</v>
      </c>
      <c r="CT280" t="n">
        <v>1.06</v>
      </c>
      <c r="CU280" t="inlineStr">
        <is>
          <t>4-Acid Digestion</t>
        </is>
      </c>
      <c r="CV280" t="n">
        <v>8.26</v>
      </c>
      <c r="CW280" t="n">
        <v>0.000826</v>
      </c>
      <c r="CX280" t="inlineStr">
        <is>
          <t>4-Acid Digestion</t>
        </is>
      </c>
      <c r="CY280" t="n">
        <v>1.57</v>
      </c>
      <c r="CZ280" t="n">
        <v>0.000157</v>
      </c>
      <c r="DA280" t="inlineStr">
        <is>
          <t>4-Acid Digestion</t>
        </is>
      </c>
      <c r="DB280" t="n">
        <v>8250</v>
      </c>
      <c r="DC280" t="n">
        <v>0.825</v>
      </c>
      <c r="DD280" t="inlineStr">
        <is>
          <t>4-Acid Digestion</t>
        </is>
      </c>
      <c r="DE280" t="n">
        <v>2700</v>
      </c>
      <c r="DF280" t="n">
        <v>0.27</v>
      </c>
      <c r="DG280" t="inlineStr">
        <is>
          <t>4-Acid Digestion</t>
        </is>
      </c>
      <c r="DH280" t="n">
        <v>77</v>
      </c>
      <c r="DI280" t="n">
        <v>0.0077</v>
      </c>
      <c r="DJ280" t="inlineStr">
        <is>
          <t>4-Acid Digestion</t>
        </is>
      </c>
      <c r="DK280" t="n">
        <v>1490</v>
      </c>
      <c r="DL280" t="n">
        <v>0.149</v>
      </c>
      <c r="DM280" t="inlineStr">
        <is>
          <t>4-Acid Digestion</t>
        </is>
      </c>
      <c r="DN280" t="n">
        <v>1903.497</v>
      </c>
      <c r="DO280" t="n">
        <v>0.1903497</v>
      </c>
      <c r="DP280" t="inlineStr">
        <is>
          <t>Borate / Peroxide Fusion ICP</t>
        </is>
      </c>
      <c r="DQ280" t="n">
        <v>9590</v>
      </c>
      <c r="DR280" t="n">
        <v>0.959</v>
      </c>
      <c r="DS280" t="inlineStr">
        <is>
          <t>4-Acid Digestion</t>
        </is>
      </c>
      <c r="DT280" t="n">
        <v>81.723</v>
      </c>
      <c r="DU280" t="n">
        <v>0.0081723</v>
      </c>
      <c r="DV280" t="inlineStr">
        <is>
          <t>Borate / Peroxide Fusion ICP</t>
        </is>
      </c>
      <c r="DW280" t="n">
        <v>13600</v>
      </c>
      <c r="DX280" t="n">
        <v>1.36</v>
      </c>
      <c r="DY280" t="inlineStr">
        <is>
          <t>4-Acid Digestion</t>
        </is>
      </c>
      <c r="DZ280" t="n">
        <v>205</v>
      </c>
      <c r="EA280" t="n">
        <v>0.0205</v>
      </c>
      <c r="EB280" t="inlineStr">
        <is>
          <t>4-Acid Digestion</t>
        </is>
      </c>
      <c r="EC280" t="inlineStr"/>
      <c r="ED280" t="inlineStr"/>
      <c r="EE280" t="inlineStr"/>
      <c r="EF280" t="n">
        <v>2601</v>
      </c>
      <c r="EG280" t="n">
        <v>0.2601</v>
      </c>
      <c r="EH280" t="inlineStr">
        <is>
          <t>4-Acid Digestion</t>
        </is>
      </c>
      <c r="EI280" t="inlineStr"/>
      <c r="EJ280" t="inlineStr"/>
      <c r="EK280" t="inlineStr"/>
      <c r="EL280" t="n">
        <v>4.39</v>
      </c>
      <c r="EM280" t="n">
        <v>0.000439</v>
      </c>
      <c r="EN280" t="inlineStr">
        <is>
          <t>Borate / Peroxide Fusion ICP</t>
        </is>
      </c>
      <c r="EO280" s="2" t="n">
        <v>0.03</v>
      </c>
      <c r="EP280" s="2" t="n">
        <v>3e-06</v>
      </c>
      <c r="EQ280" t="inlineStr">
        <is>
          <t>4-Acid Digestion</t>
        </is>
      </c>
      <c r="ER280" t="inlineStr"/>
      <c r="ES280" t="inlineStr"/>
      <c r="ET280" t="inlineStr"/>
      <c r="EU280" t="inlineStr"/>
      <c r="EV280" t="inlineStr"/>
      <c r="EW280" t="inlineStr"/>
      <c r="EX280" t="n">
        <v>983</v>
      </c>
      <c r="EY280" t="n">
        <v>0.0983</v>
      </c>
      <c r="EZ280" t="inlineStr">
        <is>
          <t>4-Acid Digestion</t>
        </is>
      </c>
      <c r="FA280" t="n">
        <v>1.87</v>
      </c>
      <c r="FB280" t="n">
        <v>0.000187</v>
      </c>
      <c r="FC280" t="inlineStr">
        <is>
          <t>4-Acid Digestion</t>
        </is>
      </c>
      <c r="FD280" t="n">
        <v>141</v>
      </c>
      <c r="FE280" t="n">
        <v>0.0141</v>
      </c>
      <c r="FF280" t="inlineStr">
        <is>
          <t>4-Acid Digestion</t>
        </is>
      </c>
      <c r="FG280" s="2" t="n">
        <v>50</v>
      </c>
      <c r="FH280" s="2" t="n">
        <v>0.005</v>
      </c>
      <c r="FI280" t="inlineStr">
        <is>
          <t>4-Acid Digestion</t>
        </is>
      </c>
      <c r="FJ280" t="n">
        <v>95169.75</v>
      </c>
      <c r="FK280" t="n">
        <v>9.516975</v>
      </c>
      <c r="FL280" t="inlineStr">
        <is>
          <t>Borate / Peroxide Fusion ICP</t>
        </is>
      </c>
      <c r="FM280" t="n">
        <v>1409.956</v>
      </c>
      <c r="FN280" t="n">
        <v>0.1409956</v>
      </c>
      <c r="FO280" t="inlineStr">
        <is>
          <t>Borate Fusion XRF</t>
        </is>
      </c>
      <c r="FP280" t="n">
        <v>35.7</v>
      </c>
      <c r="FQ280" t="n">
        <v>0.00357</v>
      </c>
      <c r="FR280" t="inlineStr">
        <is>
          <t>4-Acid Digestion</t>
        </is>
      </c>
      <c r="FS280" t="n">
        <v>2043</v>
      </c>
      <c r="FT280" t="n">
        <v>0.2043</v>
      </c>
      <c r="FU280" t="inlineStr">
        <is>
          <t>4-Acid Digestion</t>
        </is>
      </c>
      <c r="FV280" t="n">
        <v>20.9</v>
      </c>
      <c r="FW280" t="n">
        <v>0.00209</v>
      </c>
      <c r="FX280" t="inlineStr">
        <is>
          <t>4-Acid Digestion</t>
        </is>
      </c>
      <c r="FY280" t="n">
        <v>55</v>
      </c>
      <c r="FZ280" t="n">
        <v>0.0055</v>
      </c>
      <c r="GA280" t="inlineStr">
        <is>
          <t>4-Acid Digestion</t>
        </is>
      </c>
      <c r="GB280" t="n">
        <v>0.36</v>
      </c>
      <c r="GC280" t="n">
        <v>3.6e-05</v>
      </c>
      <c r="GD280" t="inlineStr">
        <is>
          <t>4-Acid Digestion</t>
        </is>
      </c>
      <c r="GE280" t="n">
        <v>506</v>
      </c>
      <c r="GF280" t="n">
        <v>0.0506</v>
      </c>
      <c r="GG280" t="inlineStr">
        <is>
          <t>4-Acid Digestion</t>
        </is>
      </c>
      <c r="GH280" s="2" t="n">
        <v>10000</v>
      </c>
      <c r="GI280" s="2" t="n">
        <v>1</v>
      </c>
      <c r="GJ280" t="inlineStr">
        <is>
          <t>4-Acid Digestion</t>
        </is>
      </c>
      <c r="GK280" t="n">
        <v>0.15</v>
      </c>
      <c r="GL280" t="n">
        <v>1.5e-05</v>
      </c>
      <c r="GM280" t="inlineStr">
        <is>
          <t>4-Acid Digestion</t>
        </is>
      </c>
      <c r="GN280" t="n">
        <v>3.3</v>
      </c>
      <c r="GO280" t="n">
        <v>0.00033</v>
      </c>
      <c r="GP280" t="inlineStr">
        <is>
          <t>4-Acid Digestion</t>
        </is>
      </c>
      <c r="GQ280" t="n">
        <v>17.6</v>
      </c>
      <c r="GR280" t="n">
        <v>0.00176</v>
      </c>
      <c r="GS280" t="inlineStr">
        <is>
          <t>4-Acid Digestion</t>
        </is>
      </c>
      <c r="GT280" t="n">
        <v>230.788</v>
      </c>
      <c r="GU280" t="n">
        <v>0.0230788</v>
      </c>
      <c r="GV280" t="inlineStr">
        <is>
          <t>Borate / Peroxide Fusion ICP</t>
        </is>
      </c>
      <c r="GW280" t="n">
        <v>2.37</v>
      </c>
      <c r="GX280" t="n">
        <v>0.000237</v>
      </c>
      <c r="GY280" t="inlineStr">
        <is>
          <t>4-Acid Digestion</t>
        </is>
      </c>
      <c r="GZ280" t="n">
        <v>449</v>
      </c>
      <c r="HA280" t="n">
        <v>0.0449</v>
      </c>
      <c r="HB280" t="inlineStr">
        <is>
          <t>4-Acid Digestion</t>
        </is>
      </c>
      <c r="HC280" t="n">
        <v>14.3</v>
      </c>
      <c r="HD280" t="n">
        <v>0.00143</v>
      </c>
      <c r="HE280" t="inlineStr">
        <is>
          <t>4-Acid Digestion</t>
        </is>
      </c>
      <c r="HF280" t="n">
        <v>1128</v>
      </c>
      <c r="HG280" t="n">
        <v>0.1128</v>
      </c>
      <c r="HH280" t="inlineStr">
        <is>
          <t>4-Acid Digestion</t>
        </is>
      </c>
      <c r="HI280" t="n">
        <v>210</v>
      </c>
      <c r="HJ280" t="n">
        <v>0.021</v>
      </c>
      <c r="HK280" t="inlineStr">
        <is>
          <t>4-Acid Digestion</t>
        </is>
      </c>
    </row>
    <row r="281">
      <c r="A281" t="inlineStr">
        <is>
          <t>OREAS0465</t>
        </is>
      </c>
      <c r="B281" t="inlineStr">
        <is>
          <t>REE</t>
        </is>
      </c>
      <c r="C281" t="inlineStr">
        <is>
          <t>oxide</t>
        </is>
      </c>
      <c r="D281" t="inlineStr">
        <is>
          <t>lateritic</t>
        </is>
      </c>
      <c r="E281" t="inlineStr">
        <is>
          <t>carbonatite</t>
        </is>
      </c>
      <c r="F281" t="inlineStr">
        <is>
          <t>yes</t>
        </is>
      </c>
      <c r="G281" t="inlineStr">
        <is>
          <t>Current</t>
        </is>
      </c>
      <c r="H281" t="inlineStr">
        <is>
          <t>C:/Users/Zeb/Documents/GitHub/OREAS-Catalogue-Info/oreas-catalogue-2024-05-24.csv</t>
        </is>
      </c>
      <c r="I281">
        <f>Hyperlink("https://www.oreas.com/crm/OREAS-465/")</f>
        <v/>
      </c>
      <c r="J281" t="n">
        <v>5.48</v>
      </c>
      <c r="K281" t="n">
        <v>0.000548</v>
      </c>
      <c r="L281" t="inlineStr">
        <is>
          <t>4-Acid Digestion</t>
        </is>
      </c>
      <c r="M281" t="n">
        <v>62100</v>
      </c>
      <c r="N281" t="n">
        <v>6.21</v>
      </c>
      <c r="O281" t="inlineStr">
        <is>
          <t>4-Acid Digestion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4359</v>
      </c>
      <c r="Z281" t="n">
        <v>0.4359</v>
      </c>
      <c r="AA281" t="inlineStr">
        <is>
          <t>4-Acid Digestion</t>
        </is>
      </c>
      <c r="AB281" t="n">
        <v>11.6</v>
      </c>
      <c r="AC281" t="n">
        <v>0.00116</v>
      </c>
      <c r="AD281" t="inlineStr">
        <is>
          <t>4-Acid Digestion</t>
        </is>
      </c>
      <c r="AE281" t="n">
        <v>17.3</v>
      </c>
      <c r="AF281" t="n">
        <v>0.00173</v>
      </c>
      <c r="AG281" t="inlineStr">
        <is>
          <t>4-Acid Digestion</t>
        </is>
      </c>
      <c r="AH281" t="n">
        <v>8720</v>
      </c>
      <c r="AI281" t="n">
        <v>0.872</v>
      </c>
      <c r="AJ281" t="inlineStr">
        <is>
          <t>4-Acid Digestion</t>
        </is>
      </c>
      <c r="AK281" t="n">
        <v>1.2</v>
      </c>
      <c r="AL281" t="n">
        <v>0.00012</v>
      </c>
      <c r="AM281" t="inlineStr">
        <is>
          <t>4-Acid Digestion</t>
        </is>
      </c>
      <c r="AN281" t="n">
        <v>39100</v>
      </c>
      <c r="AO281" t="n">
        <v>3.91</v>
      </c>
      <c r="AP281" t="inlineStr">
        <is>
          <t>4-Acid Digestion</t>
        </is>
      </c>
      <c r="AQ281" t="inlineStr"/>
      <c r="AR281" t="inlineStr"/>
      <c r="AS281" t="inlineStr"/>
      <c r="AT281" t="n">
        <v>18.7</v>
      </c>
      <c r="AU281" t="n">
        <v>0.00187</v>
      </c>
      <c r="AV281" t="inlineStr">
        <is>
          <t>4-Acid Digestion</t>
        </is>
      </c>
      <c r="AW281" t="n">
        <v>543.941</v>
      </c>
      <c r="AX281" t="n">
        <v>0.0543941</v>
      </c>
      <c r="AY281" t="inlineStr">
        <is>
          <t>Borate / Peroxide Fusion ICP</t>
        </is>
      </c>
      <c r="AZ281" s="2" t="n">
        <v>0.1</v>
      </c>
      <c r="BA281" s="2" t="n">
        <v>1e-05</v>
      </c>
      <c r="BB281" t="inlineStr">
        <is>
          <t>4-Acid Digestion</t>
        </is>
      </c>
      <c r="BC281" t="n">
        <v>128</v>
      </c>
      <c r="BD281" t="n">
        <v>0.0128</v>
      </c>
      <c r="BE281" t="inlineStr">
        <is>
          <t>4-Acid Digestion</t>
        </is>
      </c>
      <c r="BF281" t="n">
        <v>215</v>
      </c>
      <c r="BG281" t="n">
        <v>0.0215</v>
      </c>
      <c r="BH281" t="inlineStr">
        <is>
          <t>4-Acid Digestion</t>
        </is>
      </c>
      <c r="BI281" t="n">
        <v>47.3</v>
      </c>
      <c r="BJ281" t="n">
        <v>0.00473</v>
      </c>
      <c r="BK281" t="inlineStr">
        <is>
          <t>4-Acid Digestion</t>
        </is>
      </c>
      <c r="BL281" t="n">
        <v>282</v>
      </c>
      <c r="BM281" t="n">
        <v>0.0282</v>
      </c>
      <c r="BN281" t="inlineStr">
        <is>
          <t>4-Acid Digestion</t>
        </is>
      </c>
      <c r="BO281" t="n">
        <v>295500</v>
      </c>
      <c r="BP281" t="n">
        <v>29.55</v>
      </c>
      <c r="BQ281" t="inlineStr">
        <is>
          <t>4-Acid Digestion</t>
        </is>
      </c>
      <c r="BR281" t="n">
        <v>188</v>
      </c>
      <c r="BS281" t="n">
        <v>0.0188</v>
      </c>
      <c r="BT281" t="inlineStr">
        <is>
          <t>4-Acid Digestion</t>
        </is>
      </c>
      <c r="BU281" t="n">
        <v>581</v>
      </c>
      <c r="BV281" t="n">
        <v>0.0581</v>
      </c>
      <c r="BW281" t="inlineStr">
        <is>
          <t>4-Acid Digestion</t>
        </is>
      </c>
      <c r="BX281" t="inlineStr"/>
      <c r="BY281" t="inlineStr"/>
      <c r="BZ281" t="inlineStr"/>
      <c r="CA281" t="n">
        <v>14.4</v>
      </c>
      <c r="CB281" t="n">
        <v>0.00144</v>
      </c>
      <c r="CC281" t="inlineStr">
        <is>
          <t>4-Acid Digestion</t>
        </is>
      </c>
      <c r="CD281" t="inlineStr"/>
      <c r="CE281" t="inlineStr"/>
      <c r="CF281" t="inlineStr"/>
      <c r="CG281" t="n">
        <v>26.8</v>
      </c>
      <c r="CH281" t="n">
        <v>0.00268</v>
      </c>
      <c r="CI281" t="inlineStr">
        <is>
          <t>4-Acid Digestion</t>
        </is>
      </c>
      <c r="CJ281" t="n">
        <v>3.18</v>
      </c>
      <c r="CK281" t="n">
        <v>0.000318</v>
      </c>
      <c r="CL281" t="inlineStr">
        <is>
          <t>4-Acid Digestion</t>
        </is>
      </c>
      <c r="CM281" t="inlineStr"/>
      <c r="CN281" t="inlineStr"/>
      <c r="CO281" t="inlineStr"/>
      <c r="CP281" t="inlineStr"/>
      <c r="CQ281" t="inlineStr"/>
      <c r="CR281" t="inlineStr"/>
      <c r="CS281" t="n">
        <v>22700</v>
      </c>
      <c r="CT281" t="n">
        <v>2.27</v>
      </c>
      <c r="CU281" t="inlineStr">
        <is>
          <t>4-Acid Digestion</t>
        </is>
      </c>
      <c r="CV281" t="n">
        <v>3.04</v>
      </c>
      <c r="CW281" t="n">
        <v>0.000304</v>
      </c>
      <c r="CX281" t="inlineStr">
        <is>
          <t>4-Acid Digestion</t>
        </is>
      </c>
      <c r="CY281" t="n">
        <v>1.72</v>
      </c>
      <c r="CZ281" t="n">
        <v>0.000172</v>
      </c>
      <c r="DA281" t="inlineStr">
        <is>
          <t>4-Acid Digestion</t>
        </is>
      </c>
      <c r="DB281" t="n">
        <v>3740</v>
      </c>
      <c r="DC281" t="n">
        <v>0.374</v>
      </c>
      <c r="DD281" t="inlineStr">
        <is>
          <t>4-Acid Digestion</t>
        </is>
      </c>
      <c r="DE281" t="n">
        <v>1980</v>
      </c>
      <c r="DF281" t="n">
        <v>0.198</v>
      </c>
      <c r="DG281" t="inlineStr">
        <is>
          <t>4-Acid Digestion</t>
        </is>
      </c>
      <c r="DH281" t="n">
        <v>98</v>
      </c>
      <c r="DI281" t="n">
        <v>0.0098</v>
      </c>
      <c r="DJ281" t="inlineStr">
        <is>
          <t>4-Acid Digestion</t>
        </is>
      </c>
      <c r="DK281" s="2" t="n">
        <v>2000</v>
      </c>
      <c r="DL281" s="2" t="n">
        <v>0.2</v>
      </c>
      <c r="DM281" t="inlineStr">
        <is>
          <t>4-Acid Digestion</t>
        </is>
      </c>
      <c r="DN281" t="n">
        <v>4680.101</v>
      </c>
      <c r="DO281" t="n">
        <v>0.4680101</v>
      </c>
      <c r="DP281" t="inlineStr">
        <is>
          <t>Borate / Peroxide Fusion ICP</t>
        </is>
      </c>
      <c r="DQ281" t="n">
        <v>11000</v>
      </c>
      <c r="DR281" t="n">
        <v>1.1</v>
      </c>
      <c r="DS281" t="inlineStr">
        <is>
          <t>4-Acid Digestion</t>
        </is>
      </c>
      <c r="DT281" t="n">
        <v>106</v>
      </c>
      <c r="DU281" t="n">
        <v>0.0106</v>
      </c>
      <c r="DV281" t="inlineStr">
        <is>
          <t>4-Acid Digestion</t>
        </is>
      </c>
      <c r="DW281" t="n">
        <v>31500</v>
      </c>
      <c r="DX281" t="n">
        <v>3.15</v>
      </c>
      <c r="DY281" t="inlineStr">
        <is>
          <t>4-Acid Digestion</t>
        </is>
      </c>
      <c r="DZ281" t="n">
        <v>573</v>
      </c>
      <c r="EA281" t="n">
        <v>0.0573</v>
      </c>
      <c r="EB281" t="inlineStr">
        <is>
          <t>4-Acid Digestion</t>
        </is>
      </c>
      <c r="EC281" t="inlineStr"/>
      <c r="ED281" t="inlineStr"/>
      <c r="EE281" t="inlineStr"/>
      <c r="EF281" t="n">
        <v>3670</v>
      </c>
      <c r="EG281" t="n">
        <v>0.367</v>
      </c>
      <c r="EH281" t="inlineStr">
        <is>
          <t>4-Acid Digestion</t>
        </is>
      </c>
      <c r="EI281" t="inlineStr"/>
      <c r="EJ281" t="inlineStr"/>
      <c r="EK281" t="inlineStr"/>
      <c r="EL281" t="n">
        <v>0.43</v>
      </c>
      <c r="EM281" t="n">
        <v>4.3e-05</v>
      </c>
      <c r="EN281" t="inlineStr">
        <is>
          <t>4-Acid Digestion</t>
        </is>
      </c>
      <c r="EO281" s="2" t="n">
        <v>0.05</v>
      </c>
      <c r="EP281" s="2" t="n">
        <v>5e-06</v>
      </c>
      <c r="EQ281" t="inlineStr">
        <is>
          <t>4-Acid Digestion</t>
        </is>
      </c>
      <c r="ER281" t="inlineStr"/>
      <c r="ES281" t="inlineStr"/>
      <c r="ET281" t="inlineStr"/>
      <c r="EU281" t="inlineStr"/>
      <c r="EV281" t="inlineStr"/>
      <c r="EW281" t="inlineStr"/>
      <c r="EX281" t="n">
        <v>1941</v>
      </c>
      <c r="EY281" t="n">
        <v>0.1941</v>
      </c>
      <c r="EZ281" t="inlineStr">
        <is>
          <t>Borate / Peroxide Fusion ICP</t>
        </is>
      </c>
      <c r="FA281" t="inlineStr"/>
      <c r="FB281" t="inlineStr"/>
      <c r="FC281" t="inlineStr"/>
      <c r="FD281" t="n">
        <v>149</v>
      </c>
      <c r="FE281" t="n">
        <v>0.0149</v>
      </c>
      <c r="FF281" t="inlineStr">
        <is>
          <t>4-Acid Digestion</t>
        </is>
      </c>
      <c r="FG281" t="inlineStr"/>
      <c r="FH281" t="inlineStr"/>
      <c r="FI281" t="inlineStr"/>
      <c r="FJ281" t="n">
        <v>15331.865</v>
      </c>
      <c r="FK281" t="n">
        <v>1.5331865</v>
      </c>
      <c r="FL281" t="inlineStr">
        <is>
          <t>Borate / Peroxide Fusion ICP</t>
        </is>
      </c>
      <c r="FM281" t="n">
        <v>1414.267</v>
      </c>
      <c r="FN281" t="n">
        <v>0.1414267</v>
      </c>
      <c r="FO281" t="inlineStr">
        <is>
          <t>Borate Fusion XRF</t>
        </is>
      </c>
      <c r="FP281" t="n">
        <v>135.481</v>
      </c>
      <c r="FQ281" t="n">
        <v>0.0135481</v>
      </c>
      <c r="FR281" t="inlineStr">
        <is>
          <t>Borate / Peroxide Fusion ICP</t>
        </is>
      </c>
      <c r="FS281" t="n">
        <v>5050</v>
      </c>
      <c r="FT281" t="n">
        <v>0.505</v>
      </c>
      <c r="FU281" t="inlineStr">
        <is>
          <t>4-Acid Digestion</t>
        </is>
      </c>
      <c r="FV281" t="n">
        <v>78.621</v>
      </c>
      <c r="FW281" t="n">
        <v>0.0078621</v>
      </c>
      <c r="FX281" t="inlineStr">
        <is>
          <t>Borate / Peroxide Fusion ICP</t>
        </is>
      </c>
      <c r="FY281" t="n">
        <v>57</v>
      </c>
      <c r="FZ281" t="n">
        <v>0.0057</v>
      </c>
      <c r="GA281" t="inlineStr">
        <is>
          <t>4-Acid Digestion</t>
        </is>
      </c>
      <c r="GB281" s="2" t="n">
        <v>1</v>
      </c>
      <c r="GC281" s="2" t="n">
        <v>0.0001</v>
      </c>
      <c r="GD281" t="inlineStr">
        <is>
          <t>4-Acid Digestion</t>
        </is>
      </c>
      <c r="GE281" t="n">
        <v>805</v>
      </c>
      <c r="GF281" t="n">
        <v>0.0805</v>
      </c>
      <c r="GG281" t="inlineStr">
        <is>
          <t>4-Acid Digestion</t>
        </is>
      </c>
      <c r="GH281" t="n">
        <v>62990.939</v>
      </c>
      <c r="GI281" t="n">
        <v>6.2990939</v>
      </c>
      <c r="GJ281" t="inlineStr">
        <is>
          <t>Borate / Peroxide Fusion ICP</t>
        </is>
      </c>
      <c r="GK281" t="n">
        <v>0.08699999999999999</v>
      </c>
      <c r="GL281" t="n">
        <v>8.7e-06</v>
      </c>
      <c r="GM281" t="inlineStr">
        <is>
          <t>4-Acid Digestion</t>
        </is>
      </c>
      <c r="GN281" t="n">
        <v>3.82</v>
      </c>
      <c r="GO281" t="n">
        <v>0.000382</v>
      </c>
      <c r="GP281" t="inlineStr">
        <is>
          <t>4-Acid Digestion</t>
        </is>
      </c>
      <c r="GQ281" t="n">
        <v>12.6</v>
      </c>
      <c r="GR281" t="n">
        <v>0.00126</v>
      </c>
      <c r="GS281" t="inlineStr">
        <is>
          <t>4-Acid Digestion</t>
        </is>
      </c>
      <c r="GT281" t="n">
        <v>533.838</v>
      </c>
      <c r="GU281" t="n">
        <v>0.0533838</v>
      </c>
      <c r="GV281" t="inlineStr">
        <is>
          <t>Borate / Peroxide Fusion ICP</t>
        </is>
      </c>
      <c r="GW281" t="n">
        <v>7.517</v>
      </c>
      <c r="GX281" t="n">
        <v>0.0007517</v>
      </c>
      <c r="GY281" t="inlineStr">
        <is>
          <t>Borate / Peroxide Fusion ICP</t>
        </is>
      </c>
      <c r="GZ281" t="n">
        <v>478</v>
      </c>
      <c r="HA281" t="n">
        <v>0.0478</v>
      </c>
      <c r="HB281" t="inlineStr">
        <is>
          <t>4-Acid Digestion</t>
        </is>
      </c>
      <c r="HC281" t="n">
        <v>14.9</v>
      </c>
      <c r="HD281" t="n">
        <v>0.00149</v>
      </c>
      <c r="HE281" t="inlineStr">
        <is>
          <t>4-Acid Digestion</t>
        </is>
      </c>
      <c r="HF281" t="n">
        <v>921</v>
      </c>
      <c r="HG281" t="n">
        <v>0.0921</v>
      </c>
      <c r="HH281" t="inlineStr">
        <is>
          <t>4-Acid Digestion</t>
        </is>
      </c>
      <c r="HI281" t="n">
        <v>1879.666</v>
      </c>
      <c r="HJ281" t="n">
        <v>0.1879666</v>
      </c>
      <c r="HK281" t="inlineStr">
        <is>
          <t>Borate / Peroxide Fusion ICP</t>
        </is>
      </c>
    </row>
    <row r="282">
      <c r="A282" t="inlineStr">
        <is>
          <t>OREAS0047</t>
        </is>
      </c>
      <c r="B282" t="inlineStr">
        <is>
          <t>Au &lt;1 ppm, Blank/lithogeochem/low-level</t>
        </is>
      </c>
      <c r="C282" t="inlineStr">
        <is>
          <t>oxide</t>
        </is>
      </c>
      <c r="D282" t="inlineStr">
        <is>
          <t>glacial till</t>
        </is>
      </c>
      <c r="E282" t="inlineStr">
        <is>
          <t>various ores</t>
        </is>
      </c>
      <c r="F282" t="inlineStr">
        <is>
          <t>yes</t>
        </is>
      </c>
      <c r="G282" t="inlineStr">
        <is>
          <t>Archived</t>
        </is>
      </c>
      <c r="H282" t="inlineStr">
        <is>
          <t>C:/Users/Zeb/Documents/GitHub/OREAS-Catalogue-Info/oreas-catalogue-2024-05-24.csv</t>
        </is>
      </c>
      <c r="I282">
        <f>Hyperlink("https://www.oreas.com/crm/OREAS-47/")</f>
        <v/>
      </c>
      <c r="J282" t="n">
        <v>0.107</v>
      </c>
      <c r="K282" t="n">
        <v>1.07e-05</v>
      </c>
      <c r="L282" t="inlineStr">
        <is>
          <t>Aqua Regia Digestion (sample weights 0.15-50g)</t>
        </is>
      </c>
      <c r="M282" t="n">
        <v>62500</v>
      </c>
      <c r="N282" t="n">
        <v>6.25</v>
      </c>
      <c r="O282" t="inlineStr">
        <is>
          <t>4-Acid Digestion</t>
        </is>
      </c>
      <c r="P282" t="n">
        <v>9.57</v>
      </c>
      <c r="Q282" t="n">
        <v>0.000957</v>
      </c>
      <c r="R282" t="inlineStr">
        <is>
          <t>4-Acid Digestion</t>
        </is>
      </c>
      <c r="S282" t="n">
        <v>0.044</v>
      </c>
      <c r="T282" t="n">
        <v>4.4e-06</v>
      </c>
      <c r="U282" t="inlineStr">
        <is>
          <t>Pb Fire Assay</t>
        </is>
      </c>
      <c r="V282" t="inlineStr"/>
      <c r="W282" t="inlineStr"/>
      <c r="X282" t="inlineStr"/>
      <c r="Y282" t="n">
        <v>485</v>
      </c>
      <c r="Z282" t="n">
        <v>0.0485</v>
      </c>
      <c r="AA282" t="inlineStr">
        <is>
          <t>4-Acid Digestion</t>
        </is>
      </c>
      <c r="AB282" t="n">
        <v>1.04</v>
      </c>
      <c r="AC282" t="n">
        <v>0.000104</v>
      </c>
      <c r="AD282" t="inlineStr">
        <is>
          <t>4-Acid Digestion</t>
        </is>
      </c>
      <c r="AE282" t="n">
        <v>0.17</v>
      </c>
      <c r="AF282" t="n">
        <v>1.7e-05</v>
      </c>
      <c r="AG282" t="inlineStr">
        <is>
          <t>4-Acid Digestion</t>
        </is>
      </c>
      <c r="AH282" t="n">
        <v>23100</v>
      </c>
      <c r="AI282" t="n">
        <v>2.31</v>
      </c>
      <c r="AJ282" t="inlineStr">
        <is>
          <t>4-Acid Digestion</t>
        </is>
      </c>
      <c r="AK282" t="n">
        <v>0.5</v>
      </c>
      <c r="AL282" t="n">
        <v>5e-05</v>
      </c>
      <c r="AM282" t="inlineStr">
        <is>
          <t>4-Acid Digestion</t>
        </is>
      </c>
      <c r="AN282" t="n">
        <v>55</v>
      </c>
      <c r="AO282" t="n">
        <v>0.0055</v>
      </c>
      <c r="AP282" t="inlineStr">
        <is>
          <t>4-Acid Digestion</t>
        </is>
      </c>
      <c r="AQ282" t="inlineStr"/>
      <c r="AR282" t="inlineStr"/>
      <c r="AS282" t="inlineStr"/>
      <c r="AT282" t="n">
        <v>53</v>
      </c>
      <c r="AU282" t="n">
        <v>0.0053</v>
      </c>
      <c r="AV282" t="inlineStr">
        <is>
          <t>4-Acid Digestion</t>
        </is>
      </c>
      <c r="AW282" t="n">
        <v>82</v>
      </c>
      <c r="AX282" t="n">
        <v>0.008200000000000001</v>
      </c>
      <c r="AY282" t="inlineStr">
        <is>
          <t>4-Acid Digestion</t>
        </is>
      </c>
      <c r="AZ282" t="n">
        <v>2.09</v>
      </c>
      <c r="BA282" t="n">
        <v>0.000209</v>
      </c>
      <c r="BB282" t="inlineStr">
        <is>
          <t>4-Acid Digestion</t>
        </is>
      </c>
      <c r="BC282" t="n">
        <v>159</v>
      </c>
      <c r="BD282" t="n">
        <v>0.0159</v>
      </c>
      <c r="BE282" t="inlineStr">
        <is>
          <t>4-Acid Digestion</t>
        </is>
      </c>
      <c r="BF282" t="n">
        <v>2.12</v>
      </c>
      <c r="BG282" t="n">
        <v>0.000212</v>
      </c>
      <c r="BH282" t="inlineStr">
        <is>
          <t>4-Acid Digestion</t>
        </is>
      </c>
      <c r="BI282" t="n">
        <v>1.18</v>
      </c>
      <c r="BJ282" t="n">
        <v>0.000118</v>
      </c>
      <c r="BK282" t="inlineStr">
        <is>
          <t>4-Acid Digestion</t>
        </is>
      </c>
      <c r="BL282" t="n">
        <v>1.03</v>
      </c>
      <c r="BM282" t="n">
        <v>0.000103</v>
      </c>
      <c r="BN282" t="inlineStr">
        <is>
          <t>4-Acid Digestion</t>
        </is>
      </c>
      <c r="BO282" t="n">
        <v>27800</v>
      </c>
      <c r="BP282" t="n">
        <v>2.78</v>
      </c>
      <c r="BQ282" t="inlineStr">
        <is>
          <t>4-Acid Digestion</t>
        </is>
      </c>
      <c r="BR282" t="n">
        <v>14.1</v>
      </c>
      <c r="BS282" t="n">
        <v>0.00141</v>
      </c>
      <c r="BT282" t="inlineStr">
        <is>
          <t>4-Acid Digestion</t>
        </is>
      </c>
      <c r="BU282" t="n">
        <v>3.01</v>
      </c>
      <c r="BV282" t="n">
        <v>0.000301</v>
      </c>
      <c r="BW282" t="inlineStr">
        <is>
          <t>4-Acid Digestion</t>
        </is>
      </c>
      <c r="BX282" t="n">
        <v>0.075</v>
      </c>
      <c r="BY282" t="n">
        <v>7.5e-06</v>
      </c>
      <c r="BZ282" t="inlineStr">
        <is>
          <t>Aqua Regia Digestion (sample weights 0.15-50g)</t>
        </is>
      </c>
      <c r="CA282" t="n">
        <v>1.87</v>
      </c>
      <c r="CB282" t="n">
        <v>0.000187</v>
      </c>
      <c r="CC282" t="inlineStr">
        <is>
          <t>4-Acid Digestion</t>
        </is>
      </c>
      <c r="CD282" t="inlineStr"/>
      <c r="CE282" t="inlineStr"/>
      <c r="CF282" t="inlineStr"/>
      <c r="CG282" t="n">
        <v>0.41</v>
      </c>
      <c r="CH282" t="n">
        <v>4.1e-05</v>
      </c>
      <c r="CI282" t="inlineStr">
        <is>
          <t>4-Acid Digestion</t>
        </is>
      </c>
      <c r="CJ282" t="n">
        <v>0.055</v>
      </c>
      <c r="CK282" t="n">
        <v>5.5e-06</v>
      </c>
      <c r="CL282" t="inlineStr">
        <is>
          <t>4-Acid Digestion</t>
        </is>
      </c>
      <c r="CM282" t="inlineStr"/>
      <c r="CN282" t="inlineStr"/>
      <c r="CO282" t="inlineStr"/>
      <c r="CP282" t="n">
        <v>11800</v>
      </c>
      <c r="CQ282" t="n">
        <v>1.18</v>
      </c>
      <c r="CR282" t="inlineStr">
        <is>
          <t>4-Acid Digestion</t>
        </is>
      </c>
      <c r="CS282" t="n">
        <v>30.1</v>
      </c>
      <c r="CT282" t="n">
        <v>0.00301</v>
      </c>
      <c r="CU282" t="inlineStr">
        <is>
          <t>4-Acid Digestion</t>
        </is>
      </c>
      <c r="CV282" t="n">
        <v>42.5</v>
      </c>
      <c r="CW282" t="n">
        <v>0.00425</v>
      </c>
      <c r="CX282" t="inlineStr">
        <is>
          <t>4-Acid Digestion</t>
        </is>
      </c>
      <c r="CY282" t="n">
        <v>0.15</v>
      </c>
      <c r="CZ282" t="n">
        <v>1.5e-05</v>
      </c>
      <c r="DA282" t="inlineStr">
        <is>
          <t>4-Acid Digestion</t>
        </is>
      </c>
      <c r="DB282" t="n">
        <v>9790</v>
      </c>
      <c r="DC282" t="n">
        <v>0.979</v>
      </c>
      <c r="DD282" t="inlineStr">
        <is>
          <t>4-Acid Digestion</t>
        </is>
      </c>
      <c r="DE282" t="n">
        <v>510</v>
      </c>
      <c r="DF282" t="n">
        <v>0.051</v>
      </c>
      <c r="DG282" t="inlineStr">
        <is>
          <t>4-Acid Digestion</t>
        </is>
      </c>
      <c r="DH282" t="n">
        <v>12.9</v>
      </c>
      <c r="DI282" t="n">
        <v>0.00129</v>
      </c>
      <c r="DJ282" t="inlineStr">
        <is>
          <t>4-Acid Digestion</t>
        </is>
      </c>
      <c r="DK282" t="n">
        <v>26100</v>
      </c>
      <c r="DL282" t="n">
        <v>2.61</v>
      </c>
      <c r="DM282" t="inlineStr">
        <is>
          <t>4-Acid Digestion</t>
        </is>
      </c>
      <c r="DN282" t="n">
        <v>17</v>
      </c>
      <c r="DO282" t="n">
        <v>0.0017</v>
      </c>
      <c r="DP282" t="inlineStr">
        <is>
          <t>4-Acid Digestion</t>
        </is>
      </c>
      <c r="DQ282" t="n">
        <v>24.3</v>
      </c>
      <c r="DR282" t="n">
        <v>0.00243</v>
      </c>
      <c r="DS282" t="inlineStr">
        <is>
          <t>4-Acid Digestion</t>
        </is>
      </c>
      <c r="DT282" t="n">
        <v>91</v>
      </c>
      <c r="DU282" t="n">
        <v>0.0091</v>
      </c>
      <c r="DV282" t="inlineStr">
        <is>
          <t>Borate / Peroxide Fusion ICP</t>
        </is>
      </c>
      <c r="DW282" t="n">
        <v>560</v>
      </c>
      <c r="DX282" t="n">
        <v>0.056</v>
      </c>
      <c r="DY282" t="inlineStr">
        <is>
          <t>4-Acid Digestion</t>
        </is>
      </c>
      <c r="DZ282" t="n">
        <v>284</v>
      </c>
      <c r="EA282" t="n">
        <v>0.0284</v>
      </c>
      <c r="EB282" t="inlineStr">
        <is>
          <t>4-Acid Digestion</t>
        </is>
      </c>
      <c r="EC282" t="n">
        <v>0.044</v>
      </c>
      <c r="ED282" t="n">
        <v>4.4e-06</v>
      </c>
      <c r="EE282" t="inlineStr">
        <is>
          <t>Pb Fire Assay</t>
        </is>
      </c>
      <c r="EF282" t="n">
        <v>6.68</v>
      </c>
      <c r="EG282" t="n">
        <v>0.000668</v>
      </c>
      <c r="EH282" t="inlineStr">
        <is>
          <t>4-Acid Digestion</t>
        </is>
      </c>
      <c r="EI282" t="n">
        <v>0.029</v>
      </c>
      <c r="EJ282" t="n">
        <v>2.9e-06</v>
      </c>
      <c r="EK282" t="inlineStr">
        <is>
          <t>Pb Fire Assay</t>
        </is>
      </c>
      <c r="EL282" t="n">
        <v>37.6</v>
      </c>
      <c r="EM282" t="n">
        <v>0.00376</v>
      </c>
      <c r="EN282" t="inlineStr">
        <is>
          <t>Borate / Peroxide Fusion ICP</t>
        </is>
      </c>
      <c r="EO282" s="2" t="n">
        <v>0.002</v>
      </c>
      <c r="EP282" s="2" t="n">
        <v>2e-07</v>
      </c>
      <c r="EQ282" t="inlineStr">
        <is>
          <t>4-Acid Digestion</t>
        </is>
      </c>
      <c r="ER282" t="inlineStr"/>
      <c r="ES282" t="inlineStr"/>
      <c r="ET282" t="inlineStr"/>
      <c r="EU282" t="inlineStr"/>
      <c r="EV282" t="inlineStr"/>
      <c r="EW282" t="inlineStr"/>
      <c r="EX282" t="n">
        <v>440</v>
      </c>
      <c r="EY282" t="n">
        <v>0.044</v>
      </c>
      <c r="EZ282" t="inlineStr">
        <is>
          <t>4-Acid Digestion</t>
        </is>
      </c>
      <c r="FA282" t="n">
        <v>0.32</v>
      </c>
      <c r="FB282" t="n">
        <v>3.2e-05</v>
      </c>
      <c r="FC282" t="inlineStr">
        <is>
          <t>4-Acid Digestion</t>
        </is>
      </c>
      <c r="FD282" t="n">
        <v>9.109999999999999</v>
      </c>
      <c r="FE282" t="n">
        <v>0.000911</v>
      </c>
      <c r="FF282" t="inlineStr">
        <is>
          <t>4-Acid Digestion</t>
        </is>
      </c>
      <c r="FG282" s="2" t="n">
        <v>0.4</v>
      </c>
      <c r="FH282" s="2" t="n">
        <v>4e-05</v>
      </c>
      <c r="FI282" t="inlineStr">
        <is>
          <t>Aqua Regia Digestion (sample weights 0.15-50g)</t>
        </is>
      </c>
      <c r="FJ282" t="n">
        <v>340199.135</v>
      </c>
      <c r="FK282" t="n">
        <v>34.0199135</v>
      </c>
      <c r="FL282" t="inlineStr">
        <is>
          <t>Borate / Peroxide Fusion ICP</t>
        </is>
      </c>
      <c r="FM282" t="n">
        <v>4.01</v>
      </c>
      <c r="FN282" t="n">
        <v>0.000401</v>
      </c>
      <c r="FO282" t="inlineStr">
        <is>
          <t>Borate / Peroxide Fusion ICP</t>
        </is>
      </c>
      <c r="FP282" t="n">
        <v>4.3</v>
      </c>
      <c r="FQ282" t="n">
        <v>0.00043</v>
      </c>
      <c r="FR282" t="inlineStr">
        <is>
          <t>4-Acid Digestion</t>
        </is>
      </c>
      <c r="FS282" t="n">
        <v>408</v>
      </c>
      <c r="FT282" t="n">
        <v>0.0408</v>
      </c>
      <c r="FU282" t="inlineStr">
        <is>
          <t>4-Acid Digestion</t>
        </is>
      </c>
      <c r="FV282" t="n">
        <v>0.42</v>
      </c>
      <c r="FW282" t="n">
        <v>4.2e-05</v>
      </c>
      <c r="FX282" t="inlineStr">
        <is>
          <t>4-Acid Digestion</t>
        </is>
      </c>
      <c r="FY282" t="n">
        <v>0.38</v>
      </c>
      <c r="FZ282" t="n">
        <v>3.8e-05</v>
      </c>
      <c r="GA282" t="inlineStr">
        <is>
          <t>4-Acid Digestion</t>
        </is>
      </c>
      <c r="GB282" t="inlineStr"/>
      <c r="GC282" t="inlineStr"/>
      <c r="GD282" t="inlineStr"/>
      <c r="GE282" t="n">
        <v>3.86</v>
      </c>
      <c r="GF282" t="n">
        <v>0.000386</v>
      </c>
      <c r="GG282" t="inlineStr">
        <is>
          <t>4-Acid Digestion</t>
        </is>
      </c>
      <c r="GH282" t="n">
        <v>2130</v>
      </c>
      <c r="GI282" t="n">
        <v>0.213</v>
      </c>
      <c r="GJ282" t="inlineStr">
        <is>
          <t>4-Acid Digestion</t>
        </is>
      </c>
      <c r="GK282" t="n">
        <v>0.25</v>
      </c>
      <c r="GL282" t="n">
        <v>2.5e-05</v>
      </c>
      <c r="GM282" t="inlineStr">
        <is>
          <t>4-Acid Digestion</t>
        </is>
      </c>
      <c r="GN282" t="n">
        <v>0.15</v>
      </c>
      <c r="GO282" t="n">
        <v>1.5e-05</v>
      </c>
      <c r="GP282" t="inlineStr">
        <is>
          <t>4-Acid Digestion</t>
        </is>
      </c>
      <c r="GQ282" t="n">
        <v>0.76</v>
      </c>
      <c r="GR282" t="n">
        <v>7.6e-05</v>
      </c>
      <c r="GS282" t="inlineStr">
        <is>
          <t>4-Acid Digestion</t>
        </is>
      </c>
      <c r="GT282" t="n">
        <v>61</v>
      </c>
      <c r="GU282" t="n">
        <v>0.0061</v>
      </c>
      <c r="GV282" t="inlineStr">
        <is>
          <t>Borate / Peroxide Fusion ICP</t>
        </is>
      </c>
      <c r="GW282" t="n">
        <v>0.26</v>
      </c>
      <c r="GX282" t="n">
        <v>2.6e-05</v>
      </c>
      <c r="GY282" t="inlineStr">
        <is>
          <t>4-Acid Digestion</t>
        </is>
      </c>
      <c r="GZ282" t="n">
        <v>10.7</v>
      </c>
      <c r="HA282" t="n">
        <v>0.00107</v>
      </c>
      <c r="HB282" t="inlineStr">
        <is>
          <t>4-Acid Digestion</t>
        </is>
      </c>
      <c r="HC282" t="n">
        <v>1.01</v>
      </c>
      <c r="HD282" t="n">
        <v>0.000101</v>
      </c>
      <c r="HE282" t="inlineStr">
        <is>
          <t>4-Acid Digestion</t>
        </is>
      </c>
      <c r="HF282" t="n">
        <v>226</v>
      </c>
      <c r="HG282" t="n">
        <v>0.0226</v>
      </c>
      <c r="HH282" t="inlineStr">
        <is>
          <t>4-Acid Digestion</t>
        </is>
      </c>
      <c r="HI282" t="n">
        <v>63</v>
      </c>
      <c r="HJ282" t="n">
        <v>0.0063</v>
      </c>
      <c r="HK282" t="inlineStr">
        <is>
          <t>4-Acid Digestion</t>
        </is>
      </c>
    </row>
    <row r="283">
      <c r="A283" t="inlineStr">
        <is>
          <t>OREAS0004Pb</t>
        </is>
      </c>
      <c r="B283" t="inlineStr">
        <is>
          <t>Au &lt;1 ppm</t>
        </is>
      </c>
      <c r="C283" t="inlineStr">
        <is>
          <t>oxide</t>
        </is>
      </c>
      <c r="D283" t="inlineStr">
        <is>
          <t>greywacke</t>
        </is>
      </c>
      <c r="E283" t="inlineStr">
        <is>
          <t>shear-hosted orogenic gold</t>
        </is>
      </c>
      <c r="F283" t="inlineStr">
        <is>
          <t>no</t>
        </is>
      </c>
      <c r="G283" t="inlineStr">
        <is>
          <t>Archived</t>
        </is>
      </c>
      <c r="H283" t="inlineStr">
        <is>
          <t>C:/Users/Zeb/Documents/GitHub/OREAS-Catalogue-Info/oreas-catalogue-2024-05-24.csv</t>
        </is>
      </c>
      <c r="I283">
        <f>Hyperlink("https://www.oreas.com/crm/OREAS-4Pb/")</f>
        <v/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0.049</v>
      </c>
      <c r="T283" t="n">
        <v>4.9e-06</v>
      </c>
      <c r="U283" t="inlineStr">
        <is>
          <t>Pb Fire Assay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</row>
    <row r="284">
      <c r="A284" t="inlineStr">
        <is>
          <t>OREAS0501</t>
        </is>
      </c>
      <c r="B284" t="inlineStr">
        <is>
          <t>Au &lt;1 ppm, Au &gt;1 ppm, Au-Cu ore, Cu ore</t>
        </is>
      </c>
      <c r="C284" t="inlineStr">
        <is>
          <t>primary</t>
        </is>
      </c>
      <c r="D284" t="inlineStr">
        <is>
          <t>quartz monzonite</t>
        </is>
      </c>
      <c r="E284" t="inlineStr">
        <is>
          <t>porphyry copper-gold</t>
        </is>
      </c>
      <c r="F284" t="inlineStr">
        <is>
          <t>no</t>
        </is>
      </c>
      <c r="G284" t="inlineStr">
        <is>
          <t>Archived</t>
        </is>
      </c>
      <c r="H284" t="inlineStr">
        <is>
          <t>C:/Users/Zeb/Documents/GitHub/OREAS-Catalogue-Info/oreas-catalogue-2024-05-24.csv</t>
        </is>
      </c>
      <c r="I284">
        <f>Hyperlink("https://www.oreas.com/crm/OREAS-501/")</f>
        <v/>
      </c>
      <c r="J284" t="n">
        <v>0.84</v>
      </c>
      <c r="K284" t="n">
        <v>8.4e-05</v>
      </c>
      <c r="L284" t="inlineStr">
        <is>
          <t>4-Acid Digestion</t>
        </is>
      </c>
      <c r="M284" t="inlineStr"/>
      <c r="N284" t="inlineStr"/>
      <c r="O284" t="inlineStr"/>
      <c r="P284" t="inlineStr"/>
      <c r="Q284" t="inlineStr"/>
      <c r="R284" t="inlineStr"/>
      <c r="S284" t="n">
        <v>0.204</v>
      </c>
      <c r="T284" t="n">
        <v>2.04e-05</v>
      </c>
      <c r="U284" t="inlineStr">
        <is>
          <t>Pb Fire Assay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2708</v>
      </c>
      <c r="BD284" t="n">
        <v>0.2708</v>
      </c>
      <c r="BE284" t="inlineStr">
        <is>
          <t>4-Acid Digestion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n">
        <v>59</v>
      </c>
      <c r="DI284" t="n">
        <v>0.0059</v>
      </c>
      <c r="DJ284" t="inlineStr">
        <is>
          <t>4-Acid Digestion</t>
        </is>
      </c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n">
        <v>3640</v>
      </c>
      <c r="EY284" t="n">
        <v>0.364</v>
      </c>
      <c r="EZ284" t="inlineStr">
        <is>
          <t>4-Acid Digestion</t>
        </is>
      </c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</row>
    <row r="285">
      <c r="A285" t="inlineStr">
        <is>
          <t>OREAS0501b</t>
        </is>
      </c>
      <c r="B285" t="inlineStr">
        <is>
          <t>Au &lt;1 ppm, Au-Cu ore, Cu ore</t>
        </is>
      </c>
      <c r="C285" t="inlineStr">
        <is>
          <t>primary</t>
        </is>
      </c>
      <c r="D285" t="inlineStr">
        <is>
          <t>quartz monzonite</t>
        </is>
      </c>
      <c r="E285" t="inlineStr">
        <is>
          <t>porphyry copper-gold</t>
        </is>
      </c>
      <c r="F285" t="inlineStr">
        <is>
          <t>yes</t>
        </is>
      </c>
      <c r="G285" t="inlineStr">
        <is>
          <t>Archived</t>
        </is>
      </c>
      <c r="H285" t="inlineStr">
        <is>
          <t>C:/Users/Zeb/Documents/GitHub/OREAS-Catalogue-Info/oreas-catalogue-2024-05-24.csv</t>
        </is>
      </c>
      <c r="I285">
        <f>Hyperlink("https://www.oreas.com/crm/OREAS-501b/")</f>
        <v/>
      </c>
      <c r="J285" t="n">
        <v>0.721</v>
      </c>
      <c r="K285" t="n">
        <v>7.21e-05</v>
      </c>
      <c r="L285" t="inlineStr">
        <is>
          <t>Aqua Regia Digestion</t>
        </is>
      </c>
      <c r="M285" t="n">
        <v>76800</v>
      </c>
      <c r="N285" t="n">
        <v>7.68</v>
      </c>
      <c r="O285" t="inlineStr">
        <is>
          <t>4-Acid Digestion</t>
        </is>
      </c>
      <c r="P285" t="n">
        <v>17.9</v>
      </c>
      <c r="Q285" t="n">
        <v>0.00179</v>
      </c>
      <c r="R285" t="inlineStr">
        <is>
          <t>4-Acid Digestion</t>
        </is>
      </c>
      <c r="S285" t="n">
        <v>0.248</v>
      </c>
      <c r="T285" t="n">
        <v>2.48e-05</v>
      </c>
      <c r="U285" t="inlineStr">
        <is>
          <t>Pb Fire Assay</t>
        </is>
      </c>
      <c r="V285" t="inlineStr"/>
      <c r="W285" t="inlineStr"/>
      <c r="X285" t="inlineStr"/>
      <c r="Y285" t="n">
        <v>1009</v>
      </c>
      <c r="Z285" t="n">
        <v>0.1009</v>
      </c>
      <c r="AA285" t="inlineStr">
        <is>
          <t>4-Acid Digestion</t>
        </is>
      </c>
      <c r="AB285" t="n">
        <v>2.86</v>
      </c>
      <c r="AC285" t="n">
        <v>0.000286</v>
      </c>
      <c r="AD285" t="inlineStr">
        <is>
          <t>4-Acid Digestion</t>
        </is>
      </c>
      <c r="AE285" t="n">
        <v>1.54</v>
      </c>
      <c r="AF285" t="n">
        <v>0.000154</v>
      </c>
      <c r="AG285" t="inlineStr">
        <is>
          <t>4-Acid Digestion</t>
        </is>
      </c>
      <c r="AH285" t="n">
        <v>27100</v>
      </c>
      <c r="AI285" t="n">
        <v>2.71</v>
      </c>
      <c r="AJ285" t="inlineStr">
        <is>
          <t>4-Acid Digestion</t>
        </is>
      </c>
      <c r="AK285" t="inlineStr"/>
      <c r="AL285" t="inlineStr"/>
      <c r="AM285" t="inlineStr"/>
      <c r="AN285" t="n">
        <v>68</v>
      </c>
      <c r="AO285" t="n">
        <v>0.0068</v>
      </c>
      <c r="AP285" t="inlineStr">
        <is>
          <t>4-Acid Digestion</t>
        </is>
      </c>
      <c r="AQ285" t="inlineStr"/>
      <c r="AR285" t="inlineStr"/>
      <c r="AS285" t="inlineStr"/>
      <c r="AT285" t="n">
        <v>15.8</v>
      </c>
      <c r="AU285" t="n">
        <v>0.00158</v>
      </c>
      <c r="AV285" t="inlineStr">
        <is>
          <t>4-Acid Digestion</t>
        </is>
      </c>
      <c r="AW285" t="n">
        <v>86</v>
      </c>
      <c r="AX285" t="n">
        <v>0.0086</v>
      </c>
      <c r="AY285" t="inlineStr">
        <is>
          <t>4-Acid Digestion</t>
        </is>
      </c>
      <c r="AZ285" t="n">
        <v>12.2</v>
      </c>
      <c r="BA285" t="n">
        <v>0.00122</v>
      </c>
      <c r="BB285" t="inlineStr">
        <is>
          <t>4-Acid Digestion</t>
        </is>
      </c>
      <c r="BC285" t="n">
        <v>2600</v>
      </c>
      <c r="BD285" t="n">
        <v>0.26</v>
      </c>
      <c r="BE285" t="inlineStr">
        <is>
          <t>4-Acid Digestion</t>
        </is>
      </c>
      <c r="BF285" t="n">
        <v>4.86</v>
      </c>
      <c r="BG285" t="n">
        <v>0.000486</v>
      </c>
      <c r="BH285" t="inlineStr">
        <is>
          <t>4-Acid Digestion</t>
        </is>
      </c>
      <c r="BI285" t="n">
        <v>2.58</v>
      </c>
      <c r="BJ285" t="n">
        <v>0.000258</v>
      </c>
      <c r="BK285" t="inlineStr">
        <is>
          <t>4-Acid Digestion</t>
        </is>
      </c>
      <c r="BL285" t="n">
        <v>1.39</v>
      </c>
      <c r="BM285" t="n">
        <v>0.000139</v>
      </c>
      <c r="BN285" t="inlineStr">
        <is>
          <t>4-Acid Digestion</t>
        </is>
      </c>
      <c r="BO285" t="n">
        <v>45400</v>
      </c>
      <c r="BP285" t="n">
        <v>4.54</v>
      </c>
      <c r="BQ285" t="inlineStr">
        <is>
          <t>4-Acid Digestion</t>
        </is>
      </c>
      <c r="BR285" t="n">
        <v>19.5</v>
      </c>
      <c r="BS285" t="n">
        <v>0.00195</v>
      </c>
      <c r="BT285" t="inlineStr">
        <is>
          <t>4-Acid Digestion</t>
        </is>
      </c>
      <c r="BU285" t="n">
        <v>5.4</v>
      </c>
      <c r="BV285" t="n">
        <v>0.00054</v>
      </c>
      <c r="BW285" t="inlineStr">
        <is>
          <t>4-Acid Digestion</t>
        </is>
      </c>
      <c r="BX285" t="n">
        <v>0.2</v>
      </c>
      <c r="BY285" t="n">
        <v>2e-05</v>
      </c>
      <c r="BZ285" t="inlineStr">
        <is>
          <t>Aqua Regia Digestion</t>
        </is>
      </c>
      <c r="CA285" t="n">
        <v>2.54</v>
      </c>
      <c r="CB285" t="n">
        <v>0.000254</v>
      </c>
      <c r="CC285" t="inlineStr">
        <is>
          <t>4-Acid Digestion</t>
        </is>
      </c>
      <c r="CD285" t="inlineStr"/>
      <c r="CE285" t="inlineStr"/>
      <c r="CF285" t="inlineStr"/>
      <c r="CG285" t="n">
        <v>0.93</v>
      </c>
      <c r="CH285" t="n">
        <v>9.3e-05</v>
      </c>
      <c r="CI285" t="inlineStr">
        <is>
          <t>4-Acid Digestion</t>
        </is>
      </c>
      <c r="CJ285" t="n">
        <v>0.21</v>
      </c>
      <c r="CK285" t="n">
        <v>2.1e-05</v>
      </c>
      <c r="CL285" t="inlineStr">
        <is>
          <t>4-Acid Digestion</t>
        </is>
      </c>
      <c r="CM285" t="inlineStr"/>
      <c r="CN285" t="inlineStr"/>
      <c r="CO285" t="inlineStr"/>
      <c r="CP285" t="n">
        <v>31400</v>
      </c>
      <c r="CQ285" t="n">
        <v>3.14</v>
      </c>
      <c r="CR285" t="inlineStr">
        <is>
          <t>4-Acid Digestion</t>
        </is>
      </c>
      <c r="CS285" t="n">
        <v>33</v>
      </c>
      <c r="CT285" t="n">
        <v>0.0033</v>
      </c>
      <c r="CU285" t="inlineStr">
        <is>
          <t>4-Acid Digestion</t>
        </is>
      </c>
      <c r="CV285" t="n">
        <v>33.2</v>
      </c>
      <c r="CW285" t="n">
        <v>0.00332</v>
      </c>
      <c r="CX285" t="inlineStr">
        <is>
          <t>4-Acid Digestion</t>
        </is>
      </c>
      <c r="CY285" t="n">
        <v>0.38</v>
      </c>
      <c r="CZ285" t="n">
        <v>3.8e-05</v>
      </c>
      <c r="DA285" t="inlineStr">
        <is>
          <t>4-Acid Digestion</t>
        </is>
      </c>
      <c r="DB285" t="n">
        <v>14800</v>
      </c>
      <c r="DC285" t="n">
        <v>1.48</v>
      </c>
      <c r="DD285" t="inlineStr">
        <is>
          <t>4-Acid Digestion</t>
        </is>
      </c>
      <c r="DE285" t="n">
        <v>546</v>
      </c>
      <c r="DF285" t="n">
        <v>0.0546</v>
      </c>
      <c r="DG285" t="inlineStr">
        <is>
          <t>4-Acid Digestion</t>
        </is>
      </c>
      <c r="DH285" t="n">
        <v>99</v>
      </c>
      <c r="DI285" t="n">
        <v>0.009900000000000001</v>
      </c>
      <c r="DJ285" t="inlineStr">
        <is>
          <t>4-Acid Digestion</t>
        </is>
      </c>
      <c r="DK285" t="n">
        <v>20800</v>
      </c>
      <c r="DL285" t="n">
        <v>2.08</v>
      </c>
      <c r="DM285" t="inlineStr">
        <is>
          <t>4-Acid Digestion</t>
        </is>
      </c>
      <c r="DN285" t="n">
        <v>18</v>
      </c>
      <c r="DO285" t="n">
        <v>0.0018</v>
      </c>
      <c r="DP285" t="inlineStr">
        <is>
          <t>4-Acid Digestion</t>
        </is>
      </c>
      <c r="DQ285" t="n">
        <v>30.6</v>
      </c>
      <c r="DR285" t="n">
        <v>0.00306</v>
      </c>
      <c r="DS285" t="inlineStr">
        <is>
          <t>4-Acid Digestion</t>
        </is>
      </c>
      <c r="DT285" t="n">
        <v>37.5</v>
      </c>
      <c r="DU285" t="n">
        <v>0.00375</v>
      </c>
      <c r="DV285" t="inlineStr">
        <is>
          <t>Aqua Regia Digestion</t>
        </is>
      </c>
      <c r="DW285" t="n">
        <v>1020</v>
      </c>
      <c r="DX285" t="n">
        <v>0.102</v>
      </c>
      <c r="DY285" t="inlineStr">
        <is>
          <t>4-Acid Digestion</t>
        </is>
      </c>
      <c r="DZ285" t="n">
        <v>23</v>
      </c>
      <c r="EA285" t="n">
        <v>0.0023</v>
      </c>
      <c r="EB285" t="inlineStr">
        <is>
          <t>4-Acid Digestion</t>
        </is>
      </c>
      <c r="EC285" t="inlineStr"/>
      <c r="ED285" t="inlineStr"/>
      <c r="EE285" t="inlineStr"/>
      <c r="EF285" t="n">
        <v>7.9</v>
      </c>
      <c r="EG285" t="n">
        <v>0.00079</v>
      </c>
      <c r="EH285" t="inlineStr">
        <is>
          <t>4-Acid Digestion</t>
        </is>
      </c>
      <c r="EI285" t="inlineStr"/>
      <c r="EJ285" t="inlineStr"/>
      <c r="EK285" t="inlineStr"/>
      <c r="EL285" t="n">
        <v>126</v>
      </c>
      <c r="EM285" t="n">
        <v>0.0126</v>
      </c>
      <c r="EN285" t="inlineStr">
        <is>
          <t>Aqua Regia Digestion</t>
        </is>
      </c>
      <c r="EO285" t="n">
        <v>0.003</v>
      </c>
      <c r="EP285" t="n">
        <v>3e-07</v>
      </c>
      <c r="EQ285" t="inlineStr">
        <is>
          <t>Aqua Regia Digestion</t>
        </is>
      </c>
      <c r="ER285" t="inlineStr"/>
      <c r="ES285" t="inlineStr"/>
      <c r="ET285" t="inlineStr"/>
      <c r="EU285" t="inlineStr"/>
      <c r="EV285" t="inlineStr"/>
      <c r="EW285" t="inlineStr"/>
      <c r="EX285" t="n">
        <v>3540</v>
      </c>
      <c r="EY285" t="n">
        <v>0.354</v>
      </c>
      <c r="EZ285" t="inlineStr">
        <is>
          <t>4-Acid Digestion</t>
        </is>
      </c>
      <c r="FA285" t="n">
        <v>0.87</v>
      </c>
      <c r="FB285" t="n">
        <v>8.7e-05</v>
      </c>
      <c r="FC285" t="inlineStr">
        <is>
          <t>4-Acid Digestion</t>
        </is>
      </c>
      <c r="FD285" t="n">
        <v>12.9</v>
      </c>
      <c r="FE285" t="n">
        <v>0.00129</v>
      </c>
      <c r="FF285" t="inlineStr">
        <is>
          <t>4-Acid Digestion</t>
        </is>
      </c>
      <c r="FG285" t="n">
        <v>2.78</v>
      </c>
      <c r="FH285" t="n">
        <v>0.000278</v>
      </c>
      <c r="FI285" t="inlineStr">
        <is>
          <t>Aqua Regia Digestion</t>
        </is>
      </c>
      <c r="FJ285" t="inlineStr"/>
      <c r="FK285" t="inlineStr"/>
      <c r="FL285" t="inlineStr"/>
      <c r="FM285" t="n">
        <v>5.97</v>
      </c>
      <c r="FN285" t="n">
        <v>0.000597</v>
      </c>
      <c r="FO285" t="inlineStr">
        <is>
          <t>4-Acid Digestion</t>
        </is>
      </c>
      <c r="FP285" t="n">
        <v>5.58</v>
      </c>
      <c r="FQ285" t="n">
        <v>0.000558</v>
      </c>
      <c r="FR285" t="inlineStr">
        <is>
          <t>4-Acid Digestion</t>
        </is>
      </c>
      <c r="FS285" t="n">
        <v>338</v>
      </c>
      <c r="FT285" t="n">
        <v>0.0338</v>
      </c>
      <c r="FU285" t="inlineStr">
        <is>
          <t>4-Acid Digestion</t>
        </is>
      </c>
      <c r="FV285" t="n">
        <v>1.38</v>
      </c>
      <c r="FW285" t="n">
        <v>0.000138</v>
      </c>
      <c r="FX285" t="inlineStr">
        <is>
          <t>4-Acid Digestion</t>
        </is>
      </c>
      <c r="FY285" t="n">
        <v>0.79</v>
      </c>
      <c r="FZ285" t="n">
        <v>7.9e-05</v>
      </c>
      <c r="GA285" t="inlineStr">
        <is>
          <t>4-Acid Digestion</t>
        </is>
      </c>
      <c r="GB285" t="n">
        <v>0.078</v>
      </c>
      <c r="GC285" t="n">
        <v>7.8e-06</v>
      </c>
      <c r="GD285" t="inlineStr">
        <is>
          <t>Aqua Regia Digestion</t>
        </is>
      </c>
      <c r="GE285" t="n">
        <v>18</v>
      </c>
      <c r="GF285" t="n">
        <v>0.0018</v>
      </c>
      <c r="GG285" t="inlineStr">
        <is>
          <t>4-Acid Digestion</t>
        </is>
      </c>
      <c r="GH285" t="n">
        <v>4660</v>
      </c>
      <c r="GI285" t="n">
        <v>0.466</v>
      </c>
      <c r="GJ285" t="inlineStr">
        <is>
          <t>4-Acid Digestion</t>
        </is>
      </c>
      <c r="GK285" t="n">
        <v>0.9</v>
      </c>
      <c r="GL285" t="n">
        <v>9.000000000000001e-05</v>
      </c>
      <c r="GM285" t="inlineStr">
        <is>
          <t>4-Acid Digestion</t>
        </is>
      </c>
      <c r="GN285" t="n">
        <v>0.36</v>
      </c>
      <c r="GO285" t="n">
        <v>3.6e-05</v>
      </c>
      <c r="GP285" t="inlineStr">
        <is>
          <t>4-Acid Digestion</t>
        </is>
      </c>
      <c r="GQ285" t="n">
        <v>4.86</v>
      </c>
      <c r="GR285" t="n">
        <v>0.000486</v>
      </c>
      <c r="GS285" t="inlineStr">
        <is>
          <t>4-Acid Digestion</t>
        </is>
      </c>
      <c r="GT285" t="n">
        <v>110</v>
      </c>
      <c r="GU285" t="n">
        <v>0.011</v>
      </c>
      <c r="GV285" t="inlineStr">
        <is>
          <t>Aqua Regia Digestion</t>
        </is>
      </c>
      <c r="GW285" t="n">
        <v>2.34</v>
      </c>
      <c r="GX285" t="n">
        <v>0.000234</v>
      </c>
      <c r="GY285" t="inlineStr">
        <is>
          <t>Aqua Regia Digestion</t>
        </is>
      </c>
      <c r="GZ285" t="n">
        <v>24.6</v>
      </c>
      <c r="HA285" t="n">
        <v>0.00246</v>
      </c>
      <c r="HB285" t="inlineStr">
        <is>
          <t>4-Acid Digestion</t>
        </is>
      </c>
      <c r="HC285" t="n">
        <v>2.49</v>
      </c>
      <c r="HD285" t="n">
        <v>0.000249</v>
      </c>
      <c r="HE285" t="inlineStr">
        <is>
          <t>4-Acid Digestion</t>
        </is>
      </c>
      <c r="HF285" t="n">
        <v>89</v>
      </c>
      <c r="HG285" t="n">
        <v>0.0089</v>
      </c>
      <c r="HH285" t="inlineStr">
        <is>
          <t>4-Acid Digestion</t>
        </is>
      </c>
      <c r="HI285" t="n">
        <v>77</v>
      </c>
      <c r="HJ285" t="n">
        <v>0.0077</v>
      </c>
      <c r="HK285" t="inlineStr">
        <is>
          <t>4-Acid Digestion</t>
        </is>
      </c>
    </row>
    <row r="286">
      <c r="A286" t="inlineStr">
        <is>
          <t>OREAS0501c</t>
        </is>
      </c>
      <c r="B286" t="inlineStr">
        <is>
          <t>Au &lt;1 ppm, Au-Cu ore, Cu ore</t>
        </is>
      </c>
      <c r="C286" t="inlineStr">
        <is>
          <t>primary</t>
        </is>
      </c>
      <c r="D286" t="inlineStr">
        <is>
          <t>quartz monzonite</t>
        </is>
      </c>
      <c r="E286" t="inlineStr">
        <is>
          <t>porphyry copper-gold</t>
        </is>
      </c>
      <c r="F286" t="inlineStr">
        <is>
          <t>yes</t>
        </is>
      </c>
      <c r="G286" t="inlineStr">
        <is>
          <t>Archived</t>
        </is>
      </c>
      <c r="H286" t="inlineStr">
        <is>
          <t>C:/Users/Zeb/Documents/GitHub/OREAS-Catalogue-Info/oreas-catalogue-2024-05-24.csv</t>
        </is>
      </c>
      <c r="I286">
        <f>Hyperlink("https://www.oreas.com/crm/OREAS-501c/")</f>
        <v/>
      </c>
      <c r="J286" t="n">
        <v>0.444</v>
      </c>
      <c r="K286" t="n">
        <v>4.44e-05</v>
      </c>
      <c r="L286" t="inlineStr">
        <is>
          <t>Aqua Regia Digestion</t>
        </is>
      </c>
      <c r="M286" t="n">
        <v>74900</v>
      </c>
      <c r="N286" t="n">
        <v>7.49</v>
      </c>
      <c r="O286" t="inlineStr">
        <is>
          <t>4-Acid Digestion</t>
        </is>
      </c>
      <c r="P286" t="n">
        <v>23.9</v>
      </c>
      <c r="Q286" t="n">
        <v>0.00239</v>
      </c>
      <c r="R286" t="inlineStr">
        <is>
          <t>4-Acid Digestion</t>
        </is>
      </c>
      <c r="S286" t="n">
        <v>0.221</v>
      </c>
      <c r="T286" t="n">
        <v>2.21e-05</v>
      </c>
      <c r="U286" t="inlineStr">
        <is>
          <t>Pb Fire Assay</t>
        </is>
      </c>
      <c r="V286" t="inlineStr"/>
      <c r="W286" t="inlineStr"/>
      <c r="X286" t="inlineStr"/>
      <c r="Y286" t="n">
        <v>1044</v>
      </c>
      <c r="Z286" t="n">
        <v>0.1044</v>
      </c>
      <c r="AA286" t="inlineStr">
        <is>
          <t>4-Acid Digestion</t>
        </is>
      </c>
      <c r="AB286" t="n">
        <v>2.94</v>
      </c>
      <c r="AC286" t="n">
        <v>0.000294</v>
      </c>
      <c r="AD286" t="inlineStr">
        <is>
          <t>4-Acid Digestion</t>
        </is>
      </c>
      <c r="AE286" t="n">
        <v>0.6899999999999999</v>
      </c>
      <c r="AF286" t="n">
        <v>6.9e-05</v>
      </c>
      <c r="AG286" t="inlineStr">
        <is>
          <t>4-Acid Digestion</t>
        </is>
      </c>
      <c r="AH286" t="n">
        <v>26400</v>
      </c>
      <c r="AI286" t="n">
        <v>2.64</v>
      </c>
      <c r="AJ286" t="inlineStr">
        <is>
          <t>4-Acid Digestion</t>
        </is>
      </c>
      <c r="AK286" t="n">
        <v>0.18</v>
      </c>
      <c r="AL286" t="n">
        <v>1.8e-05</v>
      </c>
      <c r="AM286" t="inlineStr">
        <is>
          <t>4-Acid Digestion</t>
        </is>
      </c>
      <c r="AN286" t="n">
        <v>69</v>
      </c>
      <c r="AO286" t="n">
        <v>0.0069</v>
      </c>
      <c r="AP286" t="inlineStr">
        <is>
          <t>4-Acid Digestion</t>
        </is>
      </c>
      <c r="AQ286" t="inlineStr"/>
      <c r="AR286" t="inlineStr"/>
      <c r="AS286" t="inlineStr"/>
      <c r="AT286" t="n">
        <v>15.1</v>
      </c>
      <c r="AU286" t="n">
        <v>0.00151</v>
      </c>
      <c r="AV286" t="inlineStr">
        <is>
          <t>4-Acid Digestion</t>
        </is>
      </c>
      <c r="AW286" t="n">
        <v>80</v>
      </c>
      <c r="AX286" t="n">
        <v>0.008</v>
      </c>
      <c r="AY286" t="inlineStr">
        <is>
          <t>4-Acid Digestion</t>
        </is>
      </c>
      <c r="AZ286" t="n">
        <v>11.7</v>
      </c>
      <c r="BA286" t="n">
        <v>0.00117</v>
      </c>
      <c r="BB286" t="inlineStr">
        <is>
          <t>4-Acid Digestion</t>
        </is>
      </c>
      <c r="BC286" t="n">
        <v>2760</v>
      </c>
      <c r="BD286" t="n">
        <v>0.276</v>
      </c>
      <c r="BE286" t="inlineStr">
        <is>
          <t>4-Acid Digestion</t>
        </is>
      </c>
      <c r="BF286" t="n">
        <v>4.63</v>
      </c>
      <c r="BG286" t="n">
        <v>0.000463</v>
      </c>
      <c r="BH286" t="inlineStr">
        <is>
          <t>4-Acid Digestion</t>
        </is>
      </c>
      <c r="BI286" t="n">
        <v>2.62</v>
      </c>
      <c r="BJ286" t="n">
        <v>0.000262</v>
      </c>
      <c r="BK286" t="inlineStr">
        <is>
          <t>4-Acid Digestion</t>
        </is>
      </c>
      <c r="BL286" t="inlineStr"/>
      <c r="BM286" t="inlineStr"/>
      <c r="BN286" t="inlineStr"/>
      <c r="BO286" t="n">
        <v>44500</v>
      </c>
      <c r="BP286" t="n">
        <v>4.45</v>
      </c>
      <c r="BQ286" t="inlineStr">
        <is>
          <t>4-Acid Digestion</t>
        </is>
      </c>
      <c r="BR286" t="n">
        <v>19.1</v>
      </c>
      <c r="BS286" t="n">
        <v>0.00191</v>
      </c>
      <c r="BT286" t="inlineStr">
        <is>
          <t>4-Acid Digestion</t>
        </is>
      </c>
      <c r="BU286" t="n">
        <v>5.04</v>
      </c>
      <c r="BV286" t="n">
        <v>0.000504</v>
      </c>
      <c r="BW286" t="inlineStr">
        <is>
          <t>4-Acid Digestion</t>
        </is>
      </c>
      <c r="BX286" t="inlineStr"/>
      <c r="BY286" t="inlineStr"/>
      <c r="BZ286" t="inlineStr"/>
      <c r="CA286" t="n">
        <v>2.6</v>
      </c>
      <c r="CB286" t="n">
        <v>0.00026</v>
      </c>
      <c r="CC286" t="inlineStr">
        <is>
          <t>4-Acid Digestion</t>
        </is>
      </c>
      <c r="CD286" t="inlineStr"/>
      <c r="CE286" t="inlineStr"/>
      <c r="CF286" t="inlineStr"/>
      <c r="CG286" t="n">
        <v>0.93</v>
      </c>
      <c r="CH286" t="n">
        <v>9.3e-05</v>
      </c>
      <c r="CI286" t="inlineStr">
        <is>
          <t>4-Acid Digestion</t>
        </is>
      </c>
      <c r="CJ286" t="n">
        <v>0.075</v>
      </c>
      <c r="CK286" t="n">
        <v>7.5e-06</v>
      </c>
      <c r="CL286" t="inlineStr">
        <is>
          <t>4-Acid Digestion</t>
        </is>
      </c>
      <c r="CM286" t="inlineStr"/>
      <c r="CN286" t="inlineStr"/>
      <c r="CO286" t="inlineStr"/>
      <c r="CP286" t="n">
        <v>32200</v>
      </c>
      <c r="CQ286" t="n">
        <v>3.22</v>
      </c>
      <c r="CR286" t="inlineStr">
        <is>
          <t>4-Acid Digestion</t>
        </is>
      </c>
      <c r="CS286" t="n">
        <v>35.2</v>
      </c>
      <c r="CT286" t="n">
        <v>0.00352</v>
      </c>
      <c r="CU286" t="inlineStr">
        <is>
          <t>4-Acid Digestion</t>
        </is>
      </c>
      <c r="CV286" t="n">
        <v>33.8</v>
      </c>
      <c r="CW286" t="n">
        <v>0.00338</v>
      </c>
      <c r="CX286" t="inlineStr">
        <is>
          <t>4-Acid Digestion</t>
        </is>
      </c>
      <c r="CY286" t="n">
        <v>0.36</v>
      </c>
      <c r="CZ286" t="n">
        <v>3.6e-05</v>
      </c>
      <c r="DA286" t="inlineStr">
        <is>
          <t>4-Acid Digestion</t>
        </is>
      </c>
      <c r="DB286" t="n">
        <v>15100</v>
      </c>
      <c r="DC286" t="n">
        <v>1.51</v>
      </c>
      <c r="DD286" t="inlineStr">
        <is>
          <t>4-Acid Digestion</t>
        </is>
      </c>
      <c r="DE286" t="n">
        <v>550</v>
      </c>
      <c r="DF286" t="n">
        <v>0.055</v>
      </c>
      <c r="DG286" t="inlineStr">
        <is>
          <t>4-Acid Digestion</t>
        </is>
      </c>
      <c r="DH286" t="n">
        <v>97</v>
      </c>
      <c r="DI286" t="n">
        <v>0.0097</v>
      </c>
      <c r="DJ286" t="inlineStr">
        <is>
          <t>4-Acid Digestion</t>
        </is>
      </c>
      <c r="DK286" t="n">
        <v>20200</v>
      </c>
      <c r="DL286" t="n">
        <v>2.02</v>
      </c>
      <c r="DM286" t="inlineStr">
        <is>
          <t>4-Acid Digestion</t>
        </is>
      </c>
      <c r="DN286" t="n">
        <v>18.4</v>
      </c>
      <c r="DO286" t="n">
        <v>0.00184</v>
      </c>
      <c r="DP286" t="inlineStr">
        <is>
          <t>4-Acid Digestion</t>
        </is>
      </c>
      <c r="DQ286" t="n">
        <v>30</v>
      </c>
      <c r="DR286" t="n">
        <v>0.003</v>
      </c>
      <c r="DS286" t="inlineStr">
        <is>
          <t>4-Acid Digestion</t>
        </is>
      </c>
      <c r="DT286" t="n">
        <v>58</v>
      </c>
      <c r="DU286" t="n">
        <v>0.0058</v>
      </c>
      <c r="DV286" t="inlineStr">
        <is>
          <t>Aqua Regia Digestion</t>
        </is>
      </c>
      <c r="DW286" t="n">
        <v>1010</v>
      </c>
      <c r="DX286" t="n">
        <v>0.101</v>
      </c>
      <c r="DY286" t="inlineStr">
        <is>
          <t>4-Acid Digestion</t>
        </is>
      </c>
      <c r="DZ286" t="n">
        <v>21.5</v>
      </c>
      <c r="EA286" t="n">
        <v>0.00215</v>
      </c>
      <c r="EB286" t="inlineStr">
        <is>
          <t>4-Acid Digestion</t>
        </is>
      </c>
      <c r="EC286" t="inlineStr"/>
      <c r="ED286" t="inlineStr"/>
      <c r="EE286" t="inlineStr"/>
      <c r="EF286" t="n">
        <v>7.91</v>
      </c>
      <c r="EG286" t="n">
        <v>0.000791</v>
      </c>
      <c r="EH286" t="inlineStr">
        <is>
          <t>4-Acid Digestion</t>
        </is>
      </c>
      <c r="EI286" t="inlineStr"/>
      <c r="EJ286" t="inlineStr"/>
      <c r="EK286" t="inlineStr"/>
      <c r="EL286" t="n">
        <v>134</v>
      </c>
      <c r="EM286" t="n">
        <v>0.0134</v>
      </c>
      <c r="EN286" t="inlineStr">
        <is>
          <t>Aqua Regia Digestion</t>
        </is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n">
        <v>3470</v>
      </c>
      <c r="EY286" t="n">
        <v>0.347</v>
      </c>
      <c r="EZ286" t="inlineStr">
        <is>
          <t>4-Acid Digestion</t>
        </is>
      </c>
      <c r="FA286" t="n">
        <v>2.27</v>
      </c>
      <c r="FB286" t="n">
        <v>0.000227</v>
      </c>
      <c r="FC286" t="inlineStr">
        <is>
          <t>4-Acid Digestion</t>
        </is>
      </c>
      <c r="FD286" t="n">
        <v>12.9</v>
      </c>
      <c r="FE286" t="n">
        <v>0.00129</v>
      </c>
      <c r="FF286" t="inlineStr">
        <is>
          <t>4-Acid Digestion</t>
        </is>
      </c>
      <c r="FG286" t="n">
        <v>2.07</v>
      </c>
      <c r="FH286" t="n">
        <v>0.000207</v>
      </c>
      <c r="FI286" t="inlineStr">
        <is>
          <t>4-Acid Digestion</t>
        </is>
      </c>
      <c r="FJ286" t="inlineStr"/>
      <c r="FK286" t="inlineStr"/>
      <c r="FL286" t="inlineStr"/>
      <c r="FM286" t="n">
        <v>4.38</v>
      </c>
      <c r="FN286" t="n">
        <v>0.000438</v>
      </c>
      <c r="FO286" t="inlineStr">
        <is>
          <t>Aqua Regia Digestion</t>
        </is>
      </c>
      <c r="FP286" t="n">
        <v>3.38</v>
      </c>
      <c r="FQ286" t="n">
        <v>0.000338</v>
      </c>
      <c r="FR286" t="inlineStr">
        <is>
          <t>4-Acid Digestion</t>
        </is>
      </c>
      <c r="FS286" t="n">
        <v>322</v>
      </c>
      <c r="FT286" t="n">
        <v>0.0322</v>
      </c>
      <c r="FU286" t="inlineStr">
        <is>
          <t>4-Acid Digestion</t>
        </is>
      </c>
      <c r="FV286" t="n">
        <v>1.32</v>
      </c>
      <c r="FW286" t="n">
        <v>0.000132</v>
      </c>
      <c r="FX286" t="inlineStr">
        <is>
          <t>4-Acid Digestion</t>
        </is>
      </c>
      <c r="FY286" t="n">
        <v>0.8</v>
      </c>
      <c r="FZ286" t="n">
        <v>8.000000000000001e-05</v>
      </c>
      <c r="GA286" t="inlineStr">
        <is>
          <t>4-Acid Digestion</t>
        </is>
      </c>
      <c r="GB286" t="n">
        <v>0.25</v>
      </c>
      <c r="GC286" t="n">
        <v>2.5e-05</v>
      </c>
      <c r="GD286" t="inlineStr">
        <is>
          <t>4-Acid Digestion</t>
        </is>
      </c>
      <c r="GE286" t="n">
        <v>18.9</v>
      </c>
      <c r="GF286" t="n">
        <v>0.00189</v>
      </c>
      <c r="GG286" t="inlineStr">
        <is>
          <t>4-Acid Digestion</t>
        </is>
      </c>
      <c r="GH286" t="n">
        <v>4800</v>
      </c>
      <c r="GI286" t="n">
        <v>0.48</v>
      </c>
      <c r="GJ286" t="inlineStr">
        <is>
          <t>4-Acid Digestion</t>
        </is>
      </c>
      <c r="GK286" t="n">
        <v>0.97</v>
      </c>
      <c r="GL286" t="n">
        <v>9.7e-05</v>
      </c>
      <c r="GM286" t="inlineStr">
        <is>
          <t>4-Acid Digestion</t>
        </is>
      </c>
      <c r="GN286" t="n">
        <v>0.36</v>
      </c>
      <c r="GO286" t="n">
        <v>3.6e-05</v>
      </c>
      <c r="GP286" t="inlineStr">
        <is>
          <t>4-Acid Digestion</t>
        </is>
      </c>
      <c r="GQ286" t="n">
        <v>5.13</v>
      </c>
      <c r="GR286" t="n">
        <v>0.000513</v>
      </c>
      <c r="GS286" t="inlineStr">
        <is>
          <t>4-Acid Digestion</t>
        </is>
      </c>
      <c r="GT286" t="n">
        <v>110</v>
      </c>
      <c r="GU286" t="n">
        <v>0.011</v>
      </c>
      <c r="GV286" t="inlineStr">
        <is>
          <t>Aqua Regia Digestion</t>
        </is>
      </c>
      <c r="GW286" t="n">
        <v>4.48</v>
      </c>
      <c r="GX286" t="n">
        <v>0.000448</v>
      </c>
      <c r="GY286" t="inlineStr">
        <is>
          <t>4-Acid Digestion</t>
        </is>
      </c>
      <c r="GZ286" t="n">
        <v>24.9</v>
      </c>
      <c r="HA286" t="n">
        <v>0.00249</v>
      </c>
      <c r="HB286" t="inlineStr">
        <is>
          <t>4-Acid Digestion</t>
        </is>
      </c>
      <c r="HC286" t="n">
        <v>2.42</v>
      </c>
      <c r="HD286" t="n">
        <v>0.000242</v>
      </c>
      <c r="HE286" t="inlineStr">
        <is>
          <t>4-Acid Digestion</t>
        </is>
      </c>
      <c r="HF286" t="n">
        <v>81</v>
      </c>
      <c r="HG286" t="n">
        <v>0.0081</v>
      </c>
      <c r="HH286" t="inlineStr">
        <is>
          <t>4-Acid Digestion</t>
        </is>
      </c>
      <c r="HI286" t="n">
        <v>81</v>
      </c>
      <c r="HJ286" t="n">
        <v>0.0081</v>
      </c>
      <c r="HK286" t="inlineStr">
        <is>
          <t>4-Acid Digestion</t>
        </is>
      </c>
    </row>
    <row r="287">
      <c r="A287" t="inlineStr">
        <is>
          <t>OREAS0501d</t>
        </is>
      </c>
      <c r="B287" t="inlineStr">
        <is>
          <t>Au &lt;1 ppm, Au-Cu ore, Cu ore</t>
        </is>
      </c>
      <c r="C287" t="inlineStr">
        <is>
          <t>primary</t>
        </is>
      </c>
      <c r="D287" t="inlineStr">
        <is>
          <t>quartz monzonite</t>
        </is>
      </c>
      <c r="E287" t="inlineStr">
        <is>
          <t>porphyry copper-gold</t>
        </is>
      </c>
      <c r="F287" t="inlineStr">
        <is>
          <t>yes</t>
        </is>
      </c>
      <c r="G287" t="inlineStr">
        <is>
          <t>Current</t>
        </is>
      </c>
      <c r="H287" t="inlineStr">
        <is>
          <t>C:/Users/Zeb/Documents/GitHub/OREAS-Catalogue-Info/oreas-catalogue-2024-05-24.csv</t>
        </is>
      </c>
      <c r="I287">
        <f>Hyperlink("https://www.oreas.com/crm/OREAS-501d/")</f>
        <v/>
      </c>
      <c r="J287" t="n">
        <v>0.649</v>
      </c>
      <c r="K287" t="n">
        <v>6.490000000000001e-05</v>
      </c>
      <c r="L287" t="inlineStr">
        <is>
          <t>Aqua Regia Digestion</t>
        </is>
      </c>
      <c r="M287" t="n">
        <v>76900</v>
      </c>
      <c r="N287" t="n">
        <v>7.69</v>
      </c>
      <c r="O287" t="inlineStr">
        <is>
          <t>4-Acid Digestion</t>
        </is>
      </c>
      <c r="P287" t="n">
        <v>15.1</v>
      </c>
      <c r="Q287" t="n">
        <v>0.00151</v>
      </c>
      <c r="R287" t="inlineStr">
        <is>
          <t>4-Acid Digestion</t>
        </is>
      </c>
      <c r="S287" t="n">
        <v>0.232</v>
      </c>
      <c r="T287" t="n">
        <v>2.32e-05</v>
      </c>
      <c r="U287" t="inlineStr">
        <is>
          <t>Pb Fire Assay</t>
        </is>
      </c>
      <c r="V287" s="2" t="n">
        <v>10</v>
      </c>
      <c r="W287" s="2" t="n">
        <v>0.001</v>
      </c>
      <c r="X287" t="inlineStr">
        <is>
          <t>Aqua Regia Digestion</t>
        </is>
      </c>
      <c r="Y287" t="n">
        <v>1032</v>
      </c>
      <c r="Z287" t="n">
        <v>0.1032</v>
      </c>
      <c r="AA287" t="inlineStr">
        <is>
          <t>4-Acid Digestion</t>
        </is>
      </c>
      <c r="AB287" t="n">
        <v>2.65</v>
      </c>
      <c r="AC287" t="n">
        <v>0.000265</v>
      </c>
      <c r="AD287" t="inlineStr">
        <is>
          <t>4-Acid Digestion</t>
        </is>
      </c>
      <c r="AE287" t="n">
        <v>1.26</v>
      </c>
      <c r="AF287" t="n">
        <v>0.000126</v>
      </c>
      <c r="AG287" t="inlineStr">
        <is>
          <t>4-Acid Digestion</t>
        </is>
      </c>
      <c r="AH287" t="n">
        <v>18500</v>
      </c>
      <c r="AI287" t="n">
        <v>1.85</v>
      </c>
      <c r="AJ287" t="inlineStr">
        <is>
          <t>4-Acid Digestion</t>
        </is>
      </c>
      <c r="AK287" t="n">
        <v>0.3</v>
      </c>
      <c r="AL287" t="n">
        <v>3e-05</v>
      </c>
      <c r="AM287" t="inlineStr">
        <is>
          <t>4-Acid Digestion</t>
        </is>
      </c>
      <c r="AN287" t="n">
        <v>73</v>
      </c>
      <c r="AO287" t="n">
        <v>0.0073</v>
      </c>
      <c r="AP287" t="inlineStr">
        <is>
          <t>4-Acid Digestion</t>
        </is>
      </c>
      <c r="AQ287" t="inlineStr"/>
      <c r="AR287" t="inlineStr"/>
      <c r="AS287" t="inlineStr"/>
      <c r="AT287" t="n">
        <v>9.57</v>
      </c>
      <c r="AU287" t="n">
        <v>0.000957</v>
      </c>
      <c r="AV287" t="inlineStr">
        <is>
          <t>4-Acid Digestion</t>
        </is>
      </c>
      <c r="AW287" t="n">
        <v>45.4</v>
      </c>
      <c r="AX287" t="n">
        <v>0.00454</v>
      </c>
      <c r="AY287" t="inlineStr">
        <is>
          <t>4-Acid Digestion</t>
        </is>
      </c>
      <c r="AZ287" t="n">
        <v>10.7</v>
      </c>
      <c r="BA287" t="n">
        <v>0.00107</v>
      </c>
      <c r="BB287" t="inlineStr">
        <is>
          <t>4-Acid Digestion</t>
        </is>
      </c>
      <c r="BC287" t="n">
        <v>2720</v>
      </c>
      <c r="BD287" t="n">
        <v>0.272</v>
      </c>
      <c r="BE287" t="inlineStr">
        <is>
          <t>4-Acid Digestion</t>
        </is>
      </c>
      <c r="BF287" t="n">
        <v>3.76</v>
      </c>
      <c r="BG287" t="n">
        <v>0.000376</v>
      </c>
      <c r="BH287" t="inlineStr">
        <is>
          <t>4-Acid Digestion</t>
        </is>
      </c>
      <c r="BI287" t="n">
        <v>1.49</v>
      </c>
      <c r="BJ287" t="n">
        <v>0.000149</v>
      </c>
      <c r="BK287" t="inlineStr">
        <is>
          <t>4-Acid Digestion</t>
        </is>
      </c>
      <c r="BL287" t="n">
        <v>1.44</v>
      </c>
      <c r="BM287" t="n">
        <v>0.000144</v>
      </c>
      <c r="BN287" t="inlineStr">
        <is>
          <t>4-Acid Digestion</t>
        </is>
      </c>
      <c r="BO287" t="n">
        <v>33700</v>
      </c>
      <c r="BP287" t="n">
        <v>3.37</v>
      </c>
      <c r="BQ287" t="inlineStr">
        <is>
          <t>4-Acid Digestion</t>
        </is>
      </c>
      <c r="BR287" t="n">
        <v>20.8</v>
      </c>
      <c r="BS287" t="n">
        <v>0.00208</v>
      </c>
      <c r="BT287" t="inlineStr">
        <is>
          <t>4-Acid Digestion</t>
        </is>
      </c>
      <c r="BU287" t="n">
        <v>5.89</v>
      </c>
      <c r="BV287" t="n">
        <v>0.000589</v>
      </c>
      <c r="BW287" t="inlineStr">
        <is>
          <t>4-Acid Digestion</t>
        </is>
      </c>
      <c r="BX287" t="inlineStr"/>
      <c r="BY287" t="inlineStr"/>
      <c r="BZ287" t="inlineStr"/>
      <c r="CA287" t="n">
        <v>2</v>
      </c>
      <c r="CB287" t="n">
        <v>0.0002</v>
      </c>
      <c r="CC287" t="inlineStr">
        <is>
          <t>4-Acid Digestion</t>
        </is>
      </c>
      <c r="CD287" t="inlineStr"/>
      <c r="CE287" t="inlineStr"/>
      <c r="CF287" t="inlineStr"/>
      <c r="CG287" t="n">
        <v>0.62</v>
      </c>
      <c r="CH287" t="n">
        <v>6.2e-05</v>
      </c>
      <c r="CI287" t="inlineStr">
        <is>
          <t>4-Acid Digestion</t>
        </is>
      </c>
      <c r="CJ287" t="n">
        <v>0.08599999999999999</v>
      </c>
      <c r="CK287" t="n">
        <v>8.600000000000001e-06</v>
      </c>
      <c r="CL287" t="inlineStr">
        <is>
          <t>4-Acid Digestion</t>
        </is>
      </c>
      <c r="CM287" t="inlineStr"/>
      <c r="CN287" t="inlineStr"/>
      <c r="CO287" t="inlineStr"/>
      <c r="CP287" t="n">
        <v>30100</v>
      </c>
      <c r="CQ287" t="n">
        <v>3.01</v>
      </c>
      <c r="CR287" t="inlineStr">
        <is>
          <t>4-Acid Digestion</t>
        </is>
      </c>
      <c r="CS287" t="n">
        <v>34.8</v>
      </c>
      <c r="CT287" t="n">
        <v>0.00348</v>
      </c>
      <c r="CU287" t="inlineStr">
        <is>
          <t>4-Acid Digestion</t>
        </is>
      </c>
      <c r="CV287" t="n">
        <v>51</v>
      </c>
      <c r="CW287" t="n">
        <v>0.0051</v>
      </c>
      <c r="CX287" t="inlineStr">
        <is>
          <t>4-Acid Digestion</t>
        </is>
      </c>
      <c r="CY287" t="n">
        <v>0.19</v>
      </c>
      <c r="CZ287" t="n">
        <v>1.9e-05</v>
      </c>
      <c r="DA287" t="inlineStr">
        <is>
          <t>4-Acid Digestion</t>
        </is>
      </c>
      <c r="DB287" t="n">
        <v>8270</v>
      </c>
      <c r="DC287" t="n">
        <v>0.827</v>
      </c>
      <c r="DD287" t="inlineStr">
        <is>
          <t>4-Acid Digestion</t>
        </is>
      </c>
      <c r="DE287" t="n">
        <v>370</v>
      </c>
      <c r="DF287" t="n">
        <v>0.037</v>
      </c>
      <c r="DG287" t="inlineStr">
        <is>
          <t>4-Acid Digestion</t>
        </is>
      </c>
      <c r="DH287" t="n">
        <v>95</v>
      </c>
      <c r="DI287" t="n">
        <v>0.0095</v>
      </c>
      <c r="DJ287" t="inlineStr">
        <is>
          <t>4-Acid Digestion</t>
        </is>
      </c>
      <c r="DK287" t="n">
        <v>20700</v>
      </c>
      <c r="DL287" t="n">
        <v>2.07</v>
      </c>
      <c r="DM287" t="inlineStr">
        <is>
          <t>4-Acid Digestion</t>
        </is>
      </c>
      <c r="DN287" t="n">
        <v>12.2</v>
      </c>
      <c r="DO287" t="n">
        <v>0.00122</v>
      </c>
      <c r="DP287" t="inlineStr">
        <is>
          <t>4-Acid Digestion</t>
        </is>
      </c>
      <c r="DQ287" t="n">
        <v>32.6</v>
      </c>
      <c r="DR287" t="n">
        <v>0.00326</v>
      </c>
      <c r="DS287" t="inlineStr">
        <is>
          <t>4-Acid Digestion</t>
        </is>
      </c>
      <c r="DT287" t="n">
        <v>20</v>
      </c>
      <c r="DU287" t="n">
        <v>0.002</v>
      </c>
      <c r="DV287" t="inlineStr">
        <is>
          <t>Aqua Regia Digestion</t>
        </is>
      </c>
      <c r="DW287" t="n">
        <v>870</v>
      </c>
      <c r="DX287" t="n">
        <v>0.08699999999999999</v>
      </c>
      <c r="DY287" t="inlineStr">
        <is>
          <t>4-Acid Digestion</t>
        </is>
      </c>
      <c r="DZ287" t="n">
        <v>25.2</v>
      </c>
      <c r="EA287" t="n">
        <v>0.00252</v>
      </c>
      <c r="EB287" t="inlineStr">
        <is>
          <t>4-Acid Digestion</t>
        </is>
      </c>
      <c r="EC287" t="inlineStr"/>
      <c r="ED287" t="inlineStr"/>
      <c r="EE287" t="inlineStr"/>
      <c r="EF287" t="n">
        <v>8.369999999999999</v>
      </c>
      <c r="EG287" t="n">
        <v>0.000837</v>
      </c>
      <c r="EH287" t="inlineStr">
        <is>
          <t>4-Acid Digestion</t>
        </is>
      </c>
      <c r="EI287" s="2" t="n">
        <v>0.005</v>
      </c>
      <c r="EJ287" s="2" t="n">
        <v>5e-07</v>
      </c>
      <c r="EK287" t="inlineStr">
        <is>
          <t>Aqua Regia Digestion</t>
        </is>
      </c>
      <c r="EL287" t="n">
        <v>94</v>
      </c>
      <c r="EM287" t="n">
        <v>0.0094</v>
      </c>
      <c r="EN287" t="inlineStr">
        <is>
          <t>Aqua Regia Digestion</t>
        </is>
      </c>
      <c r="EO287" t="n">
        <v>0.049</v>
      </c>
      <c r="EP287" t="n">
        <v>4.9e-06</v>
      </c>
      <c r="EQ287" t="inlineStr">
        <is>
          <t>4-Acid Digestion</t>
        </is>
      </c>
      <c r="ER287" t="inlineStr"/>
      <c r="ES287" t="inlineStr"/>
      <c r="ET287" t="inlineStr"/>
      <c r="EU287" t="inlineStr"/>
      <c r="EV287" t="inlineStr"/>
      <c r="EW287" t="inlineStr"/>
      <c r="EX287" t="n">
        <v>3800</v>
      </c>
      <c r="EY287" t="n">
        <v>0.38</v>
      </c>
      <c r="EZ287" t="inlineStr">
        <is>
          <t>4-Acid Digestion</t>
        </is>
      </c>
      <c r="FA287" t="n">
        <v>2.25</v>
      </c>
      <c r="FB287" t="n">
        <v>0.000225</v>
      </c>
      <c r="FC287" t="inlineStr">
        <is>
          <t>4-Acid Digestion</t>
        </is>
      </c>
      <c r="FD287" t="n">
        <v>9.470000000000001</v>
      </c>
      <c r="FE287" t="n">
        <v>0.000947</v>
      </c>
      <c r="FF287" t="inlineStr">
        <is>
          <t>4-Acid Digestion</t>
        </is>
      </c>
      <c r="FG287" t="inlineStr"/>
      <c r="FH287" t="inlineStr"/>
      <c r="FI287" t="inlineStr"/>
      <c r="FJ287" t="inlineStr"/>
      <c r="FK287" t="inlineStr"/>
      <c r="FL287" t="inlineStr"/>
      <c r="FM287" t="n">
        <v>3.13</v>
      </c>
      <c r="FN287" t="n">
        <v>0.000313</v>
      </c>
      <c r="FO287" t="inlineStr">
        <is>
          <t>Aqua Regia Digestion</t>
        </is>
      </c>
      <c r="FP287" t="n">
        <v>4.86</v>
      </c>
      <c r="FQ287" t="n">
        <v>0.000486</v>
      </c>
      <c r="FR287" t="inlineStr">
        <is>
          <t>4-Acid Digestion</t>
        </is>
      </c>
      <c r="FS287" t="n">
        <v>212</v>
      </c>
      <c r="FT287" t="n">
        <v>0.0212</v>
      </c>
      <c r="FU287" t="inlineStr">
        <is>
          <t>4-Acid Digestion</t>
        </is>
      </c>
      <c r="FV287" t="n">
        <v>1.09</v>
      </c>
      <c r="FW287" t="n">
        <v>0.000109</v>
      </c>
      <c r="FX287" t="inlineStr">
        <is>
          <t>4-Acid Digestion</t>
        </is>
      </c>
      <c r="FY287" t="n">
        <v>0.76</v>
      </c>
      <c r="FZ287" t="n">
        <v>7.6e-05</v>
      </c>
      <c r="GA287" t="inlineStr">
        <is>
          <t>4-Acid Digestion</t>
        </is>
      </c>
      <c r="GB287" t="n">
        <v>0.2</v>
      </c>
      <c r="GC287" t="n">
        <v>2e-05</v>
      </c>
      <c r="GD287" t="inlineStr">
        <is>
          <t>Aqua Regia Digestion</t>
        </is>
      </c>
      <c r="GE287" t="n">
        <v>14</v>
      </c>
      <c r="GF287" t="n">
        <v>0.0014</v>
      </c>
      <c r="GG287" t="inlineStr">
        <is>
          <t>4-Acid Digestion</t>
        </is>
      </c>
      <c r="GH287" t="n">
        <v>3590</v>
      </c>
      <c r="GI287" t="n">
        <v>0.359</v>
      </c>
      <c r="GJ287" t="inlineStr">
        <is>
          <t>4-Acid Digestion</t>
        </is>
      </c>
      <c r="GK287" t="n">
        <v>0.91</v>
      </c>
      <c r="GL287" t="n">
        <v>9.1e-05</v>
      </c>
      <c r="GM287" t="inlineStr">
        <is>
          <t>4-Acid Digestion</t>
        </is>
      </c>
      <c r="GN287" t="n">
        <v>0.19</v>
      </c>
      <c r="GO287" t="n">
        <v>1.9e-05</v>
      </c>
      <c r="GP287" t="inlineStr">
        <is>
          <t>4-Acid Digestion</t>
        </is>
      </c>
      <c r="GQ287" t="n">
        <v>3.88</v>
      </c>
      <c r="GR287" t="n">
        <v>0.000388</v>
      </c>
      <c r="GS287" t="inlineStr">
        <is>
          <t>4-Acid Digestion</t>
        </is>
      </c>
      <c r="GT287" t="n">
        <v>65</v>
      </c>
      <c r="GU287" t="n">
        <v>0.0065</v>
      </c>
      <c r="GV287" t="inlineStr">
        <is>
          <t>Aqua Regia Digestion</t>
        </is>
      </c>
      <c r="GW287" t="n">
        <v>8.56</v>
      </c>
      <c r="GX287" t="n">
        <v>0.000856</v>
      </c>
      <c r="GY287" t="inlineStr">
        <is>
          <t>4-Acid Digestion</t>
        </is>
      </c>
      <c r="GZ287" t="n">
        <v>15.7</v>
      </c>
      <c r="HA287" t="n">
        <v>0.00157</v>
      </c>
      <c r="HB287" t="inlineStr">
        <is>
          <t>4-Acid Digestion</t>
        </is>
      </c>
      <c r="HC287" t="n">
        <v>1.22</v>
      </c>
      <c r="HD287" t="n">
        <v>0.000122</v>
      </c>
      <c r="HE287" t="inlineStr">
        <is>
          <t>4-Acid Digestion</t>
        </is>
      </c>
      <c r="HF287" t="n">
        <v>90</v>
      </c>
      <c r="HG287" t="n">
        <v>0.008999999999999999</v>
      </c>
      <c r="HH287" t="inlineStr">
        <is>
          <t>4-Acid Digestion</t>
        </is>
      </c>
      <c r="HI287" t="n">
        <v>62</v>
      </c>
      <c r="HJ287" t="n">
        <v>0.0062</v>
      </c>
      <c r="HK287" t="inlineStr">
        <is>
          <t>4-Acid Digestion</t>
        </is>
      </c>
    </row>
    <row r="288">
      <c r="A288" t="inlineStr">
        <is>
          <t>OREAS0502</t>
        </is>
      </c>
      <c r="B288" t="inlineStr">
        <is>
          <t>Au &lt;1 ppm, Au &gt;1 ppm, Au-Cu ore, Cu ore</t>
        </is>
      </c>
      <c r="C288" t="inlineStr">
        <is>
          <t>primary</t>
        </is>
      </c>
      <c r="D288" t="inlineStr">
        <is>
          <t>quartz monzonite</t>
        </is>
      </c>
      <c r="E288" t="inlineStr">
        <is>
          <t>porphyry copper-gold</t>
        </is>
      </c>
      <c r="F288" t="inlineStr">
        <is>
          <t>no</t>
        </is>
      </c>
      <c r="G288" t="inlineStr">
        <is>
          <t>Archived</t>
        </is>
      </c>
      <c r="H288" t="inlineStr">
        <is>
          <t>C:/Users/Zeb/Documents/GitHub/OREAS-Catalogue-Info/oreas-catalogue-2024-05-24.csv</t>
        </is>
      </c>
      <c r="I288">
        <f>Hyperlink("https://www.oreas.com/crm/OREAS-502/")</f>
        <v/>
      </c>
      <c r="J288" t="n">
        <v>2.14</v>
      </c>
      <c r="K288" t="n">
        <v>0.000214</v>
      </c>
      <c r="L288" t="inlineStr">
        <is>
          <t>4-Acid Digestion</t>
        </is>
      </c>
      <c r="M288" t="inlineStr"/>
      <c r="N288" t="inlineStr"/>
      <c r="O288" t="inlineStr"/>
      <c r="P288" t="inlineStr"/>
      <c r="Q288" t="inlineStr"/>
      <c r="R288" t="inlineStr"/>
      <c r="S288" t="n">
        <v>0.491</v>
      </c>
      <c r="T288" t="n">
        <v>4.91e-05</v>
      </c>
      <c r="U288" t="inlineStr">
        <is>
          <t>Pb Fire Assay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7549</v>
      </c>
      <c r="BD288" t="n">
        <v>0.7549</v>
      </c>
      <c r="BE288" t="inlineStr">
        <is>
          <t>4-Acid Digestion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n">
        <v>274</v>
      </c>
      <c r="DI288" t="n">
        <v>0.0274</v>
      </c>
      <c r="DJ288" t="inlineStr">
        <is>
          <t>4-Acid Digestion</t>
        </is>
      </c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n">
        <v>9210</v>
      </c>
      <c r="EY288" t="n">
        <v>0.921</v>
      </c>
      <c r="EZ288" t="inlineStr">
        <is>
          <t>4-Acid Digestion</t>
        </is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</row>
    <row r="289">
      <c r="A289" t="inlineStr">
        <is>
          <t>OREAS0502b</t>
        </is>
      </c>
      <c r="B289" t="inlineStr">
        <is>
          <t>Au &lt;1 ppm, Au-Cu ore, Cu ore</t>
        </is>
      </c>
      <c r="C289" t="inlineStr">
        <is>
          <t>primary</t>
        </is>
      </c>
      <c r="D289" t="inlineStr">
        <is>
          <t>quartz monzonite</t>
        </is>
      </c>
      <c r="E289" t="inlineStr">
        <is>
          <t>porphyry copper-gold</t>
        </is>
      </c>
      <c r="F289" t="inlineStr">
        <is>
          <t>yes</t>
        </is>
      </c>
      <c r="G289" t="inlineStr">
        <is>
          <t>Archived</t>
        </is>
      </c>
      <c r="H289" t="inlineStr">
        <is>
          <t>C:/Users/Zeb/Documents/GitHub/OREAS-Catalogue-Info/oreas-catalogue-2024-05-24.csv</t>
        </is>
      </c>
      <c r="I289">
        <f>Hyperlink("https://www.oreas.com/crm/OREAS-502b/")</f>
        <v/>
      </c>
      <c r="J289" t="n">
        <v>2.01</v>
      </c>
      <c r="K289" t="n">
        <v>0.000201</v>
      </c>
      <c r="L289" t="inlineStr">
        <is>
          <t>Aqua Regia Digestion</t>
        </is>
      </c>
      <c r="M289" t="n">
        <v>74700</v>
      </c>
      <c r="N289" t="n">
        <v>7.47</v>
      </c>
      <c r="O289" t="inlineStr">
        <is>
          <t>4-Acid Digestion</t>
        </is>
      </c>
      <c r="P289" t="n">
        <v>19.1</v>
      </c>
      <c r="Q289" t="n">
        <v>0.00191</v>
      </c>
      <c r="R289" t="inlineStr">
        <is>
          <t>4-Acid Digestion</t>
        </is>
      </c>
      <c r="S289" t="n">
        <v>0.494</v>
      </c>
      <c r="T289" t="n">
        <v>4.94e-05</v>
      </c>
      <c r="U289" t="inlineStr">
        <is>
          <t>Pb Fire Assay</t>
        </is>
      </c>
      <c r="V289" t="inlineStr"/>
      <c r="W289" t="inlineStr"/>
      <c r="X289" t="inlineStr"/>
      <c r="Y289" t="n">
        <v>928</v>
      </c>
      <c r="Z289" t="n">
        <v>0.09279999999999999</v>
      </c>
      <c r="AA289" t="inlineStr">
        <is>
          <t>4-Acid Digestion</t>
        </is>
      </c>
      <c r="AB289" t="n">
        <v>2.57</v>
      </c>
      <c r="AC289" t="n">
        <v>0.000257</v>
      </c>
      <c r="AD289" t="inlineStr">
        <is>
          <t>4-Acid Digestion</t>
        </is>
      </c>
      <c r="AE289" t="n">
        <v>5.14</v>
      </c>
      <c r="AF289" t="n">
        <v>0.000514</v>
      </c>
      <c r="AG289" t="inlineStr">
        <is>
          <t>4-Acid Digestion</t>
        </is>
      </c>
      <c r="AH289" t="n">
        <v>27100</v>
      </c>
      <c r="AI289" t="n">
        <v>2.71</v>
      </c>
      <c r="AJ289" t="inlineStr">
        <is>
          <t>4-Acid Digestion</t>
        </is>
      </c>
      <c r="AK289" t="inlineStr"/>
      <c r="AL289" t="inlineStr"/>
      <c r="AM289" t="inlineStr"/>
      <c r="AN289" t="n">
        <v>61</v>
      </c>
      <c r="AO289" t="n">
        <v>0.0061</v>
      </c>
      <c r="AP289" t="inlineStr">
        <is>
          <t>4-Acid Digestion</t>
        </is>
      </c>
      <c r="AQ289" t="inlineStr"/>
      <c r="AR289" t="inlineStr"/>
      <c r="AS289" t="inlineStr"/>
      <c r="AT289" t="n">
        <v>20.2</v>
      </c>
      <c r="AU289" t="n">
        <v>0.00202</v>
      </c>
      <c r="AV289" t="inlineStr">
        <is>
          <t>4-Acid Digestion</t>
        </is>
      </c>
      <c r="AW289" t="n">
        <v>84</v>
      </c>
      <c r="AX289" t="n">
        <v>0.008399999999999999</v>
      </c>
      <c r="AY289" t="inlineStr">
        <is>
          <t>4-Acid Digestion</t>
        </is>
      </c>
      <c r="AZ289" t="n">
        <v>10.3</v>
      </c>
      <c r="BA289" t="n">
        <v>0.00103</v>
      </c>
      <c r="BB289" t="inlineStr">
        <is>
          <t>4-Acid Digestion</t>
        </is>
      </c>
      <c r="BC289" t="n">
        <v>7730</v>
      </c>
      <c r="BD289" t="n">
        <v>0.773</v>
      </c>
      <c r="BE289" t="inlineStr">
        <is>
          <t>4-Acid Digestion</t>
        </is>
      </c>
      <c r="BF289" t="inlineStr"/>
      <c r="BG289" t="inlineStr"/>
      <c r="BH289" t="inlineStr"/>
      <c r="BI289" t="n">
        <v>2.43</v>
      </c>
      <c r="BJ289" t="n">
        <v>0.000243</v>
      </c>
      <c r="BK289" t="inlineStr">
        <is>
          <t>4-Acid Digestion</t>
        </is>
      </c>
      <c r="BL289" t="n">
        <v>1.29</v>
      </c>
      <c r="BM289" t="n">
        <v>0.000129</v>
      </c>
      <c r="BN289" t="inlineStr">
        <is>
          <t>4-Acid Digestion</t>
        </is>
      </c>
      <c r="BO289" t="n">
        <v>55700</v>
      </c>
      <c r="BP289" t="n">
        <v>5.57</v>
      </c>
      <c r="BQ289" t="inlineStr">
        <is>
          <t>4-Acid Digestion</t>
        </is>
      </c>
      <c r="BR289" t="n">
        <v>18.6</v>
      </c>
      <c r="BS289" t="n">
        <v>0.00186</v>
      </c>
      <c r="BT289" t="inlineStr">
        <is>
          <t>4-Acid Digestion</t>
        </is>
      </c>
      <c r="BU289" t="n">
        <v>4.95</v>
      </c>
      <c r="BV289" t="n">
        <v>0.000495</v>
      </c>
      <c r="BW289" t="inlineStr">
        <is>
          <t>4-Acid Digestion</t>
        </is>
      </c>
      <c r="BX289" t="n">
        <v>0.22</v>
      </c>
      <c r="BY289" t="n">
        <v>2.2e-05</v>
      </c>
      <c r="BZ289" t="inlineStr">
        <is>
          <t>Aqua Regia Digestion</t>
        </is>
      </c>
      <c r="CA289" t="n">
        <v>2.27</v>
      </c>
      <c r="CB289" t="n">
        <v>0.000227</v>
      </c>
      <c r="CC289" t="inlineStr">
        <is>
          <t>4-Acid Digestion</t>
        </is>
      </c>
      <c r="CD289" t="inlineStr"/>
      <c r="CE289" t="inlineStr"/>
      <c r="CF289" t="inlineStr"/>
      <c r="CG289" t="n">
        <v>0.85</v>
      </c>
      <c r="CH289" t="n">
        <v>8.500000000000001e-05</v>
      </c>
      <c r="CI289" t="inlineStr">
        <is>
          <t>4-Acid Digestion</t>
        </is>
      </c>
      <c r="CJ289" t="n">
        <v>0.6</v>
      </c>
      <c r="CK289" t="n">
        <v>6e-05</v>
      </c>
      <c r="CL289" t="inlineStr">
        <is>
          <t>4-Acid Digestion</t>
        </is>
      </c>
      <c r="CM289" t="inlineStr"/>
      <c r="CN289" t="inlineStr"/>
      <c r="CO289" t="inlineStr"/>
      <c r="CP289" t="n">
        <v>30600</v>
      </c>
      <c r="CQ289" t="n">
        <v>3.06</v>
      </c>
      <c r="CR289" t="inlineStr">
        <is>
          <t>4-Acid Digestion</t>
        </is>
      </c>
      <c r="CS289" t="n">
        <v>29.9</v>
      </c>
      <c r="CT289" t="n">
        <v>0.00299</v>
      </c>
      <c r="CU289" t="inlineStr">
        <is>
          <t>4-Acid Digestion</t>
        </is>
      </c>
      <c r="CV289" t="n">
        <v>31</v>
      </c>
      <c r="CW289" t="n">
        <v>0.0031</v>
      </c>
      <c r="CX289" t="inlineStr">
        <is>
          <t>4-Acid Digestion</t>
        </is>
      </c>
      <c r="CY289" t="n">
        <v>0.34</v>
      </c>
      <c r="CZ289" t="n">
        <v>3.4e-05</v>
      </c>
      <c r="DA289" t="inlineStr">
        <is>
          <t>4-Acid Digestion</t>
        </is>
      </c>
      <c r="DB289" t="n">
        <v>15400</v>
      </c>
      <c r="DC289" t="n">
        <v>1.54</v>
      </c>
      <c r="DD289" t="inlineStr">
        <is>
          <t>4-Acid Digestion</t>
        </is>
      </c>
      <c r="DE289" t="n">
        <v>550</v>
      </c>
      <c r="DF289" t="n">
        <v>0.055</v>
      </c>
      <c r="DG289" t="inlineStr">
        <is>
          <t>4-Acid Digestion</t>
        </is>
      </c>
      <c r="DH289" t="n">
        <v>238</v>
      </c>
      <c r="DI289" t="n">
        <v>0.0238</v>
      </c>
      <c r="DJ289" t="inlineStr">
        <is>
          <t>4-Acid Digestion</t>
        </is>
      </c>
      <c r="DK289" t="n">
        <v>20600</v>
      </c>
      <c r="DL289" t="n">
        <v>2.06</v>
      </c>
      <c r="DM289" t="inlineStr">
        <is>
          <t>4-Acid Digestion</t>
        </is>
      </c>
      <c r="DN289" t="n">
        <v>16.2</v>
      </c>
      <c r="DO289" t="n">
        <v>0.00162</v>
      </c>
      <c r="DP289" t="inlineStr">
        <is>
          <t>4-Acid Digestion</t>
        </is>
      </c>
      <c r="DQ289" t="n">
        <v>26.9</v>
      </c>
      <c r="DR289" t="n">
        <v>0.00269</v>
      </c>
      <c r="DS289" t="inlineStr">
        <is>
          <t>4-Acid Digestion</t>
        </is>
      </c>
      <c r="DT289" t="n">
        <v>33.5</v>
      </c>
      <c r="DU289" t="n">
        <v>0.00335</v>
      </c>
      <c r="DV289" t="inlineStr">
        <is>
          <t>Aqua Regia Digestion</t>
        </is>
      </c>
      <c r="DW289" t="n">
        <v>1000</v>
      </c>
      <c r="DX289" t="n">
        <v>0.1</v>
      </c>
      <c r="DY289" t="inlineStr">
        <is>
          <t>4-Acid Digestion</t>
        </is>
      </c>
      <c r="DZ289" t="n">
        <v>31.5</v>
      </c>
      <c r="EA289" t="n">
        <v>0.00315</v>
      </c>
      <c r="EB289" t="inlineStr">
        <is>
          <t>4-Acid Digestion</t>
        </is>
      </c>
      <c r="EC289" t="inlineStr"/>
      <c r="ED289" t="inlineStr"/>
      <c r="EE289" t="inlineStr"/>
      <c r="EF289" t="n">
        <v>7.13</v>
      </c>
      <c r="EG289" t="n">
        <v>0.000713</v>
      </c>
      <c r="EH289" t="inlineStr">
        <is>
          <t>4-Acid Digestion</t>
        </is>
      </c>
      <c r="EI289" t="inlineStr"/>
      <c r="EJ289" t="inlineStr"/>
      <c r="EK289" t="inlineStr"/>
      <c r="EL289" t="n">
        <v>106</v>
      </c>
      <c r="EM289" t="n">
        <v>0.0106</v>
      </c>
      <c r="EN289" t="inlineStr">
        <is>
          <t>Aqua Regia Digestion</t>
        </is>
      </c>
      <c r="EO289" t="n">
        <v>0.005</v>
      </c>
      <c r="EP289" t="n">
        <v>5e-07</v>
      </c>
      <c r="EQ289" t="inlineStr">
        <is>
          <t>Aqua Regia Digestion</t>
        </is>
      </c>
      <c r="ER289" t="inlineStr"/>
      <c r="ES289" t="inlineStr"/>
      <c r="ET289" t="inlineStr"/>
      <c r="EU289" t="inlineStr"/>
      <c r="EV289" t="inlineStr"/>
      <c r="EW289" t="inlineStr"/>
      <c r="EX289" t="n">
        <v>9500</v>
      </c>
      <c r="EY289" t="n">
        <v>0.95</v>
      </c>
      <c r="EZ289" t="inlineStr">
        <is>
          <t>4-Acid Digestion</t>
        </is>
      </c>
      <c r="FA289" t="n">
        <v>1.66</v>
      </c>
      <c r="FB289" t="n">
        <v>0.000166</v>
      </c>
      <c r="FC289" t="inlineStr">
        <is>
          <t>4-Acid Digestion</t>
        </is>
      </c>
      <c r="FD289" t="n">
        <v>13.2</v>
      </c>
      <c r="FE289" t="n">
        <v>0.00132</v>
      </c>
      <c r="FF289" t="inlineStr">
        <is>
          <t>4-Acid Digestion</t>
        </is>
      </c>
      <c r="FG289" t="n">
        <v>8.470000000000001</v>
      </c>
      <c r="FH289" t="n">
        <v>0.000847</v>
      </c>
      <c r="FI289" t="inlineStr">
        <is>
          <t>4-Acid Digestion</t>
        </is>
      </c>
      <c r="FJ289" t="inlineStr"/>
      <c r="FK289" t="inlineStr"/>
      <c r="FL289" t="inlineStr"/>
      <c r="FM289" t="n">
        <v>5.33</v>
      </c>
      <c r="FN289" t="n">
        <v>0.0005330000000000001</v>
      </c>
      <c r="FO289" t="inlineStr">
        <is>
          <t>4-Acid Digestion</t>
        </is>
      </c>
      <c r="FP289" t="n">
        <v>11.1</v>
      </c>
      <c r="FQ289" t="n">
        <v>0.00111</v>
      </c>
      <c r="FR289" t="inlineStr">
        <is>
          <t>4-Acid Digestion</t>
        </is>
      </c>
      <c r="FS289" t="n">
        <v>350</v>
      </c>
      <c r="FT289" t="n">
        <v>0.035</v>
      </c>
      <c r="FU289" t="inlineStr">
        <is>
          <t>4-Acid Digestion</t>
        </is>
      </c>
      <c r="FV289" t="n">
        <v>1.17</v>
      </c>
      <c r="FW289" t="n">
        <v>0.000117</v>
      </c>
      <c r="FX289" t="inlineStr">
        <is>
          <t>4-Acid Digestion</t>
        </is>
      </c>
      <c r="FY289" t="n">
        <v>0.74</v>
      </c>
      <c r="FZ289" t="n">
        <v>7.4e-05</v>
      </c>
      <c r="GA289" t="inlineStr">
        <is>
          <t>4-Acid Digestion</t>
        </is>
      </c>
      <c r="GB289" t="n">
        <v>0.16</v>
      </c>
      <c r="GC289" t="n">
        <v>1.6e-05</v>
      </c>
      <c r="GD289" t="inlineStr">
        <is>
          <t>Aqua Regia Digestion</t>
        </is>
      </c>
      <c r="GE289" t="n">
        <v>15.8</v>
      </c>
      <c r="GF289" t="n">
        <v>0.00158</v>
      </c>
      <c r="GG289" t="inlineStr">
        <is>
          <t>4-Acid Digestion</t>
        </is>
      </c>
      <c r="GH289" t="n">
        <v>4400</v>
      </c>
      <c r="GI289" t="n">
        <v>0.44</v>
      </c>
      <c r="GJ289" t="inlineStr">
        <is>
          <t>4-Acid Digestion</t>
        </is>
      </c>
      <c r="GK289" t="n">
        <v>0.8</v>
      </c>
      <c r="GL289" t="n">
        <v>8.000000000000001e-05</v>
      </c>
      <c r="GM289" t="inlineStr">
        <is>
          <t>4-Acid Digestion</t>
        </is>
      </c>
      <c r="GN289" t="n">
        <v>0.33</v>
      </c>
      <c r="GO289" t="n">
        <v>3.3e-05</v>
      </c>
      <c r="GP289" t="inlineStr">
        <is>
          <t>4-Acid Digestion</t>
        </is>
      </c>
      <c r="GQ289" t="n">
        <v>4.28</v>
      </c>
      <c r="GR289" t="n">
        <v>0.000428</v>
      </c>
      <c r="GS289" t="inlineStr">
        <is>
          <t>4-Acid Digestion</t>
        </is>
      </c>
      <c r="GT289" t="n">
        <v>114</v>
      </c>
      <c r="GU289" t="n">
        <v>0.0114</v>
      </c>
      <c r="GV289" t="inlineStr">
        <is>
          <t>Aqua Regia Digestion</t>
        </is>
      </c>
      <c r="GW289" t="n">
        <v>3.43</v>
      </c>
      <c r="GX289" t="n">
        <v>0.000343</v>
      </c>
      <c r="GY289" t="inlineStr">
        <is>
          <t>4-Acid Digestion</t>
        </is>
      </c>
      <c r="GZ289" t="n">
        <v>23.3</v>
      </c>
      <c r="HA289" t="n">
        <v>0.00233</v>
      </c>
      <c r="HB289" t="inlineStr">
        <is>
          <t>4-Acid Digestion</t>
        </is>
      </c>
      <c r="HC289" t="n">
        <v>2.3</v>
      </c>
      <c r="HD289" t="n">
        <v>0.00023</v>
      </c>
      <c r="HE289" t="inlineStr">
        <is>
          <t>4-Acid Digestion</t>
        </is>
      </c>
      <c r="HF289" t="n">
        <v>134</v>
      </c>
      <c r="HG289" t="n">
        <v>0.0134</v>
      </c>
      <c r="HH289" t="inlineStr">
        <is>
          <t>4-Acid Digestion</t>
        </is>
      </c>
      <c r="HI289" t="n">
        <v>71</v>
      </c>
      <c r="HJ289" t="n">
        <v>0.0071</v>
      </c>
      <c r="HK289" t="inlineStr">
        <is>
          <t>4-Acid Digestion</t>
        </is>
      </c>
    </row>
    <row r="290">
      <c r="A290" t="inlineStr">
        <is>
          <t>OREAS0502c</t>
        </is>
      </c>
      <c r="B290" t="inlineStr">
        <is>
          <t>Au &lt;1 ppm, Au-Cu ore, Cu ore</t>
        </is>
      </c>
      <c r="C290" t="inlineStr">
        <is>
          <t>primary</t>
        </is>
      </c>
      <c r="D290" t="inlineStr">
        <is>
          <t>quartz monzonite</t>
        </is>
      </c>
      <c r="E290" t="inlineStr">
        <is>
          <t>porphyry copper-gold</t>
        </is>
      </c>
      <c r="F290" t="inlineStr">
        <is>
          <t>yes</t>
        </is>
      </c>
      <c r="G290" t="inlineStr">
        <is>
          <t>Archived</t>
        </is>
      </c>
      <c r="H290" t="inlineStr">
        <is>
          <t>C:/Users/Zeb/Documents/GitHub/OREAS-Catalogue-Info/oreas-catalogue-2024-05-24.csv</t>
        </is>
      </c>
      <c r="I290">
        <f>Hyperlink("https://www.oreas.com/crm/OREAS-502c/")</f>
        <v/>
      </c>
      <c r="J290" t="n">
        <v>0.796</v>
      </c>
      <c r="K290" t="n">
        <v>7.96e-05</v>
      </c>
      <c r="L290" t="inlineStr">
        <is>
          <t>Aqua Regia Digestion</t>
        </is>
      </c>
      <c r="M290" t="n">
        <v>73700</v>
      </c>
      <c r="N290" t="n">
        <v>7.37</v>
      </c>
      <c r="O290" t="inlineStr">
        <is>
          <t>4-Acid Digestion</t>
        </is>
      </c>
      <c r="P290" t="n">
        <v>57</v>
      </c>
      <c r="Q290" t="n">
        <v>0.0057</v>
      </c>
      <c r="R290" t="inlineStr">
        <is>
          <t>4-Acid Digestion</t>
        </is>
      </c>
      <c r="S290" t="n">
        <v>0.488</v>
      </c>
      <c r="T290" t="n">
        <v>4.88e-05</v>
      </c>
      <c r="U290" t="inlineStr">
        <is>
          <t>Pb Fire Assay</t>
        </is>
      </c>
      <c r="V290" t="inlineStr"/>
      <c r="W290" t="inlineStr"/>
      <c r="X290" t="inlineStr"/>
      <c r="Y290" t="n">
        <v>1028</v>
      </c>
      <c r="Z290" t="n">
        <v>0.1028</v>
      </c>
      <c r="AA290" t="inlineStr">
        <is>
          <t>4-Acid Digestion</t>
        </is>
      </c>
      <c r="AB290" t="n">
        <v>2.75</v>
      </c>
      <c r="AC290" t="n">
        <v>0.000275</v>
      </c>
      <c r="AD290" t="inlineStr">
        <is>
          <t>4-Acid Digestion</t>
        </is>
      </c>
      <c r="AE290" t="n">
        <v>0.67</v>
      </c>
      <c r="AF290" t="n">
        <v>6.7e-05</v>
      </c>
      <c r="AG290" t="inlineStr">
        <is>
          <t>4-Acid Digestion</t>
        </is>
      </c>
      <c r="AH290" t="n">
        <v>26100</v>
      </c>
      <c r="AI290" t="n">
        <v>2.61</v>
      </c>
      <c r="AJ290" t="inlineStr">
        <is>
          <t>4-Acid Digestion</t>
        </is>
      </c>
      <c r="AK290" t="n">
        <v>0.35</v>
      </c>
      <c r="AL290" t="n">
        <v>3.5e-05</v>
      </c>
      <c r="AM290" t="inlineStr">
        <is>
          <t>4-Acid Digestion</t>
        </is>
      </c>
      <c r="AN290" t="n">
        <v>67</v>
      </c>
      <c r="AO290" t="n">
        <v>0.0067</v>
      </c>
      <c r="AP290" t="inlineStr">
        <is>
          <t>4-Acid Digestion</t>
        </is>
      </c>
      <c r="AQ290" t="inlineStr"/>
      <c r="AR290" t="inlineStr"/>
      <c r="AS290" t="inlineStr"/>
      <c r="AT290" t="n">
        <v>14.4</v>
      </c>
      <c r="AU290" t="n">
        <v>0.00144</v>
      </c>
      <c r="AV290" t="inlineStr">
        <is>
          <t>4-Acid Digestion</t>
        </is>
      </c>
      <c r="AW290" t="n">
        <v>68</v>
      </c>
      <c r="AX290" t="n">
        <v>0.0068</v>
      </c>
      <c r="AY290" t="inlineStr">
        <is>
          <t>4-Acid Digestion</t>
        </is>
      </c>
      <c r="AZ290" t="n">
        <v>10.8</v>
      </c>
      <c r="BA290" t="n">
        <v>0.00108</v>
      </c>
      <c r="BB290" t="inlineStr">
        <is>
          <t>4-Acid Digestion</t>
        </is>
      </c>
      <c r="BC290" t="n">
        <v>7830</v>
      </c>
      <c r="BD290" t="n">
        <v>0.783</v>
      </c>
      <c r="BE290" t="inlineStr">
        <is>
          <t>4-Acid Digestion</t>
        </is>
      </c>
      <c r="BF290" t="n">
        <v>4.45</v>
      </c>
      <c r="BG290" t="n">
        <v>0.000445</v>
      </c>
      <c r="BH290" t="inlineStr">
        <is>
          <t>4-Acid Digestion</t>
        </is>
      </c>
      <c r="BI290" t="n">
        <v>2.49</v>
      </c>
      <c r="BJ290" t="n">
        <v>0.000249</v>
      </c>
      <c r="BK290" t="inlineStr">
        <is>
          <t>4-Acid Digestion</t>
        </is>
      </c>
      <c r="BL290" t="n">
        <v>1.36</v>
      </c>
      <c r="BM290" t="n">
        <v>0.000136</v>
      </c>
      <c r="BN290" t="inlineStr">
        <is>
          <t>4-Acid Digestion</t>
        </is>
      </c>
      <c r="BO290" t="n">
        <v>49200</v>
      </c>
      <c r="BP290" t="n">
        <v>4.92</v>
      </c>
      <c r="BQ290" t="inlineStr">
        <is>
          <t>4-Acid Digestion</t>
        </is>
      </c>
      <c r="BR290" t="n">
        <v>18.5</v>
      </c>
      <c r="BS290" t="n">
        <v>0.00185</v>
      </c>
      <c r="BT290" t="inlineStr">
        <is>
          <t>4-Acid Digestion</t>
        </is>
      </c>
      <c r="BU290" t="n">
        <v>4.94</v>
      </c>
      <c r="BV290" t="n">
        <v>0.000494</v>
      </c>
      <c r="BW290" t="inlineStr">
        <is>
          <t>4-Acid Digestion</t>
        </is>
      </c>
      <c r="BX290" t="inlineStr"/>
      <c r="BY290" t="inlineStr"/>
      <c r="BZ290" t="inlineStr"/>
      <c r="CA290" t="n">
        <v>2.48</v>
      </c>
      <c r="CB290" t="n">
        <v>0.000248</v>
      </c>
      <c r="CC290" t="inlineStr">
        <is>
          <t>4-Acid Digestion</t>
        </is>
      </c>
      <c r="CD290" t="inlineStr"/>
      <c r="CE290" t="inlineStr"/>
      <c r="CF290" t="inlineStr"/>
      <c r="CG290" t="n">
        <v>0.88</v>
      </c>
      <c r="CH290" t="n">
        <v>8.8e-05</v>
      </c>
      <c r="CI290" t="inlineStr">
        <is>
          <t>4-Acid Digestion</t>
        </is>
      </c>
      <c r="CJ290" t="n">
        <v>0.089</v>
      </c>
      <c r="CK290" t="n">
        <v>8.899999999999999e-06</v>
      </c>
      <c r="CL290" t="inlineStr">
        <is>
          <t>4-Acid Digestion</t>
        </is>
      </c>
      <c r="CM290" t="inlineStr"/>
      <c r="CN290" t="inlineStr"/>
      <c r="CO290" t="inlineStr"/>
      <c r="CP290" t="n">
        <v>31700</v>
      </c>
      <c r="CQ290" t="n">
        <v>3.17</v>
      </c>
      <c r="CR290" t="inlineStr">
        <is>
          <t>4-Acid Digestion</t>
        </is>
      </c>
      <c r="CS290" t="n">
        <v>33.1</v>
      </c>
      <c r="CT290" t="n">
        <v>0.00331</v>
      </c>
      <c r="CU290" t="inlineStr">
        <is>
          <t>4-Acid Digestion</t>
        </is>
      </c>
      <c r="CV290" t="n">
        <v>32.2</v>
      </c>
      <c r="CW290" t="n">
        <v>0.00322</v>
      </c>
      <c r="CX290" t="inlineStr">
        <is>
          <t>4-Acid Digestion</t>
        </is>
      </c>
      <c r="CY290" t="n">
        <v>0.35</v>
      </c>
      <c r="CZ290" t="n">
        <v>3.5e-05</v>
      </c>
      <c r="DA290" t="inlineStr">
        <is>
          <t>4-Acid Digestion</t>
        </is>
      </c>
      <c r="DB290" t="n">
        <v>15000</v>
      </c>
      <c r="DC290" t="n">
        <v>1.5</v>
      </c>
      <c r="DD290" t="inlineStr">
        <is>
          <t>4-Acid Digestion</t>
        </is>
      </c>
      <c r="DE290" t="n">
        <v>530</v>
      </c>
      <c r="DF290" t="n">
        <v>0.053</v>
      </c>
      <c r="DG290" t="inlineStr">
        <is>
          <t>4-Acid Digestion</t>
        </is>
      </c>
      <c r="DH290" t="n">
        <v>226</v>
      </c>
      <c r="DI290" t="n">
        <v>0.0226</v>
      </c>
      <c r="DJ290" t="inlineStr">
        <is>
          <t>4-Acid Digestion</t>
        </is>
      </c>
      <c r="DK290" t="n">
        <v>19800</v>
      </c>
      <c r="DL290" t="n">
        <v>1.98</v>
      </c>
      <c r="DM290" t="inlineStr">
        <is>
          <t>4-Acid Digestion</t>
        </is>
      </c>
      <c r="DN290" t="n">
        <v>17.5</v>
      </c>
      <c r="DO290" t="n">
        <v>0.00175</v>
      </c>
      <c r="DP290" t="inlineStr">
        <is>
          <t>4-Acid Digestion</t>
        </is>
      </c>
      <c r="DQ290" t="n">
        <v>29.4</v>
      </c>
      <c r="DR290" t="n">
        <v>0.00294</v>
      </c>
      <c r="DS290" t="inlineStr">
        <is>
          <t>4-Acid Digestion</t>
        </is>
      </c>
      <c r="DT290" t="n">
        <v>36.4</v>
      </c>
      <c r="DU290" t="n">
        <v>0.00364</v>
      </c>
      <c r="DV290" t="inlineStr">
        <is>
          <t>Aqua Regia Digestion</t>
        </is>
      </c>
      <c r="DW290" t="n">
        <v>990</v>
      </c>
      <c r="DX290" t="n">
        <v>0.099</v>
      </c>
      <c r="DY290" t="inlineStr">
        <is>
          <t>4-Acid Digestion</t>
        </is>
      </c>
      <c r="DZ290" t="n">
        <v>23.5</v>
      </c>
      <c r="EA290" t="n">
        <v>0.00235</v>
      </c>
      <c r="EB290" t="inlineStr">
        <is>
          <t>4-Acid Digestion</t>
        </is>
      </c>
      <c r="EC290" t="inlineStr"/>
      <c r="ED290" t="inlineStr"/>
      <c r="EE290" t="inlineStr"/>
      <c r="EF290" t="n">
        <v>7.66</v>
      </c>
      <c r="EG290" t="n">
        <v>0.000766</v>
      </c>
      <c r="EH290" t="inlineStr">
        <is>
          <t>4-Acid Digestion</t>
        </is>
      </c>
      <c r="EI290" t="inlineStr"/>
      <c r="EJ290" t="inlineStr"/>
      <c r="EK290" t="inlineStr"/>
      <c r="EL290" t="n">
        <v>124</v>
      </c>
      <c r="EM290" t="n">
        <v>0.0124</v>
      </c>
      <c r="EN290" t="inlineStr">
        <is>
          <t>Aqua Regia Digestion</t>
        </is>
      </c>
      <c r="EO290" t="n">
        <v>0.005</v>
      </c>
      <c r="EP290" t="n">
        <v>5e-07</v>
      </c>
      <c r="EQ290" t="inlineStr">
        <is>
          <t>4-Acid Digestion</t>
        </is>
      </c>
      <c r="ER290" t="inlineStr"/>
      <c r="ES290" t="inlineStr"/>
      <c r="ET290" t="inlineStr"/>
      <c r="EU290" t="inlineStr"/>
      <c r="EV290" t="inlineStr"/>
      <c r="EW290" t="inlineStr"/>
      <c r="EX290" t="n">
        <v>8260</v>
      </c>
      <c r="EY290" t="n">
        <v>0.826</v>
      </c>
      <c r="EZ290" t="inlineStr">
        <is>
          <t>4-Acid Digestion</t>
        </is>
      </c>
      <c r="FA290" t="n">
        <v>6.37</v>
      </c>
      <c r="FB290" t="n">
        <v>0.000637</v>
      </c>
      <c r="FC290" t="inlineStr">
        <is>
          <t>4-Acid Digestion</t>
        </is>
      </c>
      <c r="FD290" t="n">
        <v>12.9</v>
      </c>
      <c r="FE290" t="n">
        <v>0.00129</v>
      </c>
      <c r="FF290" t="inlineStr">
        <is>
          <t>4-Acid Digestion</t>
        </is>
      </c>
      <c r="FG290" t="n">
        <v>3.4</v>
      </c>
      <c r="FH290" t="n">
        <v>0.00034</v>
      </c>
      <c r="FI290" t="inlineStr">
        <is>
          <t>4-Acid Digestion</t>
        </is>
      </c>
      <c r="FJ290" t="inlineStr"/>
      <c r="FK290" t="inlineStr"/>
      <c r="FL290" t="inlineStr"/>
      <c r="FM290" t="n">
        <v>4.34</v>
      </c>
      <c r="FN290" t="n">
        <v>0.000434</v>
      </c>
      <c r="FO290" t="inlineStr">
        <is>
          <t>Aqua Regia Digestion</t>
        </is>
      </c>
      <c r="FP290" t="n">
        <v>3.4</v>
      </c>
      <c r="FQ290" t="n">
        <v>0.00034</v>
      </c>
      <c r="FR290" t="inlineStr">
        <is>
          <t>4-Acid Digestion</t>
        </is>
      </c>
      <c r="FS290" t="n">
        <v>327</v>
      </c>
      <c r="FT290" t="n">
        <v>0.0327</v>
      </c>
      <c r="FU290" t="inlineStr">
        <is>
          <t>4-Acid Digestion</t>
        </is>
      </c>
      <c r="FV290" t="n">
        <v>1.24</v>
      </c>
      <c r="FW290" t="n">
        <v>0.000124</v>
      </c>
      <c r="FX290" t="inlineStr">
        <is>
          <t>4-Acid Digestion</t>
        </is>
      </c>
      <c r="FY290" t="n">
        <v>0.76</v>
      </c>
      <c r="FZ290" t="n">
        <v>7.6e-05</v>
      </c>
      <c r="GA290" t="inlineStr">
        <is>
          <t>4-Acid Digestion</t>
        </is>
      </c>
      <c r="GB290" t="n">
        <v>0.47</v>
      </c>
      <c r="GC290" t="n">
        <v>4.7e-05</v>
      </c>
      <c r="GD290" t="inlineStr">
        <is>
          <t>Aqua Regia Digestion</t>
        </is>
      </c>
      <c r="GE290" t="n">
        <v>17.6</v>
      </c>
      <c r="GF290" t="n">
        <v>0.00176</v>
      </c>
      <c r="GG290" t="inlineStr">
        <is>
          <t>4-Acid Digestion</t>
        </is>
      </c>
      <c r="GH290" t="n">
        <v>4600</v>
      </c>
      <c r="GI290" t="n">
        <v>0.46</v>
      </c>
      <c r="GJ290" t="inlineStr">
        <is>
          <t>4-Acid Digestion</t>
        </is>
      </c>
      <c r="GK290" t="n">
        <v>0.9</v>
      </c>
      <c r="GL290" t="n">
        <v>9.000000000000001e-05</v>
      </c>
      <c r="GM290" t="inlineStr">
        <is>
          <t>4-Acid Digestion</t>
        </is>
      </c>
      <c r="GN290" t="n">
        <v>0.35</v>
      </c>
      <c r="GO290" t="n">
        <v>3.5e-05</v>
      </c>
      <c r="GP290" t="inlineStr">
        <is>
          <t>4-Acid Digestion</t>
        </is>
      </c>
      <c r="GQ290" t="n">
        <v>4.82</v>
      </c>
      <c r="GR290" t="n">
        <v>0.000482</v>
      </c>
      <c r="GS290" t="inlineStr">
        <is>
          <t>4-Acid Digestion</t>
        </is>
      </c>
      <c r="GT290" t="n">
        <v>110</v>
      </c>
      <c r="GU290" t="n">
        <v>0.011</v>
      </c>
      <c r="GV290" t="inlineStr">
        <is>
          <t>Aqua Regia Digestion</t>
        </is>
      </c>
      <c r="GW290" t="n">
        <v>4.53</v>
      </c>
      <c r="GX290" t="n">
        <v>0.000453</v>
      </c>
      <c r="GY290" t="inlineStr">
        <is>
          <t>4-Acid Digestion</t>
        </is>
      </c>
      <c r="GZ290" t="n">
        <v>24.1</v>
      </c>
      <c r="HA290" t="n">
        <v>0.00241</v>
      </c>
      <c r="HB290" t="inlineStr">
        <is>
          <t>4-Acid Digestion</t>
        </is>
      </c>
      <c r="HC290" t="n">
        <v>2.31</v>
      </c>
      <c r="HD290" t="n">
        <v>0.000231</v>
      </c>
      <c r="HE290" t="inlineStr">
        <is>
          <t>4-Acid Digestion</t>
        </is>
      </c>
      <c r="HF290" t="n">
        <v>109</v>
      </c>
      <c r="HG290" t="n">
        <v>0.0109</v>
      </c>
      <c r="HH290" t="inlineStr">
        <is>
          <t>4-Acid Digestion</t>
        </is>
      </c>
      <c r="HI290" t="n">
        <v>78</v>
      </c>
      <c r="HJ290" t="n">
        <v>0.0078</v>
      </c>
      <c r="HK290" t="inlineStr">
        <is>
          <t>4-Acid Digestion</t>
        </is>
      </c>
    </row>
    <row r="291">
      <c r="A291" t="inlineStr">
        <is>
          <t>OREAS0502d</t>
        </is>
      </c>
      <c r="B291" t="inlineStr">
        <is>
          <t>Au &lt;1 ppm, Au-Cu ore, Cu ore</t>
        </is>
      </c>
      <c r="C291" t="inlineStr">
        <is>
          <t>primary</t>
        </is>
      </c>
      <c r="D291" t="inlineStr">
        <is>
          <t>granodiorite</t>
        </is>
      </c>
      <c r="E291" t="inlineStr">
        <is>
          <t>porphyry copper-gold</t>
        </is>
      </c>
      <c r="F291" t="inlineStr">
        <is>
          <t>yes</t>
        </is>
      </c>
      <c r="G291" t="inlineStr">
        <is>
          <t>Current</t>
        </is>
      </c>
      <c r="H291" t="inlineStr">
        <is>
          <t>C:/Users/Zeb/Documents/GitHub/OREAS-Catalogue-Info/oreas-catalogue-2024-05-24.csv</t>
        </is>
      </c>
      <c r="I291">
        <f>Hyperlink("https://www.oreas.com/crm/OREAS-502d/")</f>
        <v/>
      </c>
      <c r="J291" t="n">
        <v>1.7</v>
      </c>
      <c r="K291" t="n">
        <v>0.00017</v>
      </c>
      <c r="L291" t="inlineStr">
        <is>
          <t>Aqua Regia Digestion</t>
        </is>
      </c>
      <c r="M291" t="n">
        <v>77000</v>
      </c>
      <c r="N291" t="n">
        <v>7.7</v>
      </c>
      <c r="O291" t="inlineStr">
        <is>
          <t>4-Acid Digestion</t>
        </is>
      </c>
      <c r="P291" t="n">
        <v>40.3</v>
      </c>
      <c r="Q291" t="n">
        <v>0.00403</v>
      </c>
      <c r="R291" t="inlineStr">
        <is>
          <t>4-Acid Digestion</t>
        </is>
      </c>
      <c r="S291" t="n">
        <v>0.499</v>
      </c>
      <c r="T291" t="n">
        <v>4.99e-05</v>
      </c>
      <c r="U291" t="inlineStr">
        <is>
          <t>Pb Fire Assay</t>
        </is>
      </c>
      <c r="V291" s="2" t="n">
        <v>10</v>
      </c>
      <c r="W291" s="2" t="n">
        <v>0.001</v>
      </c>
      <c r="X291" t="inlineStr">
        <is>
          <t>Aqua Regia Digestion</t>
        </is>
      </c>
      <c r="Y291" t="n">
        <v>811</v>
      </c>
      <c r="Z291" t="n">
        <v>0.08110000000000001</v>
      </c>
      <c r="AA291" t="inlineStr">
        <is>
          <t>4-Acid Digestion</t>
        </is>
      </c>
      <c r="AB291" t="n">
        <v>2.07</v>
      </c>
      <c r="AC291" t="n">
        <v>0.000207</v>
      </c>
      <c r="AD291" t="inlineStr">
        <is>
          <t>4-Acid Digestion</t>
        </is>
      </c>
      <c r="AE291" t="n">
        <v>2.2</v>
      </c>
      <c r="AF291" t="n">
        <v>0.00022</v>
      </c>
      <c r="AG291" t="inlineStr">
        <is>
          <t>4-Acid Digestion</t>
        </is>
      </c>
      <c r="AH291" t="n">
        <v>19300</v>
      </c>
      <c r="AI291" t="n">
        <v>1.93</v>
      </c>
      <c r="AJ291" t="inlineStr">
        <is>
          <t>4-Acid Digestion</t>
        </is>
      </c>
      <c r="AK291" t="n">
        <v>0.96</v>
      </c>
      <c r="AL291" t="n">
        <v>9.6e-05</v>
      </c>
      <c r="AM291" t="inlineStr">
        <is>
          <t>4-Acid Digestion</t>
        </is>
      </c>
      <c r="AN291" t="n">
        <v>56</v>
      </c>
      <c r="AO291" t="n">
        <v>0.0056</v>
      </c>
      <c r="AP291" t="inlineStr">
        <is>
          <t>4-Acid Digestion</t>
        </is>
      </c>
      <c r="AQ291" t="inlineStr"/>
      <c r="AR291" t="inlineStr"/>
      <c r="AS291" t="inlineStr"/>
      <c r="AT291" t="n">
        <v>15.2</v>
      </c>
      <c r="AU291" t="n">
        <v>0.00152</v>
      </c>
      <c r="AV291" t="inlineStr">
        <is>
          <t>4-Acid Digestion</t>
        </is>
      </c>
      <c r="AW291" t="n">
        <v>40.4</v>
      </c>
      <c r="AX291" t="n">
        <v>0.00404</v>
      </c>
      <c r="AY291" t="inlineStr">
        <is>
          <t>4-Acid Digestion</t>
        </is>
      </c>
      <c r="AZ291" t="n">
        <v>7.51</v>
      </c>
      <c r="BA291" t="n">
        <v>0.000751</v>
      </c>
      <c r="BB291" t="inlineStr">
        <is>
          <t>4-Acid Digestion</t>
        </is>
      </c>
      <c r="BC291" t="n">
        <v>7760</v>
      </c>
      <c r="BD291" t="n">
        <v>0.776</v>
      </c>
      <c r="BE291" t="inlineStr">
        <is>
          <t>4-Acid Digestion</t>
        </is>
      </c>
      <c r="BF291" t="n">
        <v>3.06</v>
      </c>
      <c r="BG291" t="n">
        <v>0.000306</v>
      </c>
      <c r="BH291" t="inlineStr">
        <is>
          <t>4-Acid Digestion</t>
        </is>
      </c>
      <c r="BI291" t="n">
        <v>1.37</v>
      </c>
      <c r="BJ291" t="n">
        <v>0.000137</v>
      </c>
      <c r="BK291" t="inlineStr">
        <is>
          <t>4-Acid Digestion</t>
        </is>
      </c>
      <c r="BL291" t="n">
        <v>1.11</v>
      </c>
      <c r="BM291" t="n">
        <v>0.000111</v>
      </c>
      <c r="BN291" t="inlineStr">
        <is>
          <t>4-Acid Digestion</t>
        </is>
      </c>
      <c r="BO291" t="n">
        <v>37000</v>
      </c>
      <c r="BP291" t="n">
        <v>3.7</v>
      </c>
      <c r="BQ291" t="inlineStr">
        <is>
          <t>4-Acid Digestion</t>
        </is>
      </c>
      <c r="BR291" t="n">
        <v>18.3</v>
      </c>
      <c r="BS291" t="n">
        <v>0.00183</v>
      </c>
      <c r="BT291" t="inlineStr">
        <is>
          <t>4-Acid Digestion</t>
        </is>
      </c>
      <c r="BU291" t="n">
        <v>4.57</v>
      </c>
      <c r="BV291" t="n">
        <v>0.000457</v>
      </c>
      <c r="BW291" t="inlineStr">
        <is>
          <t>4-Acid Digestion</t>
        </is>
      </c>
      <c r="BX291" t="n">
        <v>0.097</v>
      </c>
      <c r="BY291" t="n">
        <v>9.7e-06</v>
      </c>
      <c r="BZ291" t="inlineStr">
        <is>
          <t>Aqua Regia Digestion</t>
        </is>
      </c>
      <c r="CA291" t="n">
        <v>1.84</v>
      </c>
      <c r="CB291" t="n">
        <v>0.000184</v>
      </c>
      <c r="CC291" t="inlineStr">
        <is>
          <t>4-Acid Digestion</t>
        </is>
      </c>
      <c r="CD291" t="n">
        <v>0.062</v>
      </c>
      <c r="CE291" t="n">
        <v>6.2e-06</v>
      </c>
      <c r="CF291" t="inlineStr">
        <is>
          <t>Aqua Regia Digestion</t>
        </is>
      </c>
      <c r="CG291" t="n">
        <v>0.52</v>
      </c>
      <c r="CH291" t="n">
        <v>5.2e-05</v>
      </c>
      <c r="CI291" t="inlineStr">
        <is>
          <t>4-Acid Digestion</t>
        </is>
      </c>
      <c r="CJ291" t="n">
        <v>0.45</v>
      </c>
      <c r="CK291" t="n">
        <v>4.5e-05</v>
      </c>
      <c r="CL291" t="inlineStr">
        <is>
          <t>4-Acid Digestion</t>
        </is>
      </c>
      <c r="CM291" t="inlineStr"/>
      <c r="CN291" t="inlineStr"/>
      <c r="CO291" t="inlineStr"/>
      <c r="CP291" t="n">
        <v>29800</v>
      </c>
      <c r="CQ291" t="n">
        <v>2.98</v>
      </c>
      <c r="CR291" t="inlineStr">
        <is>
          <t>4-Acid Digestion</t>
        </is>
      </c>
      <c r="CS291" t="n">
        <v>27.7</v>
      </c>
      <c r="CT291" t="n">
        <v>0.00277</v>
      </c>
      <c r="CU291" t="inlineStr">
        <is>
          <t>4-Acid Digestion</t>
        </is>
      </c>
      <c r="CV291" t="n">
        <v>38.1</v>
      </c>
      <c r="CW291" t="n">
        <v>0.00381</v>
      </c>
      <c r="CX291" t="inlineStr">
        <is>
          <t>4-Acid Digestion</t>
        </is>
      </c>
      <c r="CY291" t="n">
        <v>0.19</v>
      </c>
      <c r="CZ291" t="n">
        <v>1.9e-05</v>
      </c>
      <c r="DA291" t="inlineStr">
        <is>
          <t>4-Acid Digestion</t>
        </is>
      </c>
      <c r="DB291" t="n">
        <v>9290</v>
      </c>
      <c r="DC291" t="n">
        <v>0.929</v>
      </c>
      <c r="DD291" t="inlineStr">
        <is>
          <t>4-Acid Digestion</t>
        </is>
      </c>
      <c r="DE291" t="n">
        <v>370</v>
      </c>
      <c r="DF291" t="n">
        <v>0.037</v>
      </c>
      <c r="DG291" t="inlineStr">
        <is>
          <t>4-Acid Digestion</t>
        </is>
      </c>
      <c r="DH291" t="n">
        <v>249</v>
      </c>
      <c r="DI291" t="n">
        <v>0.0249</v>
      </c>
      <c r="DJ291" t="inlineStr">
        <is>
          <t>4-Acid Digestion</t>
        </is>
      </c>
      <c r="DK291" t="n">
        <v>20400</v>
      </c>
      <c r="DL291" t="n">
        <v>2.04</v>
      </c>
      <c r="DM291" t="inlineStr">
        <is>
          <t>4-Acid Digestion</t>
        </is>
      </c>
      <c r="DN291" t="n">
        <v>9.720000000000001</v>
      </c>
      <c r="DO291" t="n">
        <v>0.000972</v>
      </c>
      <c r="DP291" t="inlineStr">
        <is>
          <t>4-Acid Digestion</t>
        </is>
      </c>
      <c r="DQ291" t="n">
        <v>25.9</v>
      </c>
      <c r="DR291" t="n">
        <v>0.00259</v>
      </c>
      <c r="DS291" t="inlineStr">
        <is>
          <t>4-Acid Digestion</t>
        </is>
      </c>
      <c r="DT291" t="n">
        <v>19.9</v>
      </c>
      <c r="DU291" t="n">
        <v>0.00199</v>
      </c>
      <c r="DV291" t="inlineStr">
        <is>
          <t>Aqua Regia Digestion</t>
        </is>
      </c>
      <c r="DW291" t="n">
        <v>870</v>
      </c>
      <c r="DX291" t="n">
        <v>0.08699999999999999</v>
      </c>
      <c r="DY291" t="inlineStr">
        <is>
          <t>4-Acid Digestion</t>
        </is>
      </c>
      <c r="DZ291" t="n">
        <v>82</v>
      </c>
      <c r="EA291" t="n">
        <v>0.008200000000000001</v>
      </c>
      <c r="EB291" t="inlineStr">
        <is>
          <t>4-Acid Digestion</t>
        </is>
      </c>
      <c r="EC291" t="inlineStr"/>
      <c r="ED291" t="inlineStr"/>
      <c r="EE291" t="inlineStr"/>
      <c r="EF291" t="n">
        <v>6.5</v>
      </c>
      <c r="EG291" t="n">
        <v>0.00065</v>
      </c>
      <c r="EH291" t="inlineStr">
        <is>
          <t>4-Acid Digestion</t>
        </is>
      </c>
      <c r="EI291" t="inlineStr"/>
      <c r="EJ291" t="inlineStr"/>
      <c r="EK291" t="inlineStr"/>
      <c r="EL291" t="n">
        <v>70</v>
      </c>
      <c r="EM291" t="n">
        <v>0.007</v>
      </c>
      <c r="EN291" t="inlineStr">
        <is>
          <t>Aqua Regia Digestion</t>
        </is>
      </c>
      <c r="EO291" t="n">
        <v>0.073</v>
      </c>
      <c r="EP291" t="n">
        <v>7.3e-06</v>
      </c>
      <c r="EQ291" t="inlineStr">
        <is>
          <t>4-Acid Digestion</t>
        </is>
      </c>
      <c r="ER291" t="inlineStr"/>
      <c r="ES291" t="inlineStr"/>
      <c r="ET291" t="inlineStr"/>
      <c r="EU291" t="inlineStr"/>
      <c r="EV291" t="inlineStr"/>
      <c r="EW291" t="inlineStr"/>
      <c r="EX291" t="n">
        <v>11900</v>
      </c>
      <c r="EY291" t="n">
        <v>1.19</v>
      </c>
      <c r="EZ291" t="inlineStr">
        <is>
          <t>4-Acid Digestion</t>
        </is>
      </c>
      <c r="FA291" t="n">
        <v>4.75</v>
      </c>
      <c r="FB291" t="n">
        <v>0.000475</v>
      </c>
      <c r="FC291" t="inlineStr">
        <is>
          <t>4-Acid Digestion</t>
        </is>
      </c>
      <c r="FD291" t="n">
        <v>9.76</v>
      </c>
      <c r="FE291" t="n">
        <v>0.000976</v>
      </c>
      <c r="FF291" t="inlineStr">
        <is>
          <t>4-Acid Digestion</t>
        </is>
      </c>
      <c r="FG291" t="n">
        <v>7.01</v>
      </c>
      <c r="FH291" t="n">
        <v>0.000701</v>
      </c>
      <c r="FI291" t="inlineStr">
        <is>
          <t>4-Acid Digestion</t>
        </is>
      </c>
      <c r="FJ291" t="inlineStr"/>
      <c r="FK291" t="inlineStr"/>
      <c r="FL291" t="inlineStr"/>
      <c r="FM291" t="n">
        <v>5.15</v>
      </c>
      <c r="FN291" t="n">
        <v>0.000515</v>
      </c>
      <c r="FO291" t="inlineStr">
        <is>
          <t>4-Acid Digestion</t>
        </is>
      </c>
      <c r="FP291" t="n">
        <v>4.06</v>
      </c>
      <c r="FQ291" t="n">
        <v>0.000406</v>
      </c>
      <c r="FR291" t="inlineStr">
        <is>
          <t>4-Acid Digestion</t>
        </is>
      </c>
      <c r="FS291" t="n">
        <v>299</v>
      </c>
      <c r="FT291" t="n">
        <v>0.0299</v>
      </c>
      <c r="FU291" t="inlineStr">
        <is>
          <t>4-Acid Digestion</t>
        </is>
      </c>
      <c r="FV291" t="n">
        <v>0.83</v>
      </c>
      <c r="FW291" t="n">
        <v>8.3e-05</v>
      </c>
      <c r="FX291" t="inlineStr">
        <is>
          <t>4-Acid Digestion</t>
        </is>
      </c>
      <c r="FY291" t="n">
        <v>0.59</v>
      </c>
      <c r="FZ291" t="n">
        <v>5.9e-05</v>
      </c>
      <c r="GA291" t="inlineStr">
        <is>
          <t>4-Acid Digestion</t>
        </is>
      </c>
      <c r="GB291" t="n">
        <v>0.96</v>
      </c>
      <c r="GC291" t="n">
        <v>9.6e-05</v>
      </c>
      <c r="GD291" t="inlineStr">
        <is>
          <t>Aqua Regia Digestion</t>
        </is>
      </c>
      <c r="GE291" t="n">
        <v>9.720000000000001</v>
      </c>
      <c r="GF291" t="n">
        <v>0.000972</v>
      </c>
      <c r="GG291" t="inlineStr">
        <is>
          <t>4-Acid Digestion</t>
        </is>
      </c>
      <c r="GH291" t="n">
        <v>3220</v>
      </c>
      <c r="GI291" t="n">
        <v>0.322</v>
      </c>
      <c r="GJ291" t="inlineStr">
        <is>
          <t>4-Acid Digestion</t>
        </is>
      </c>
      <c r="GK291" t="n">
        <v>0.76</v>
      </c>
      <c r="GL291" t="n">
        <v>7.6e-05</v>
      </c>
      <c r="GM291" t="inlineStr">
        <is>
          <t>4-Acid Digestion</t>
        </is>
      </c>
      <c r="GN291" t="n">
        <v>0.2</v>
      </c>
      <c r="GO291" t="n">
        <v>2e-05</v>
      </c>
      <c r="GP291" t="inlineStr">
        <is>
          <t>4-Acid Digestion</t>
        </is>
      </c>
      <c r="GQ291" t="n">
        <v>2.93</v>
      </c>
      <c r="GR291" t="n">
        <v>0.000293</v>
      </c>
      <c r="GS291" t="inlineStr">
        <is>
          <t>4-Acid Digestion</t>
        </is>
      </c>
      <c r="GT291" t="n">
        <v>70</v>
      </c>
      <c r="GU291" t="n">
        <v>0.007</v>
      </c>
      <c r="GV291" t="inlineStr">
        <is>
          <t>Aqua Regia Digestion</t>
        </is>
      </c>
      <c r="GW291" t="n">
        <v>8.619999999999999</v>
      </c>
      <c r="GX291" t="n">
        <v>0.000862</v>
      </c>
      <c r="GY291" t="inlineStr">
        <is>
          <t>4-Acid Digestion</t>
        </is>
      </c>
      <c r="GZ291" t="n">
        <v>13.7</v>
      </c>
      <c r="HA291" t="n">
        <v>0.00137</v>
      </c>
      <c r="HB291" t="inlineStr">
        <is>
          <t>4-Acid Digestion</t>
        </is>
      </c>
      <c r="HC291" t="n">
        <v>1.19</v>
      </c>
      <c r="HD291" t="n">
        <v>0.000119</v>
      </c>
      <c r="HE291" t="inlineStr">
        <is>
          <t>4-Acid Digestion</t>
        </is>
      </c>
      <c r="HF291" t="n">
        <v>305</v>
      </c>
      <c r="HG291" t="n">
        <v>0.0305</v>
      </c>
      <c r="HH291" t="inlineStr">
        <is>
          <t>4-Acid Digestion</t>
        </is>
      </c>
      <c r="HI291" t="n">
        <v>59</v>
      </c>
      <c r="HJ291" t="n">
        <v>0.0059</v>
      </c>
      <c r="HK291" t="inlineStr">
        <is>
          <t>4-Acid Digestion</t>
        </is>
      </c>
    </row>
    <row r="292">
      <c r="A292" t="inlineStr">
        <is>
          <t>OREAS0503</t>
        </is>
      </c>
      <c r="B292" t="inlineStr">
        <is>
          <t>Au &gt;1 ppm, Au-Cu ore, Cu ore</t>
        </is>
      </c>
      <c r="C292" t="inlineStr">
        <is>
          <t>primary</t>
        </is>
      </c>
      <c r="D292" t="inlineStr">
        <is>
          <t>quartz monzonite</t>
        </is>
      </c>
      <c r="E292" t="inlineStr">
        <is>
          <t>porphyry copper-gold</t>
        </is>
      </c>
      <c r="F292" t="inlineStr">
        <is>
          <t>no</t>
        </is>
      </c>
      <c r="G292" t="inlineStr">
        <is>
          <t>Archived</t>
        </is>
      </c>
      <c r="H292" t="inlineStr">
        <is>
          <t>C:/Users/Zeb/Documents/GitHub/OREAS-Catalogue-Info/oreas-catalogue-2024-05-24.csv</t>
        </is>
      </c>
      <c r="I292">
        <f>Hyperlink("https://www.oreas.com/crm/OREAS-503/")</f>
        <v/>
      </c>
      <c r="J292" t="n">
        <v>1.63</v>
      </c>
      <c r="K292" t="n">
        <v>0.000163</v>
      </c>
      <c r="L292" t="inlineStr">
        <is>
          <t>4-Acid Digestion</t>
        </is>
      </c>
      <c r="M292" t="inlineStr"/>
      <c r="N292" t="inlineStr"/>
      <c r="O292" t="inlineStr"/>
      <c r="P292" t="inlineStr"/>
      <c r="Q292" t="inlineStr"/>
      <c r="R292" t="inlineStr"/>
      <c r="S292" t="n">
        <v>0.6870000000000001</v>
      </c>
      <c r="T292" t="n">
        <v>6.87e-05</v>
      </c>
      <c r="U292" t="inlineStr">
        <is>
          <t>Pb Fire Assay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5658</v>
      </c>
      <c r="BD292" t="n">
        <v>0.5658</v>
      </c>
      <c r="BE292" t="inlineStr">
        <is>
          <t>4-Acid Digestion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n">
        <v>390</v>
      </c>
      <c r="DI292" t="n">
        <v>0.039</v>
      </c>
      <c r="DJ292" t="inlineStr">
        <is>
          <t>4-Acid Digestion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n">
        <v>7240</v>
      </c>
      <c r="EY292" t="n">
        <v>0.724</v>
      </c>
      <c r="EZ292" t="inlineStr">
        <is>
          <t>4-Acid Digestion</t>
        </is>
      </c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</row>
    <row r="293">
      <c r="A293" t="inlineStr">
        <is>
          <t>OREAS0503b</t>
        </is>
      </c>
      <c r="B293" t="inlineStr">
        <is>
          <t>Au &lt;1 ppm, Au-Cu ore, Cu ore</t>
        </is>
      </c>
      <c r="C293" t="inlineStr">
        <is>
          <t>primary</t>
        </is>
      </c>
      <c r="D293" t="inlineStr">
        <is>
          <t>quartz monzonite</t>
        </is>
      </c>
      <c r="E293" t="inlineStr">
        <is>
          <t>porphyry copper-gold</t>
        </is>
      </c>
      <c r="F293" t="inlineStr">
        <is>
          <t>yes</t>
        </is>
      </c>
      <c r="G293" t="inlineStr">
        <is>
          <t>Archived</t>
        </is>
      </c>
      <c r="H293" t="inlineStr">
        <is>
          <t>C:/Users/Zeb/Documents/GitHub/OREAS-Catalogue-Info/oreas-catalogue-2024-05-24.csv</t>
        </is>
      </c>
      <c r="I293">
        <f>Hyperlink("https://www.oreas.com/crm/OREAS-503b/")</f>
        <v/>
      </c>
      <c r="J293" t="n">
        <v>1.46</v>
      </c>
      <c r="K293" t="n">
        <v>0.000146</v>
      </c>
      <c r="L293" t="inlineStr">
        <is>
          <t>Aqua Regia Digestion</t>
        </is>
      </c>
      <c r="M293" t="n">
        <v>74500</v>
      </c>
      <c r="N293" t="n">
        <v>7.45</v>
      </c>
      <c r="O293" t="inlineStr">
        <is>
          <t>4-Acid Digestion</t>
        </is>
      </c>
      <c r="P293" t="n">
        <v>18.9</v>
      </c>
      <c r="Q293" t="n">
        <v>0.00189</v>
      </c>
      <c r="R293" t="inlineStr">
        <is>
          <t>4-Acid Digestion</t>
        </is>
      </c>
      <c r="S293" t="n">
        <v>0.695</v>
      </c>
      <c r="T293" t="n">
        <v>6.95e-05</v>
      </c>
      <c r="U293" t="inlineStr">
        <is>
          <t>Pb Fire Assay</t>
        </is>
      </c>
      <c r="V293" t="inlineStr"/>
      <c r="W293" t="inlineStr"/>
      <c r="X293" t="inlineStr"/>
      <c r="Y293" t="n">
        <v>932</v>
      </c>
      <c r="Z293" t="n">
        <v>0.09320000000000001</v>
      </c>
      <c r="AA293" t="inlineStr">
        <is>
          <t>4-Acid Digestion</t>
        </is>
      </c>
      <c r="AB293" t="n">
        <v>2.51</v>
      </c>
      <c r="AC293" t="n">
        <v>0.000251</v>
      </c>
      <c r="AD293" t="inlineStr">
        <is>
          <t>4-Acid Digestion</t>
        </is>
      </c>
      <c r="AE293" t="n">
        <v>2.61</v>
      </c>
      <c r="AF293" t="n">
        <v>0.000261</v>
      </c>
      <c r="AG293" t="inlineStr">
        <is>
          <t>4-Acid Digestion</t>
        </is>
      </c>
      <c r="AH293" t="n">
        <v>27300</v>
      </c>
      <c r="AI293" t="n">
        <v>2.73</v>
      </c>
      <c r="AJ293" t="inlineStr">
        <is>
          <t>4-Acid Digestion</t>
        </is>
      </c>
      <c r="AK293" t="inlineStr"/>
      <c r="AL293" t="inlineStr"/>
      <c r="AM293" t="inlineStr"/>
      <c r="AN293" t="n">
        <v>59</v>
      </c>
      <c r="AO293" t="n">
        <v>0.0059</v>
      </c>
      <c r="AP293" t="inlineStr">
        <is>
          <t>4-Acid Digestion</t>
        </is>
      </c>
      <c r="AQ293" t="inlineStr"/>
      <c r="AR293" t="inlineStr"/>
      <c r="AS293" t="inlineStr"/>
      <c r="AT293" t="n">
        <v>17.1</v>
      </c>
      <c r="AU293" t="n">
        <v>0.00171</v>
      </c>
      <c r="AV293" t="inlineStr">
        <is>
          <t>4-Acid Digestion</t>
        </is>
      </c>
      <c r="AW293" t="n">
        <v>84</v>
      </c>
      <c r="AX293" t="n">
        <v>0.008399999999999999</v>
      </c>
      <c r="AY293" t="inlineStr">
        <is>
          <t>4-Acid Digestion</t>
        </is>
      </c>
      <c r="AZ293" t="n">
        <v>9.94</v>
      </c>
      <c r="BA293" t="n">
        <v>0.0009940000000000001</v>
      </c>
      <c r="BB293" t="inlineStr">
        <is>
          <t>4-Acid Digestion</t>
        </is>
      </c>
      <c r="BC293" t="n">
        <v>5310</v>
      </c>
      <c r="BD293" t="n">
        <v>0.531</v>
      </c>
      <c r="BE293" t="inlineStr">
        <is>
          <t>4-Acid Digestion</t>
        </is>
      </c>
      <c r="BF293" t="n">
        <v>4.42</v>
      </c>
      <c r="BG293" t="n">
        <v>0.000442</v>
      </c>
      <c r="BH293" t="inlineStr">
        <is>
          <t>4-Acid Digestion</t>
        </is>
      </c>
      <c r="BI293" t="n">
        <v>2.41</v>
      </c>
      <c r="BJ293" t="n">
        <v>0.000241</v>
      </c>
      <c r="BK293" t="inlineStr">
        <is>
          <t>4-Acid Digestion</t>
        </is>
      </c>
      <c r="BL293" t="n">
        <v>1.26</v>
      </c>
      <c r="BM293" t="n">
        <v>0.000126</v>
      </c>
      <c r="BN293" t="inlineStr">
        <is>
          <t>4-Acid Digestion</t>
        </is>
      </c>
      <c r="BO293" t="n">
        <v>54300</v>
      </c>
      <c r="BP293" t="n">
        <v>5.43</v>
      </c>
      <c r="BQ293" t="inlineStr">
        <is>
          <t>4-Acid Digestion</t>
        </is>
      </c>
      <c r="BR293" t="n">
        <v>18.4</v>
      </c>
      <c r="BS293" t="n">
        <v>0.00184</v>
      </c>
      <c r="BT293" t="inlineStr">
        <is>
          <t>4-Acid Digestion</t>
        </is>
      </c>
      <c r="BU293" t="n">
        <v>4.8</v>
      </c>
      <c r="BV293" t="n">
        <v>0.00048</v>
      </c>
      <c r="BW293" t="inlineStr">
        <is>
          <t>4-Acid Digestion</t>
        </is>
      </c>
      <c r="BX293" t="n">
        <v>0.21</v>
      </c>
      <c r="BY293" t="n">
        <v>2.1e-05</v>
      </c>
      <c r="BZ293" t="inlineStr">
        <is>
          <t>Aqua Regia Digestion</t>
        </is>
      </c>
      <c r="CA293" t="n">
        <v>2.25</v>
      </c>
      <c r="CB293" t="n">
        <v>0.000225</v>
      </c>
      <c r="CC293" t="inlineStr">
        <is>
          <t>4-Acid Digestion</t>
        </is>
      </c>
      <c r="CD293" t="inlineStr"/>
      <c r="CE293" t="inlineStr"/>
      <c r="CF293" t="inlineStr"/>
      <c r="CG293" t="n">
        <v>0.85</v>
      </c>
      <c r="CH293" t="n">
        <v>8.500000000000001e-05</v>
      </c>
      <c r="CI293" t="inlineStr">
        <is>
          <t>4-Acid Digestion</t>
        </is>
      </c>
      <c r="CJ293" t="n">
        <v>0.39</v>
      </c>
      <c r="CK293" t="n">
        <v>3.9e-05</v>
      </c>
      <c r="CL293" t="inlineStr">
        <is>
          <t>4-Acid Digestion</t>
        </is>
      </c>
      <c r="CM293" t="inlineStr"/>
      <c r="CN293" t="inlineStr"/>
      <c r="CO293" t="inlineStr"/>
      <c r="CP293" t="n">
        <v>30700</v>
      </c>
      <c r="CQ293" t="n">
        <v>3.07</v>
      </c>
      <c r="CR293" t="inlineStr">
        <is>
          <t>4-Acid Digestion</t>
        </is>
      </c>
      <c r="CS293" t="n">
        <v>30</v>
      </c>
      <c r="CT293" t="n">
        <v>0.003</v>
      </c>
      <c r="CU293" t="inlineStr">
        <is>
          <t>4-Acid Digestion</t>
        </is>
      </c>
      <c r="CV293" t="n">
        <v>30.7</v>
      </c>
      <c r="CW293" t="n">
        <v>0.00307</v>
      </c>
      <c r="CX293" t="inlineStr">
        <is>
          <t>4-Acid Digestion</t>
        </is>
      </c>
      <c r="CY293" t="n">
        <v>0.34</v>
      </c>
      <c r="CZ293" t="n">
        <v>3.4e-05</v>
      </c>
      <c r="DA293" t="inlineStr">
        <is>
          <t>4-Acid Digestion</t>
        </is>
      </c>
      <c r="DB293" t="n">
        <v>15400</v>
      </c>
      <c r="DC293" t="n">
        <v>1.54</v>
      </c>
      <c r="DD293" t="inlineStr">
        <is>
          <t>4-Acid Digestion</t>
        </is>
      </c>
      <c r="DE293" t="n">
        <v>553</v>
      </c>
      <c r="DF293" t="n">
        <v>0.0553</v>
      </c>
      <c r="DG293" t="inlineStr">
        <is>
          <t>4-Acid Digestion</t>
        </is>
      </c>
      <c r="DH293" t="n">
        <v>319</v>
      </c>
      <c r="DI293" t="n">
        <v>0.0319</v>
      </c>
      <c r="DJ293" t="inlineStr">
        <is>
          <t>4-Acid Digestion</t>
        </is>
      </c>
      <c r="DK293" t="n">
        <v>20400</v>
      </c>
      <c r="DL293" t="n">
        <v>2.04</v>
      </c>
      <c r="DM293" t="inlineStr">
        <is>
          <t>4-Acid Digestion</t>
        </is>
      </c>
      <c r="DN293" t="n">
        <v>16</v>
      </c>
      <c r="DO293" t="n">
        <v>0.0016</v>
      </c>
      <c r="DP293" t="inlineStr">
        <is>
          <t>4-Acid Digestion</t>
        </is>
      </c>
      <c r="DQ293" t="n">
        <v>26.9</v>
      </c>
      <c r="DR293" t="n">
        <v>0.00269</v>
      </c>
      <c r="DS293" t="inlineStr">
        <is>
          <t>4-Acid Digestion</t>
        </is>
      </c>
      <c r="DT293" t="n">
        <v>35</v>
      </c>
      <c r="DU293" t="n">
        <v>0.0035</v>
      </c>
      <c r="DV293" t="inlineStr">
        <is>
          <t>Aqua Regia Digestion</t>
        </is>
      </c>
      <c r="DW293" t="n">
        <v>1000</v>
      </c>
      <c r="DX293" t="n">
        <v>0.1</v>
      </c>
      <c r="DY293" t="inlineStr">
        <is>
          <t>4-Acid Digestion</t>
        </is>
      </c>
      <c r="DZ293" t="n">
        <v>24.3</v>
      </c>
      <c r="EA293" t="n">
        <v>0.00243</v>
      </c>
      <c r="EB293" t="inlineStr">
        <is>
          <t>4-Acid Digestion</t>
        </is>
      </c>
      <c r="EC293" t="inlineStr"/>
      <c r="ED293" t="inlineStr"/>
      <c r="EE293" t="inlineStr"/>
      <c r="EF293" t="n">
        <v>7.16</v>
      </c>
      <c r="EG293" t="n">
        <v>0.0007159999999999999</v>
      </c>
      <c r="EH293" t="inlineStr">
        <is>
          <t>4-Acid Digestion</t>
        </is>
      </c>
      <c r="EI293" t="inlineStr"/>
      <c r="EJ293" t="inlineStr"/>
      <c r="EK293" t="inlineStr"/>
      <c r="EL293" t="n">
        <v>106</v>
      </c>
      <c r="EM293" t="n">
        <v>0.0106</v>
      </c>
      <c r="EN293" t="inlineStr">
        <is>
          <t>Aqua Regia Digestion</t>
        </is>
      </c>
      <c r="EO293" t="n">
        <v>0.005</v>
      </c>
      <c r="EP293" t="n">
        <v>5e-07</v>
      </c>
      <c r="EQ293" t="inlineStr">
        <is>
          <t>Aqua Regia Digestion</t>
        </is>
      </c>
      <c r="ER293" t="inlineStr"/>
      <c r="ES293" t="inlineStr"/>
      <c r="ET293" t="inlineStr"/>
      <c r="EU293" t="inlineStr"/>
      <c r="EV293" t="inlineStr"/>
      <c r="EW293" t="inlineStr"/>
      <c r="EX293" t="n">
        <v>6670</v>
      </c>
      <c r="EY293" t="n">
        <v>0.667</v>
      </c>
      <c r="EZ293" t="inlineStr">
        <is>
          <t>4-Acid Digestion</t>
        </is>
      </c>
      <c r="FA293" t="n">
        <v>0.89</v>
      </c>
      <c r="FB293" t="n">
        <v>8.899999999999999e-05</v>
      </c>
      <c r="FC293" t="inlineStr">
        <is>
          <t>4-Acid Digestion</t>
        </is>
      </c>
      <c r="FD293" t="n">
        <v>13.1</v>
      </c>
      <c r="FE293" t="n">
        <v>0.00131</v>
      </c>
      <c r="FF293" t="inlineStr">
        <is>
          <t>4-Acid Digestion</t>
        </is>
      </c>
      <c r="FG293" t="n">
        <v>6.61</v>
      </c>
      <c r="FH293" t="n">
        <v>0.000661</v>
      </c>
      <c r="FI293" t="inlineStr">
        <is>
          <t>4-Acid Digestion</t>
        </is>
      </c>
      <c r="FJ293" t="inlineStr"/>
      <c r="FK293" t="inlineStr"/>
      <c r="FL293" t="inlineStr"/>
      <c r="FM293" t="n">
        <v>5.25</v>
      </c>
      <c r="FN293" t="n">
        <v>0.000525</v>
      </c>
      <c r="FO293" t="inlineStr">
        <is>
          <t>4-Acid Digestion</t>
        </is>
      </c>
      <c r="FP293" t="n">
        <v>7.52</v>
      </c>
      <c r="FQ293" t="n">
        <v>0.000752</v>
      </c>
      <c r="FR293" t="inlineStr">
        <is>
          <t>4-Acid Digestion</t>
        </is>
      </c>
      <c r="FS293" t="n">
        <v>369</v>
      </c>
      <c r="FT293" t="n">
        <v>0.0369</v>
      </c>
      <c r="FU293" t="inlineStr">
        <is>
          <t>4-Acid Digestion</t>
        </is>
      </c>
      <c r="FV293" t="n">
        <v>1.21</v>
      </c>
      <c r="FW293" t="n">
        <v>0.000121</v>
      </c>
      <c r="FX293" t="inlineStr">
        <is>
          <t>4-Acid Digestion</t>
        </is>
      </c>
      <c r="FY293" t="n">
        <v>0.72</v>
      </c>
      <c r="FZ293" t="n">
        <v>7.2e-05</v>
      </c>
      <c r="GA293" t="inlineStr">
        <is>
          <t>4-Acid Digestion</t>
        </is>
      </c>
      <c r="GB293" t="n">
        <v>0.19</v>
      </c>
      <c r="GC293" t="n">
        <v>1.9e-05</v>
      </c>
      <c r="GD293" t="inlineStr">
        <is>
          <t>Aqua Regia Digestion</t>
        </is>
      </c>
      <c r="GE293" t="n">
        <v>15.6</v>
      </c>
      <c r="GF293" t="n">
        <v>0.00156</v>
      </c>
      <c r="GG293" t="inlineStr">
        <is>
          <t>4-Acid Digestion</t>
        </is>
      </c>
      <c r="GH293" t="n">
        <v>4400</v>
      </c>
      <c r="GI293" t="n">
        <v>0.44</v>
      </c>
      <c r="GJ293" t="inlineStr">
        <is>
          <t>4-Acid Digestion</t>
        </is>
      </c>
      <c r="GK293" t="n">
        <v>0.8100000000000001</v>
      </c>
      <c r="GL293" t="n">
        <v>8.1e-05</v>
      </c>
      <c r="GM293" t="inlineStr">
        <is>
          <t>4-Acid Digestion</t>
        </is>
      </c>
      <c r="GN293" t="n">
        <v>0.35</v>
      </c>
      <c r="GO293" t="n">
        <v>3.5e-05</v>
      </c>
      <c r="GP293" t="inlineStr">
        <is>
          <t>4-Acid Digestion</t>
        </is>
      </c>
      <c r="GQ293" t="n">
        <v>4.2</v>
      </c>
      <c r="GR293" t="n">
        <v>0.00042</v>
      </c>
      <c r="GS293" t="inlineStr">
        <is>
          <t>4-Acid Digestion</t>
        </is>
      </c>
      <c r="GT293" t="n">
        <v>114</v>
      </c>
      <c r="GU293" t="n">
        <v>0.0114</v>
      </c>
      <c r="GV293" t="inlineStr">
        <is>
          <t>Aqua Regia Digestion</t>
        </is>
      </c>
      <c r="GW293" t="n">
        <v>3.39</v>
      </c>
      <c r="GX293" t="n">
        <v>0.000339</v>
      </c>
      <c r="GY293" t="inlineStr">
        <is>
          <t>4-Acid Digestion</t>
        </is>
      </c>
      <c r="GZ293" t="n">
        <v>22.9</v>
      </c>
      <c r="HA293" t="n">
        <v>0.00229</v>
      </c>
      <c r="HB293" t="inlineStr">
        <is>
          <t>4-Acid Digestion</t>
        </is>
      </c>
      <c r="HC293" t="n">
        <v>2.33</v>
      </c>
      <c r="HD293" t="n">
        <v>0.000233</v>
      </c>
      <c r="HE293" t="inlineStr">
        <is>
          <t>4-Acid Digestion</t>
        </is>
      </c>
      <c r="HF293" t="n">
        <v>92</v>
      </c>
      <c r="HG293" t="n">
        <v>0.0092</v>
      </c>
      <c r="HH293" t="inlineStr">
        <is>
          <t>4-Acid Digestion</t>
        </is>
      </c>
      <c r="HI293" t="n">
        <v>71</v>
      </c>
      <c r="HJ293" t="n">
        <v>0.0071</v>
      </c>
      <c r="HK293" t="inlineStr">
        <is>
          <t>4-Acid Digestion</t>
        </is>
      </c>
    </row>
    <row r="294">
      <c r="A294" t="inlineStr">
        <is>
          <t>OREAS0503c</t>
        </is>
      </c>
      <c r="B294" t="inlineStr">
        <is>
          <t>Au &lt;1 ppm, Au-Cu ore, Cu ore</t>
        </is>
      </c>
      <c r="C294" t="inlineStr">
        <is>
          <t>primary</t>
        </is>
      </c>
      <c r="D294" t="inlineStr">
        <is>
          <t>quartz monzonite</t>
        </is>
      </c>
      <c r="E294" t="inlineStr">
        <is>
          <t>porphyry copper-gold</t>
        </is>
      </c>
      <c r="F294" t="inlineStr">
        <is>
          <t>yes</t>
        </is>
      </c>
      <c r="G294" t="inlineStr">
        <is>
          <t>Archived</t>
        </is>
      </c>
      <c r="H294" t="inlineStr">
        <is>
          <t>C:/Users/Zeb/Documents/GitHub/OREAS-Catalogue-Info/oreas-catalogue-2024-05-24.csv</t>
        </is>
      </c>
      <c r="I294">
        <f>Hyperlink("https://www.oreas.com/crm/OREAS-503c/")</f>
        <v/>
      </c>
      <c r="J294" t="n">
        <v>0.826</v>
      </c>
      <c r="K294" t="n">
        <v>8.26e-05</v>
      </c>
      <c r="L294" t="inlineStr">
        <is>
          <t>Aqua Regia Digestion</t>
        </is>
      </c>
      <c r="M294" t="n">
        <v>73700</v>
      </c>
      <c r="N294" t="n">
        <v>7.37</v>
      </c>
      <c r="O294" t="inlineStr">
        <is>
          <t>4-Acid Digestion</t>
        </is>
      </c>
      <c r="P294" t="n">
        <v>34.5</v>
      </c>
      <c r="Q294" t="n">
        <v>0.00345</v>
      </c>
      <c r="R294" t="inlineStr">
        <is>
          <t>4-Acid Digestion</t>
        </is>
      </c>
      <c r="S294" t="n">
        <v>0.698</v>
      </c>
      <c r="T294" t="n">
        <v>6.98e-05</v>
      </c>
      <c r="U294" t="inlineStr">
        <is>
          <t>Pb Fire Assay</t>
        </is>
      </c>
      <c r="V294" t="inlineStr"/>
      <c r="W294" t="inlineStr"/>
      <c r="X294" t="inlineStr"/>
      <c r="Y294" t="n">
        <v>985</v>
      </c>
      <c r="Z294" t="n">
        <v>0.0985</v>
      </c>
      <c r="AA294" t="inlineStr">
        <is>
          <t>4-Acid Digestion</t>
        </is>
      </c>
      <c r="AB294" t="n">
        <v>2.65</v>
      </c>
      <c r="AC294" t="n">
        <v>0.000265</v>
      </c>
      <c r="AD294" t="inlineStr">
        <is>
          <t>4-Acid Digestion</t>
        </is>
      </c>
      <c r="AE294" t="n">
        <v>0.6</v>
      </c>
      <c r="AF294" t="n">
        <v>6e-05</v>
      </c>
      <c r="AG294" t="inlineStr">
        <is>
          <t>4-Acid Digestion</t>
        </is>
      </c>
      <c r="AH294" t="n">
        <v>26300</v>
      </c>
      <c r="AI294" t="n">
        <v>2.63</v>
      </c>
      <c r="AJ294" t="inlineStr">
        <is>
          <t>4-Acid Digestion</t>
        </is>
      </c>
      <c r="AK294" t="n">
        <v>0.22</v>
      </c>
      <c r="AL294" t="n">
        <v>2.2e-05</v>
      </c>
      <c r="AM294" t="inlineStr">
        <is>
          <t>4-Acid Digestion</t>
        </is>
      </c>
      <c r="AN294" t="n">
        <v>63</v>
      </c>
      <c r="AO294" t="n">
        <v>0.0063</v>
      </c>
      <c r="AP294" t="inlineStr">
        <is>
          <t>4-Acid Digestion</t>
        </is>
      </c>
      <c r="AQ294" t="inlineStr"/>
      <c r="AR294" t="inlineStr"/>
      <c r="AS294" t="inlineStr"/>
      <c r="AT294" t="n">
        <v>14.6</v>
      </c>
      <c r="AU294" t="n">
        <v>0.00146</v>
      </c>
      <c r="AV294" t="inlineStr">
        <is>
          <t>4-Acid Digestion</t>
        </is>
      </c>
      <c r="AW294" t="n">
        <v>68</v>
      </c>
      <c r="AX294" t="n">
        <v>0.0068</v>
      </c>
      <c r="AY294" t="inlineStr">
        <is>
          <t>4-Acid Digestion</t>
        </is>
      </c>
      <c r="AZ294" t="n">
        <v>10.3</v>
      </c>
      <c r="BA294" t="n">
        <v>0.00103</v>
      </c>
      <c r="BB294" t="inlineStr">
        <is>
          <t>4-Acid Digestion</t>
        </is>
      </c>
      <c r="BC294" t="n">
        <v>5380</v>
      </c>
      <c r="BD294" t="n">
        <v>0.538</v>
      </c>
      <c r="BE294" t="inlineStr">
        <is>
          <t>4-Acid Digestion</t>
        </is>
      </c>
      <c r="BF294" t="n">
        <v>4.21</v>
      </c>
      <c r="BG294" t="n">
        <v>0.000421</v>
      </c>
      <c r="BH294" t="inlineStr">
        <is>
          <t>4-Acid Digestion</t>
        </is>
      </c>
      <c r="BI294" t="n">
        <v>2.37</v>
      </c>
      <c r="BJ294" t="n">
        <v>0.000237</v>
      </c>
      <c r="BK294" t="inlineStr">
        <is>
          <t>4-Acid Digestion</t>
        </is>
      </c>
      <c r="BL294" t="n">
        <v>1.26</v>
      </c>
      <c r="BM294" t="n">
        <v>0.000126</v>
      </c>
      <c r="BN294" t="inlineStr">
        <is>
          <t>4-Acid Digestion</t>
        </is>
      </c>
      <c r="BO294" t="n">
        <v>51700</v>
      </c>
      <c r="BP294" t="n">
        <v>5.17</v>
      </c>
      <c r="BQ294" t="inlineStr">
        <is>
          <t>4-Acid Digestion</t>
        </is>
      </c>
      <c r="BR294" t="n">
        <v>18.5</v>
      </c>
      <c r="BS294" t="n">
        <v>0.00185</v>
      </c>
      <c r="BT294" t="inlineStr">
        <is>
          <t>4-Acid Digestion</t>
        </is>
      </c>
      <c r="BU294" t="n">
        <v>4.75</v>
      </c>
      <c r="BV294" t="n">
        <v>0.000475</v>
      </c>
      <c r="BW294" t="inlineStr">
        <is>
          <t>4-Acid Digestion</t>
        </is>
      </c>
      <c r="BX294" t="inlineStr"/>
      <c r="BY294" t="inlineStr"/>
      <c r="BZ294" t="inlineStr"/>
      <c r="CA294" t="n">
        <v>2.4</v>
      </c>
      <c r="CB294" t="n">
        <v>0.00024</v>
      </c>
      <c r="CC294" t="inlineStr">
        <is>
          <t>4-Acid Digestion</t>
        </is>
      </c>
      <c r="CD294" t="inlineStr"/>
      <c r="CE294" t="inlineStr"/>
      <c r="CF294" t="inlineStr"/>
      <c r="CG294" t="n">
        <v>0.85</v>
      </c>
      <c r="CH294" t="n">
        <v>8.500000000000001e-05</v>
      </c>
      <c r="CI294" t="inlineStr">
        <is>
          <t>4-Acid Digestion</t>
        </is>
      </c>
      <c r="CJ294" t="n">
        <v>0.08599999999999999</v>
      </c>
      <c r="CK294" t="n">
        <v>8.600000000000001e-06</v>
      </c>
      <c r="CL294" t="inlineStr">
        <is>
          <t>4-Acid Digestion</t>
        </is>
      </c>
      <c r="CM294" t="inlineStr"/>
      <c r="CN294" t="inlineStr"/>
      <c r="CO294" t="inlineStr"/>
      <c r="CP294" t="n">
        <v>31800</v>
      </c>
      <c r="CQ294" t="n">
        <v>3.18</v>
      </c>
      <c r="CR294" t="inlineStr">
        <is>
          <t>4-Acid Digestion</t>
        </is>
      </c>
      <c r="CS294" t="n">
        <v>32</v>
      </c>
      <c r="CT294" t="n">
        <v>0.0032</v>
      </c>
      <c r="CU294" t="inlineStr">
        <is>
          <t>4-Acid Digestion</t>
        </is>
      </c>
      <c r="CV294" t="n">
        <v>31.1</v>
      </c>
      <c r="CW294" t="n">
        <v>0.00311</v>
      </c>
      <c r="CX294" t="inlineStr">
        <is>
          <t>4-Acid Digestion</t>
        </is>
      </c>
      <c r="CY294" t="n">
        <v>0.34</v>
      </c>
      <c r="CZ294" t="n">
        <v>3.4e-05</v>
      </c>
      <c r="DA294" t="inlineStr">
        <is>
          <t>4-Acid Digestion</t>
        </is>
      </c>
      <c r="DB294" t="n">
        <v>15000</v>
      </c>
      <c r="DC294" t="n">
        <v>1.5</v>
      </c>
      <c r="DD294" t="inlineStr">
        <is>
          <t>4-Acid Digestion</t>
        </is>
      </c>
      <c r="DE294" t="n">
        <v>540</v>
      </c>
      <c r="DF294" t="n">
        <v>0.054</v>
      </c>
      <c r="DG294" t="inlineStr">
        <is>
          <t>4-Acid Digestion</t>
        </is>
      </c>
      <c r="DH294" t="n">
        <v>318</v>
      </c>
      <c r="DI294" t="n">
        <v>0.0318</v>
      </c>
      <c r="DJ294" t="inlineStr">
        <is>
          <t>4-Acid Digestion</t>
        </is>
      </c>
      <c r="DK294" t="n">
        <v>19900</v>
      </c>
      <c r="DL294" t="n">
        <v>1.99</v>
      </c>
      <c r="DM294" t="inlineStr">
        <is>
          <t>4-Acid Digestion</t>
        </is>
      </c>
      <c r="DN294" t="n">
        <v>16.6</v>
      </c>
      <c r="DO294" t="n">
        <v>0.00166</v>
      </c>
      <c r="DP294" t="inlineStr">
        <is>
          <t>4-Acid Digestion</t>
        </is>
      </c>
      <c r="DQ294" t="n">
        <v>27.7</v>
      </c>
      <c r="DR294" t="n">
        <v>0.00277</v>
      </c>
      <c r="DS294" t="inlineStr">
        <is>
          <t>4-Acid Digestion</t>
        </is>
      </c>
      <c r="DT294" t="n">
        <v>36.8</v>
      </c>
      <c r="DU294" t="n">
        <v>0.00368</v>
      </c>
      <c r="DV294" t="inlineStr">
        <is>
          <t>Aqua Regia Digestion</t>
        </is>
      </c>
      <c r="DW294" t="n">
        <v>990</v>
      </c>
      <c r="DX294" t="n">
        <v>0.099</v>
      </c>
      <c r="DY294" t="inlineStr">
        <is>
          <t>4-Acid Digestion</t>
        </is>
      </c>
      <c r="DZ294" t="n">
        <v>20.6</v>
      </c>
      <c r="EA294" t="n">
        <v>0.00206</v>
      </c>
      <c r="EB294" t="inlineStr">
        <is>
          <t>4-Acid Digestion</t>
        </is>
      </c>
      <c r="EC294" t="inlineStr"/>
      <c r="ED294" t="inlineStr"/>
      <c r="EE294" t="inlineStr"/>
      <c r="EF294" t="n">
        <v>7.26</v>
      </c>
      <c r="EG294" t="n">
        <v>0.000726</v>
      </c>
      <c r="EH294" t="inlineStr">
        <is>
          <t>4-Acid Digestion</t>
        </is>
      </c>
      <c r="EI294" t="inlineStr"/>
      <c r="EJ294" t="inlineStr"/>
      <c r="EK294" t="inlineStr"/>
      <c r="EL294" t="n">
        <v>116</v>
      </c>
      <c r="EM294" t="n">
        <v>0.0116</v>
      </c>
      <c r="EN294" t="inlineStr">
        <is>
          <t>Aqua Regia Digestion</t>
        </is>
      </c>
      <c r="EO294" t="n">
        <v>0.005</v>
      </c>
      <c r="EP294" t="n">
        <v>5e-07</v>
      </c>
      <c r="EQ294" t="inlineStr">
        <is>
          <t>4-Acid Digestion</t>
        </is>
      </c>
      <c r="ER294" t="inlineStr"/>
      <c r="ES294" t="inlineStr"/>
      <c r="ET294" t="inlineStr"/>
      <c r="EU294" t="inlineStr"/>
      <c r="EV294" t="inlineStr"/>
      <c r="EW294" t="inlineStr"/>
      <c r="EX294" t="n">
        <v>5860</v>
      </c>
      <c r="EY294" t="n">
        <v>0.586</v>
      </c>
      <c r="EZ294" t="inlineStr">
        <is>
          <t>4-Acid Digestion</t>
        </is>
      </c>
      <c r="FA294" t="n">
        <v>3.6</v>
      </c>
      <c r="FB294" t="n">
        <v>0.00036</v>
      </c>
      <c r="FC294" t="inlineStr">
        <is>
          <t>4-Acid Digestion</t>
        </is>
      </c>
      <c r="FD294" t="n">
        <v>13.2</v>
      </c>
      <c r="FE294" t="n">
        <v>0.00132</v>
      </c>
      <c r="FF294" t="inlineStr">
        <is>
          <t>4-Acid Digestion</t>
        </is>
      </c>
      <c r="FG294" t="n">
        <v>3.31</v>
      </c>
      <c r="FH294" t="n">
        <v>0.000331</v>
      </c>
      <c r="FI294" t="inlineStr">
        <is>
          <t>4-Acid Digestion</t>
        </is>
      </c>
      <c r="FJ294" t="inlineStr"/>
      <c r="FK294" t="inlineStr"/>
      <c r="FL294" t="inlineStr"/>
      <c r="FM294" t="n">
        <v>4.07</v>
      </c>
      <c r="FN294" t="n">
        <v>0.000407</v>
      </c>
      <c r="FO294" t="inlineStr">
        <is>
          <t>Aqua Regia Digestion</t>
        </is>
      </c>
      <c r="FP294" t="n">
        <v>3.38</v>
      </c>
      <c r="FQ294" t="n">
        <v>0.000338</v>
      </c>
      <c r="FR294" t="inlineStr">
        <is>
          <t>4-Acid Digestion</t>
        </is>
      </c>
      <c r="FS294" t="n">
        <v>336</v>
      </c>
      <c r="FT294" t="n">
        <v>0.0336</v>
      </c>
      <c r="FU294" t="inlineStr">
        <is>
          <t>4-Acid Digestion</t>
        </is>
      </c>
      <c r="FV294" t="n">
        <v>1.19</v>
      </c>
      <c r="FW294" t="n">
        <v>0.000119</v>
      </c>
      <c r="FX294" t="inlineStr">
        <is>
          <t>4-Acid Digestion</t>
        </is>
      </c>
      <c r="FY294" t="n">
        <v>0.73</v>
      </c>
      <c r="FZ294" t="n">
        <v>7.3e-05</v>
      </c>
      <c r="GA294" t="inlineStr">
        <is>
          <t>4-Acid Digestion</t>
        </is>
      </c>
      <c r="GB294" t="n">
        <v>0.37</v>
      </c>
      <c r="GC294" t="n">
        <v>3.7e-05</v>
      </c>
      <c r="GD294" t="inlineStr">
        <is>
          <t>Aqua Regia Digestion</t>
        </is>
      </c>
      <c r="GE294" t="n">
        <v>16.5</v>
      </c>
      <c r="GF294" t="n">
        <v>0.00165</v>
      </c>
      <c r="GG294" t="inlineStr">
        <is>
          <t>4-Acid Digestion</t>
        </is>
      </c>
      <c r="GH294" t="n">
        <v>4530</v>
      </c>
      <c r="GI294" t="n">
        <v>0.453</v>
      </c>
      <c r="GJ294" t="inlineStr">
        <is>
          <t>4-Acid Digestion</t>
        </is>
      </c>
      <c r="GK294" t="n">
        <v>0.86</v>
      </c>
      <c r="GL294" t="n">
        <v>8.6e-05</v>
      </c>
      <c r="GM294" t="inlineStr">
        <is>
          <t>4-Acid Digestion</t>
        </is>
      </c>
      <c r="GN294" t="n">
        <v>0.33</v>
      </c>
      <c r="GO294" t="n">
        <v>3.3e-05</v>
      </c>
      <c r="GP294" t="inlineStr">
        <is>
          <t>4-Acid Digestion</t>
        </is>
      </c>
      <c r="GQ294" t="n">
        <v>4.47</v>
      </c>
      <c r="GR294" t="n">
        <v>0.000447</v>
      </c>
      <c r="GS294" t="inlineStr">
        <is>
          <t>4-Acid Digestion</t>
        </is>
      </c>
      <c r="GT294" t="n">
        <v>113</v>
      </c>
      <c r="GU294" t="n">
        <v>0.0113</v>
      </c>
      <c r="GV294" t="inlineStr">
        <is>
          <t>Aqua Regia Digestion</t>
        </is>
      </c>
      <c r="GW294" t="n">
        <v>4.4</v>
      </c>
      <c r="GX294" t="n">
        <v>0.00044</v>
      </c>
      <c r="GY294" t="inlineStr">
        <is>
          <t>4-Acid Digestion</t>
        </is>
      </c>
      <c r="GZ294" t="n">
        <v>23.3</v>
      </c>
      <c r="HA294" t="n">
        <v>0.00233</v>
      </c>
      <c r="HB294" t="inlineStr">
        <is>
          <t>4-Acid Digestion</t>
        </is>
      </c>
      <c r="HC294" t="n">
        <v>2.24</v>
      </c>
      <c r="HD294" t="n">
        <v>0.000224</v>
      </c>
      <c r="HE294" t="inlineStr">
        <is>
          <t>4-Acid Digestion</t>
        </is>
      </c>
      <c r="HF294" t="n">
        <v>87</v>
      </c>
      <c r="HG294" t="n">
        <v>0.008699999999999999</v>
      </c>
      <c r="HH294" t="inlineStr">
        <is>
          <t>4-Acid Digestion</t>
        </is>
      </c>
      <c r="HI294" t="n">
        <v>75</v>
      </c>
      <c r="HJ294" t="n">
        <v>0.0075</v>
      </c>
      <c r="HK294" t="inlineStr">
        <is>
          <t>4-Acid Digestion</t>
        </is>
      </c>
    </row>
    <row r="295">
      <c r="A295" t="inlineStr">
        <is>
          <t>OREAS0503d</t>
        </is>
      </c>
      <c r="B295" t="inlineStr">
        <is>
          <t>Au &lt;1 ppm, Au-Cu ore, Cu ore</t>
        </is>
      </c>
      <c r="C295" t="inlineStr">
        <is>
          <t>primary</t>
        </is>
      </c>
      <c r="D295" t="inlineStr">
        <is>
          <t>quartz monzonite</t>
        </is>
      </c>
      <c r="E295" t="inlineStr">
        <is>
          <t>porphyry copper-gold</t>
        </is>
      </c>
      <c r="F295" t="inlineStr">
        <is>
          <t>yes</t>
        </is>
      </c>
      <c r="G295" t="inlineStr">
        <is>
          <t>Archived</t>
        </is>
      </c>
      <c r="H295" t="inlineStr">
        <is>
          <t>C:/Users/Zeb/Documents/GitHub/OREAS-Catalogue-Info/oreas-catalogue-2024-05-24.csv</t>
        </is>
      </c>
      <c r="I295">
        <f>Hyperlink("https://www.oreas.com/crm/OREAS-503d/")</f>
        <v/>
      </c>
      <c r="J295" t="n">
        <v>1.32</v>
      </c>
      <c r="K295" t="n">
        <v>0.000132</v>
      </c>
      <c r="L295" t="inlineStr">
        <is>
          <t>Aqua Regia Digestion</t>
        </is>
      </c>
      <c r="M295" t="n">
        <v>75000</v>
      </c>
      <c r="N295" t="n">
        <v>7.5</v>
      </c>
      <c r="O295" t="inlineStr">
        <is>
          <t>4-Acid Digestion</t>
        </is>
      </c>
      <c r="P295" t="n">
        <v>87</v>
      </c>
      <c r="Q295" t="n">
        <v>0.008699999999999999</v>
      </c>
      <c r="R295" t="inlineStr">
        <is>
          <t>4-Acid Digestion</t>
        </is>
      </c>
      <c r="S295" t="n">
        <v>0.666</v>
      </c>
      <c r="T295" t="n">
        <v>6.660000000000001e-05</v>
      </c>
      <c r="U295" t="inlineStr">
        <is>
          <t>Pb Fire Assay</t>
        </is>
      </c>
      <c r="V295" t="inlineStr"/>
      <c r="W295" t="inlineStr"/>
      <c r="X295" t="inlineStr"/>
      <c r="Y295" t="n">
        <v>1001</v>
      </c>
      <c r="Z295" t="n">
        <v>0.1001</v>
      </c>
      <c r="AA295" t="inlineStr">
        <is>
          <t>4-Acid Digestion</t>
        </is>
      </c>
      <c r="AB295" t="n">
        <v>2.93</v>
      </c>
      <c r="AC295" t="n">
        <v>0.000293</v>
      </c>
      <c r="AD295" t="inlineStr">
        <is>
          <t>4-Acid Digestion</t>
        </is>
      </c>
      <c r="AE295" t="n">
        <v>1.41</v>
      </c>
      <c r="AF295" t="n">
        <v>0.000141</v>
      </c>
      <c r="AG295" t="inlineStr">
        <is>
          <t>4-Acid Digestion</t>
        </is>
      </c>
      <c r="AH295" t="n">
        <v>26400</v>
      </c>
      <c r="AI295" t="n">
        <v>2.64</v>
      </c>
      <c r="AJ295" t="inlineStr">
        <is>
          <t>4-Acid Digestion</t>
        </is>
      </c>
      <c r="AK295" t="n">
        <v>0.22</v>
      </c>
      <c r="AL295" t="n">
        <v>2.2e-05</v>
      </c>
      <c r="AM295" t="inlineStr">
        <is>
          <t>4-Acid Digestion</t>
        </is>
      </c>
      <c r="AN295" t="n">
        <v>68</v>
      </c>
      <c r="AO295" t="n">
        <v>0.0068</v>
      </c>
      <c r="AP295" t="inlineStr">
        <is>
          <t>4-Acid Digestion</t>
        </is>
      </c>
      <c r="AQ295" t="inlineStr"/>
      <c r="AR295" t="inlineStr"/>
      <c r="AS295" t="inlineStr"/>
      <c r="AT295" t="n">
        <v>16.7</v>
      </c>
      <c r="AU295" t="n">
        <v>0.00167</v>
      </c>
      <c r="AV295" t="inlineStr">
        <is>
          <t>4-Acid Digestion</t>
        </is>
      </c>
      <c r="AW295" t="n">
        <v>64</v>
      </c>
      <c r="AX295" t="n">
        <v>0.0064</v>
      </c>
      <c r="AY295" t="inlineStr">
        <is>
          <t>4-Acid Digestion</t>
        </is>
      </c>
      <c r="AZ295" t="n">
        <v>11.2</v>
      </c>
      <c r="BA295" t="n">
        <v>0.00112</v>
      </c>
      <c r="BB295" t="inlineStr">
        <is>
          <t>4-Acid Digestion</t>
        </is>
      </c>
      <c r="BC295" t="n">
        <v>5240</v>
      </c>
      <c r="BD295" t="n">
        <v>0.524</v>
      </c>
      <c r="BE295" t="inlineStr">
        <is>
          <t>4-Acid Digestion</t>
        </is>
      </c>
      <c r="BF295" t="n">
        <v>4.63</v>
      </c>
      <c r="BG295" t="n">
        <v>0.000463</v>
      </c>
      <c r="BH295" t="inlineStr">
        <is>
          <t>4-Acid Digestion</t>
        </is>
      </c>
      <c r="BI295" t="n">
        <v>2.66</v>
      </c>
      <c r="BJ295" t="n">
        <v>0.000266</v>
      </c>
      <c r="BK295" t="inlineStr">
        <is>
          <t>4-Acid Digestion</t>
        </is>
      </c>
      <c r="BL295" t="n">
        <v>1.29</v>
      </c>
      <c r="BM295" t="n">
        <v>0.000129</v>
      </c>
      <c r="BN295" t="inlineStr">
        <is>
          <t>4-Acid Digestion</t>
        </is>
      </c>
      <c r="BO295" t="n">
        <v>48800</v>
      </c>
      <c r="BP295" t="n">
        <v>4.88</v>
      </c>
      <c r="BQ295" t="inlineStr">
        <is>
          <t>4-Acid Digestion</t>
        </is>
      </c>
      <c r="BR295" t="n">
        <v>18.5</v>
      </c>
      <c r="BS295" t="n">
        <v>0.00185</v>
      </c>
      <c r="BT295" t="inlineStr">
        <is>
          <t>4-Acid Digestion</t>
        </is>
      </c>
      <c r="BU295" t="n">
        <v>5.18</v>
      </c>
      <c r="BV295" t="n">
        <v>0.000518</v>
      </c>
      <c r="BW295" t="inlineStr">
        <is>
          <t>4-Acid Digestion</t>
        </is>
      </c>
      <c r="BX295" t="n">
        <v>0.15</v>
      </c>
      <c r="BY295" t="n">
        <v>1.5e-05</v>
      </c>
      <c r="BZ295" t="inlineStr">
        <is>
          <t>Aqua Regia Digestion</t>
        </is>
      </c>
      <c r="CA295" t="n">
        <v>2.72</v>
      </c>
      <c r="CB295" t="n">
        <v>0.000272</v>
      </c>
      <c r="CC295" t="inlineStr">
        <is>
          <t>4-Acid Digestion</t>
        </is>
      </c>
      <c r="CD295" t="inlineStr"/>
      <c r="CE295" t="inlineStr"/>
      <c r="CF295" t="inlineStr"/>
      <c r="CG295" t="n">
        <v>0.92</v>
      </c>
      <c r="CH295" t="n">
        <v>9.2e-05</v>
      </c>
      <c r="CI295" t="inlineStr">
        <is>
          <t>4-Acid Digestion</t>
        </is>
      </c>
      <c r="CJ295" t="n">
        <v>0.094</v>
      </c>
      <c r="CK295" t="n">
        <v>9.4e-06</v>
      </c>
      <c r="CL295" t="inlineStr">
        <is>
          <t>4-Acid Digestion</t>
        </is>
      </c>
      <c r="CM295" t="inlineStr"/>
      <c r="CN295" t="inlineStr"/>
      <c r="CO295" t="inlineStr"/>
      <c r="CP295" t="n">
        <v>31300</v>
      </c>
      <c r="CQ295" t="n">
        <v>3.13</v>
      </c>
      <c r="CR295" t="inlineStr">
        <is>
          <t>4-Acid Digestion</t>
        </is>
      </c>
      <c r="CS295" t="n">
        <v>34.3</v>
      </c>
      <c r="CT295" t="n">
        <v>0.00343</v>
      </c>
      <c r="CU295" t="inlineStr">
        <is>
          <t>4-Acid Digestion</t>
        </is>
      </c>
      <c r="CV295" t="n">
        <v>29.3</v>
      </c>
      <c r="CW295" t="n">
        <v>0.00293</v>
      </c>
      <c r="CX295" t="inlineStr">
        <is>
          <t>4-Acid Digestion</t>
        </is>
      </c>
      <c r="CY295" t="n">
        <v>0.36</v>
      </c>
      <c r="CZ295" t="n">
        <v>3.6e-05</v>
      </c>
      <c r="DA295" t="inlineStr">
        <is>
          <t>4-Acid Digestion</t>
        </is>
      </c>
      <c r="DB295" t="n">
        <v>14100</v>
      </c>
      <c r="DC295" t="n">
        <v>1.41</v>
      </c>
      <c r="DD295" t="inlineStr">
        <is>
          <t>4-Acid Digestion</t>
        </is>
      </c>
      <c r="DE295" t="n">
        <v>530</v>
      </c>
      <c r="DF295" t="n">
        <v>0.053</v>
      </c>
      <c r="DG295" t="inlineStr">
        <is>
          <t>4-Acid Digestion</t>
        </is>
      </c>
      <c r="DH295" t="n">
        <v>348</v>
      </c>
      <c r="DI295" t="n">
        <v>0.0348</v>
      </c>
      <c r="DJ295" t="inlineStr">
        <is>
          <t>4-Acid Digestion</t>
        </is>
      </c>
      <c r="DK295" t="n">
        <v>20400</v>
      </c>
      <c r="DL295" t="n">
        <v>2.04</v>
      </c>
      <c r="DM295" t="inlineStr">
        <is>
          <t>4-Acid Digestion</t>
        </is>
      </c>
      <c r="DN295" t="n">
        <v>20.1</v>
      </c>
      <c r="DO295" t="n">
        <v>0.00201</v>
      </c>
      <c r="DP295" t="inlineStr">
        <is>
          <t>4-Acid Digestion</t>
        </is>
      </c>
      <c r="DQ295" t="n">
        <v>29.5</v>
      </c>
      <c r="DR295" t="n">
        <v>0.00295</v>
      </c>
      <c r="DS295" t="inlineStr">
        <is>
          <t>4-Acid Digestion</t>
        </is>
      </c>
      <c r="DT295" t="n">
        <v>31.2</v>
      </c>
      <c r="DU295" t="n">
        <v>0.00312</v>
      </c>
      <c r="DV295" t="inlineStr">
        <is>
          <t>Aqua Regia Digestion</t>
        </is>
      </c>
      <c r="DW295" t="n">
        <v>1080</v>
      </c>
      <c r="DX295" t="n">
        <v>0.108</v>
      </c>
      <c r="DY295" t="inlineStr">
        <is>
          <t>4-Acid Digestion</t>
        </is>
      </c>
      <c r="DZ295" t="n">
        <v>20.6</v>
      </c>
      <c r="EA295" t="n">
        <v>0.00206</v>
      </c>
      <c r="EB295" t="inlineStr">
        <is>
          <t>4-Acid Digestion</t>
        </is>
      </c>
      <c r="EC295" t="inlineStr"/>
      <c r="ED295" t="inlineStr"/>
      <c r="EE295" t="inlineStr"/>
      <c r="EF295" t="n">
        <v>7.96</v>
      </c>
      <c r="EG295" t="n">
        <v>0.000796</v>
      </c>
      <c r="EH295" t="inlineStr">
        <is>
          <t>4-Acid Digestion</t>
        </is>
      </c>
      <c r="EI295" t="inlineStr"/>
      <c r="EJ295" t="inlineStr"/>
      <c r="EK295" t="inlineStr"/>
      <c r="EL295" t="n">
        <v>120</v>
      </c>
      <c r="EM295" t="n">
        <v>0.012</v>
      </c>
      <c r="EN295" t="inlineStr">
        <is>
          <t>Aqua Regia Digestion</t>
        </is>
      </c>
      <c r="EO295" t="n">
        <v>0.246</v>
      </c>
      <c r="EP295" t="n">
        <v>2.46e-05</v>
      </c>
      <c r="EQ295" t="inlineStr">
        <is>
          <t>4-Acid Digestion</t>
        </is>
      </c>
      <c r="ER295" t="inlineStr"/>
      <c r="ES295" t="inlineStr"/>
      <c r="ET295" t="inlineStr"/>
      <c r="EU295" t="inlineStr"/>
      <c r="EV295" t="inlineStr"/>
      <c r="EW295" t="inlineStr"/>
      <c r="EX295" t="n">
        <v>7980</v>
      </c>
      <c r="EY295" t="n">
        <v>0.798</v>
      </c>
      <c r="EZ295" t="inlineStr">
        <is>
          <t>4-Acid Digestion</t>
        </is>
      </c>
      <c r="FA295" t="n">
        <v>3.49</v>
      </c>
      <c r="FB295" t="n">
        <v>0.000349</v>
      </c>
      <c r="FC295" t="inlineStr">
        <is>
          <t>4-Acid Digestion</t>
        </is>
      </c>
      <c r="FD295" t="n">
        <v>12.5</v>
      </c>
      <c r="FE295" t="n">
        <v>0.00125</v>
      </c>
      <c r="FF295" t="inlineStr">
        <is>
          <t>4-Acid Digestion</t>
        </is>
      </c>
      <c r="FG295" t="n">
        <v>3.29</v>
      </c>
      <c r="FH295" t="n">
        <v>0.000329</v>
      </c>
      <c r="FI295" t="inlineStr">
        <is>
          <t>4-Acid Digestion</t>
        </is>
      </c>
      <c r="FJ295" t="inlineStr"/>
      <c r="FK295" t="inlineStr"/>
      <c r="FL295" t="inlineStr"/>
      <c r="FM295" t="n">
        <v>4.54</v>
      </c>
      <c r="FN295" t="n">
        <v>0.000454</v>
      </c>
      <c r="FO295" t="inlineStr">
        <is>
          <t>Aqua Regia Digestion</t>
        </is>
      </c>
      <c r="FP295" t="n">
        <v>3.47</v>
      </c>
      <c r="FQ295" t="n">
        <v>0.000347</v>
      </c>
      <c r="FR295" t="inlineStr">
        <is>
          <t>4-Acid Digestion</t>
        </is>
      </c>
      <c r="FS295" t="n">
        <v>363</v>
      </c>
      <c r="FT295" t="n">
        <v>0.0363</v>
      </c>
      <c r="FU295" t="inlineStr">
        <is>
          <t>4-Acid Digestion</t>
        </is>
      </c>
      <c r="FV295" t="n">
        <v>1.46</v>
      </c>
      <c r="FW295" t="n">
        <v>0.000146</v>
      </c>
      <c r="FX295" t="inlineStr">
        <is>
          <t>4-Acid Digestion</t>
        </is>
      </c>
      <c r="FY295" t="n">
        <v>0.79</v>
      </c>
      <c r="FZ295" t="n">
        <v>7.9e-05</v>
      </c>
      <c r="GA295" t="inlineStr">
        <is>
          <t>4-Acid Digestion</t>
        </is>
      </c>
      <c r="GB295" t="n">
        <v>0.3</v>
      </c>
      <c r="GC295" t="n">
        <v>3e-05</v>
      </c>
      <c r="GD295" t="inlineStr">
        <is>
          <t>Aqua Regia Digestion</t>
        </is>
      </c>
      <c r="GE295" t="n">
        <v>17</v>
      </c>
      <c r="GF295" t="n">
        <v>0.0017</v>
      </c>
      <c r="GG295" t="inlineStr">
        <is>
          <t>4-Acid Digestion</t>
        </is>
      </c>
      <c r="GH295" t="n">
        <v>4860</v>
      </c>
      <c r="GI295" t="n">
        <v>0.486</v>
      </c>
      <c r="GJ295" t="inlineStr">
        <is>
          <t>4-Acid Digestion</t>
        </is>
      </c>
      <c r="GK295" t="n">
        <v>0.92</v>
      </c>
      <c r="GL295" t="n">
        <v>9.2e-05</v>
      </c>
      <c r="GM295" t="inlineStr">
        <is>
          <t>4-Acid Digestion</t>
        </is>
      </c>
      <c r="GN295" t="n">
        <v>0.36</v>
      </c>
      <c r="GO295" t="n">
        <v>3.6e-05</v>
      </c>
      <c r="GP295" t="inlineStr">
        <is>
          <t>4-Acid Digestion</t>
        </is>
      </c>
      <c r="GQ295" t="n">
        <v>4.63</v>
      </c>
      <c r="GR295" t="n">
        <v>0.000463</v>
      </c>
      <c r="GS295" t="inlineStr">
        <is>
          <t>4-Acid Digestion</t>
        </is>
      </c>
      <c r="GT295" t="n">
        <v>104</v>
      </c>
      <c r="GU295" t="n">
        <v>0.0104</v>
      </c>
      <c r="GV295" t="inlineStr">
        <is>
          <t>Aqua Regia Digestion</t>
        </is>
      </c>
      <c r="GW295" t="n">
        <v>3.47</v>
      </c>
      <c r="GX295" t="n">
        <v>0.000347</v>
      </c>
      <c r="GY295" t="inlineStr">
        <is>
          <t>4-Acid Digestion</t>
        </is>
      </c>
      <c r="GZ295" t="n">
        <v>23.9</v>
      </c>
      <c r="HA295" t="n">
        <v>0.00239</v>
      </c>
      <c r="HB295" t="inlineStr">
        <is>
          <t>4-Acid Digestion</t>
        </is>
      </c>
      <c r="HC295" t="n">
        <v>2.32</v>
      </c>
      <c r="HD295" t="n">
        <v>0.000232</v>
      </c>
      <c r="HE295" t="inlineStr">
        <is>
          <t>4-Acid Digestion</t>
        </is>
      </c>
      <c r="HF295" t="n">
        <v>75</v>
      </c>
      <c r="HG295" t="n">
        <v>0.0075</v>
      </c>
      <c r="HH295" t="inlineStr">
        <is>
          <t>4-Acid Digestion</t>
        </is>
      </c>
      <c r="HI295" t="n">
        <v>89</v>
      </c>
      <c r="HJ295" t="n">
        <v>0.0089</v>
      </c>
      <c r="HK295" t="inlineStr">
        <is>
          <t>4-Acid Digestion</t>
        </is>
      </c>
    </row>
    <row r="296">
      <c r="A296" t="inlineStr">
        <is>
          <t>OREAS0503e</t>
        </is>
      </c>
      <c r="B296" t="inlineStr">
        <is>
          <t>Au &lt;1 ppm, Au-Cu ore, Cu ore</t>
        </is>
      </c>
      <c r="C296" t="inlineStr">
        <is>
          <t>primary</t>
        </is>
      </c>
      <c r="D296" t="inlineStr">
        <is>
          <t>granodiorite</t>
        </is>
      </c>
      <c r="E296" t="inlineStr">
        <is>
          <t>porphyry copper-gold</t>
        </is>
      </c>
      <c r="F296" t="inlineStr">
        <is>
          <t>yes</t>
        </is>
      </c>
      <c r="G296" t="inlineStr">
        <is>
          <t>Current</t>
        </is>
      </c>
      <c r="H296" t="inlineStr">
        <is>
          <t>C:/Users/Zeb/Documents/GitHub/OREAS-Catalogue-Info/oreas-catalogue-2024-05-24.csv</t>
        </is>
      </c>
      <c r="I296">
        <f>Hyperlink("https://www.oreas.com/crm/OREAS-503e/")</f>
        <v/>
      </c>
      <c r="J296" t="n">
        <v>1.49</v>
      </c>
      <c r="K296" t="n">
        <v>0.000149</v>
      </c>
      <c r="L296" t="inlineStr">
        <is>
          <t>Aqua Regia Digestion</t>
        </is>
      </c>
      <c r="M296" t="n">
        <v>75500</v>
      </c>
      <c r="N296" t="n">
        <v>7.55</v>
      </c>
      <c r="O296" t="inlineStr">
        <is>
          <t>4-Acid Digestion</t>
        </is>
      </c>
      <c r="P296" t="n">
        <v>28.8</v>
      </c>
      <c r="Q296" t="n">
        <v>0.00288</v>
      </c>
      <c r="R296" t="inlineStr">
        <is>
          <t>4-Acid Digestion</t>
        </is>
      </c>
      <c r="S296" t="n">
        <v>0.709</v>
      </c>
      <c r="T296" t="n">
        <v>7.09e-05</v>
      </c>
      <c r="U296" t="inlineStr">
        <is>
          <t>Pb Fire Assay</t>
        </is>
      </c>
      <c r="V296" s="2" t="n">
        <v>10</v>
      </c>
      <c r="W296" s="2" t="n">
        <v>0.001</v>
      </c>
      <c r="X296" t="inlineStr">
        <is>
          <t>Aqua Regia Digestion</t>
        </is>
      </c>
      <c r="Y296" t="n">
        <v>926</v>
      </c>
      <c r="Z296" t="n">
        <v>0.0926</v>
      </c>
      <c r="AA296" t="inlineStr">
        <is>
          <t>4-Acid Digestion</t>
        </is>
      </c>
      <c r="AB296" t="n">
        <v>2.34</v>
      </c>
      <c r="AC296" t="n">
        <v>0.000234</v>
      </c>
      <c r="AD296" t="inlineStr">
        <is>
          <t>4-Acid Digestion</t>
        </is>
      </c>
      <c r="AE296" t="n">
        <v>1.86</v>
      </c>
      <c r="AF296" t="n">
        <v>0.000186</v>
      </c>
      <c r="AG296" t="inlineStr">
        <is>
          <t>4-Acid Digestion</t>
        </is>
      </c>
      <c r="AH296" t="n">
        <v>19500</v>
      </c>
      <c r="AI296" t="n">
        <v>1.95</v>
      </c>
      <c r="AJ296" t="inlineStr">
        <is>
          <t>4-Acid Digestion</t>
        </is>
      </c>
      <c r="AK296" t="n">
        <v>0.75</v>
      </c>
      <c r="AL296" t="n">
        <v>7.499999999999999e-05</v>
      </c>
      <c r="AM296" t="inlineStr">
        <is>
          <t>4-Acid Digestion</t>
        </is>
      </c>
      <c r="AN296" t="n">
        <v>67</v>
      </c>
      <c r="AO296" t="n">
        <v>0.0067</v>
      </c>
      <c r="AP296" t="inlineStr">
        <is>
          <t>4-Acid Digestion</t>
        </is>
      </c>
      <c r="AQ296" t="inlineStr"/>
      <c r="AR296" t="inlineStr"/>
      <c r="AS296" t="inlineStr"/>
      <c r="AT296" t="n">
        <v>16.3</v>
      </c>
      <c r="AU296" t="n">
        <v>0.00163</v>
      </c>
      <c r="AV296" t="inlineStr">
        <is>
          <t>4-Acid Digestion</t>
        </is>
      </c>
      <c r="AW296" t="n">
        <v>45.9</v>
      </c>
      <c r="AX296" t="n">
        <v>0.00459</v>
      </c>
      <c r="AY296" t="inlineStr">
        <is>
          <t>4-Acid Digestion</t>
        </is>
      </c>
      <c r="AZ296" t="n">
        <v>9.33</v>
      </c>
      <c r="BA296" t="n">
        <v>0.000933</v>
      </c>
      <c r="BB296" t="inlineStr">
        <is>
          <t>4-Acid Digestion</t>
        </is>
      </c>
      <c r="BC296" t="n">
        <v>5310</v>
      </c>
      <c r="BD296" t="n">
        <v>0.531</v>
      </c>
      <c r="BE296" t="inlineStr">
        <is>
          <t>4-Acid Digestion</t>
        </is>
      </c>
      <c r="BF296" t="n">
        <v>3.5</v>
      </c>
      <c r="BG296" t="n">
        <v>0.00035</v>
      </c>
      <c r="BH296" t="inlineStr">
        <is>
          <t>4-Acid Digestion</t>
        </is>
      </c>
      <c r="BI296" t="n">
        <v>1.44</v>
      </c>
      <c r="BJ296" t="n">
        <v>0.000144</v>
      </c>
      <c r="BK296" t="inlineStr">
        <is>
          <t>4-Acid Digestion</t>
        </is>
      </c>
      <c r="BL296" t="n">
        <v>1.29</v>
      </c>
      <c r="BM296" t="n">
        <v>0.000129</v>
      </c>
      <c r="BN296" t="inlineStr">
        <is>
          <t>4-Acid Digestion</t>
        </is>
      </c>
      <c r="BO296" t="n">
        <v>41100</v>
      </c>
      <c r="BP296" t="n">
        <v>4.11</v>
      </c>
      <c r="BQ296" t="inlineStr">
        <is>
          <t>4-Acid Digestion</t>
        </is>
      </c>
      <c r="BR296" t="n">
        <v>19.4</v>
      </c>
      <c r="BS296" t="n">
        <v>0.00194</v>
      </c>
      <c r="BT296" t="inlineStr">
        <is>
          <t>4-Acid Digestion</t>
        </is>
      </c>
      <c r="BU296" t="n">
        <v>5.5</v>
      </c>
      <c r="BV296" t="n">
        <v>0.00055</v>
      </c>
      <c r="BW296" t="inlineStr">
        <is>
          <t>4-Acid Digestion</t>
        </is>
      </c>
      <c r="BX296" t="n">
        <v>0.18</v>
      </c>
      <c r="BY296" t="n">
        <v>1.8e-05</v>
      </c>
      <c r="BZ296" t="inlineStr">
        <is>
          <t>4-Acid Digestion</t>
        </is>
      </c>
      <c r="CA296" t="n">
        <v>1.83</v>
      </c>
      <c r="CB296" t="n">
        <v>0.000183</v>
      </c>
      <c r="CC296" t="inlineStr">
        <is>
          <t>4-Acid Digestion</t>
        </is>
      </c>
      <c r="CD296" t="n">
        <v>0.065</v>
      </c>
      <c r="CE296" t="n">
        <v>6.5e-06</v>
      </c>
      <c r="CF296" t="inlineStr">
        <is>
          <t>Aqua Regia Digestion</t>
        </is>
      </c>
      <c r="CG296" t="n">
        <v>0.58</v>
      </c>
      <c r="CH296" t="n">
        <v>5.8e-05</v>
      </c>
      <c r="CI296" t="inlineStr">
        <is>
          <t>4-Acid Digestion</t>
        </is>
      </c>
      <c r="CJ296" t="n">
        <v>0.38</v>
      </c>
      <c r="CK296" t="n">
        <v>3.8e-05</v>
      </c>
      <c r="CL296" t="inlineStr">
        <is>
          <t>4-Acid Digestion</t>
        </is>
      </c>
      <c r="CM296" t="inlineStr"/>
      <c r="CN296" t="inlineStr"/>
      <c r="CO296" t="inlineStr"/>
      <c r="CP296" t="n">
        <v>29500</v>
      </c>
      <c r="CQ296" t="n">
        <v>2.95</v>
      </c>
      <c r="CR296" t="inlineStr">
        <is>
          <t>4-Acid Digestion</t>
        </is>
      </c>
      <c r="CS296" t="n">
        <v>33.3</v>
      </c>
      <c r="CT296" t="n">
        <v>0.00333</v>
      </c>
      <c r="CU296" t="inlineStr">
        <is>
          <t>4-Acid Digestion</t>
        </is>
      </c>
      <c r="CV296" t="n">
        <v>46.3</v>
      </c>
      <c r="CW296" t="n">
        <v>0.00463</v>
      </c>
      <c r="CX296" t="inlineStr">
        <is>
          <t>4-Acid Digestion</t>
        </is>
      </c>
      <c r="CY296" t="n">
        <v>0.19</v>
      </c>
      <c r="CZ296" t="n">
        <v>1.9e-05</v>
      </c>
      <c r="DA296" t="inlineStr">
        <is>
          <t>4-Acid Digestion</t>
        </is>
      </c>
      <c r="DB296" t="n">
        <v>9170</v>
      </c>
      <c r="DC296" t="n">
        <v>0.917</v>
      </c>
      <c r="DD296" t="inlineStr">
        <is>
          <t>4-Acid Digestion</t>
        </is>
      </c>
      <c r="DE296" t="n">
        <v>430</v>
      </c>
      <c r="DF296" t="n">
        <v>0.043</v>
      </c>
      <c r="DG296" t="inlineStr">
        <is>
          <t>4-Acid Digestion</t>
        </is>
      </c>
      <c r="DH296" t="n">
        <v>343</v>
      </c>
      <c r="DI296" t="n">
        <v>0.0343</v>
      </c>
      <c r="DJ296" t="inlineStr">
        <is>
          <t>4-Acid Digestion</t>
        </is>
      </c>
      <c r="DK296" t="n">
        <v>20100</v>
      </c>
      <c r="DL296" t="n">
        <v>2.01</v>
      </c>
      <c r="DM296" t="inlineStr">
        <is>
          <t>4-Acid Digestion</t>
        </is>
      </c>
      <c r="DN296" t="n">
        <v>11</v>
      </c>
      <c r="DO296" t="n">
        <v>0.0011</v>
      </c>
      <c r="DP296" t="inlineStr">
        <is>
          <t>4-Acid Digestion</t>
        </is>
      </c>
      <c r="DQ296" t="n">
        <v>31</v>
      </c>
      <c r="DR296" t="n">
        <v>0.0031</v>
      </c>
      <c r="DS296" t="inlineStr">
        <is>
          <t>4-Acid Digestion</t>
        </is>
      </c>
      <c r="DT296" t="n">
        <v>46.4</v>
      </c>
      <c r="DU296" t="n">
        <v>0.00464</v>
      </c>
      <c r="DV296" t="inlineStr">
        <is>
          <t>Aqua Regia Digestion</t>
        </is>
      </c>
      <c r="DW296" t="n">
        <v>880</v>
      </c>
      <c r="DX296" t="n">
        <v>0.08799999999999999</v>
      </c>
      <c r="DY296" t="inlineStr">
        <is>
          <t>4-Acid Digestion</t>
        </is>
      </c>
      <c r="DZ296" t="n">
        <v>78</v>
      </c>
      <c r="EA296" t="n">
        <v>0.0078</v>
      </c>
      <c r="EB296" t="inlineStr">
        <is>
          <t>4-Acid Digestion</t>
        </is>
      </c>
      <c r="EC296" t="inlineStr"/>
      <c r="ED296" t="inlineStr"/>
      <c r="EE296" t="inlineStr"/>
      <c r="EF296" t="n">
        <v>7.83</v>
      </c>
      <c r="EG296" t="n">
        <v>0.000783</v>
      </c>
      <c r="EH296" t="inlineStr">
        <is>
          <t>4-Acid Digestion</t>
        </is>
      </c>
      <c r="EI296" t="inlineStr"/>
      <c r="EJ296" t="inlineStr"/>
      <c r="EK296" t="inlineStr"/>
      <c r="EL296" t="n">
        <v>86</v>
      </c>
      <c r="EM296" t="n">
        <v>0.0086</v>
      </c>
      <c r="EN296" t="inlineStr">
        <is>
          <t>Aqua Regia Digestion</t>
        </is>
      </c>
      <c r="EO296" t="n">
        <v>0.016</v>
      </c>
      <c r="EP296" t="n">
        <v>1.6e-06</v>
      </c>
      <c r="EQ296" t="inlineStr">
        <is>
          <t>4-Acid Digestion</t>
        </is>
      </c>
      <c r="ER296" t="inlineStr"/>
      <c r="ES296" t="inlineStr"/>
      <c r="ET296" t="inlineStr"/>
      <c r="EU296" t="inlineStr"/>
      <c r="EV296" t="inlineStr"/>
      <c r="EW296" t="inlineStr"/>
      <c r="EX296" t="n">
        <v>8750</v>
      </c>
      <c r="EY296" t="n">
        <v>0.875</v>
      </c>
      <c r="EZ296" t="inlineStr">
        <is>
          <t>4-Acid Digestion</t>
        </is>
      </c>
      <c r="FA296" t="n">
        <v>236</v>
      </c>
      <c r="FB296" t="n">
        <v>0.0236</v>
      </c>
      <c r="FC296" t="inlineStr">
        <is>
          <t>4-Acid Digestion</t>
        </is>
      </c>
      <c r="FD296" t="n">
        <v>9.66</v>
      </c>
      <c r="FE296" t="n">
        <v>0.000966</v>
      </c>
      <c r="FF296" t="inlineStr">
        <is>
          <t>4-Acid Digestion</t>
        </is>
      </c>
      <c r="FG296" t="n">
        <v>6.03</v>
      </c>
      <c r="FH296" t="n">
        <v>0.000603</v>
      </c>
      <c r="FI296" t="inlineStr">
        <is>
          <t>4-Acid Digestion</t>
        </is>
      </c>
      <c r="FJ296" t="inlineStr"/>
      <c r="FK296" t="inlineStr"/>
      <c r="FL296" t="inlineStr"/>
      <c r="FM296" t="n">
        <v>6.21</v>
      </c>
      <c r="FN296" t="n">
        <v>0.000621</v>
      </c>
      <c r="FO296" t="inlineStr">
        <is>
          <t>4-Acid Digestion</t>
        </is>
      </c>
      <c r="FP296" t="n">
        <v>4.51</v>
      </c>
      <c r="FQ296" t="n">
        <v>0.000451</v>
      </c>
      <c r="FR296" t="inlineStr">
        <is>
          <t>4-Acid Digestion</t>
        </is>
      </c>
      <c r="FS296" t="n">
        <v>229</v>
      </c>
      <c r="FT296" t="n">
        <v>0.0229</v>
      </c>
      <c r="FU296" t="inlineStr">
        <is>
          <t>4-Acid Digestion</t>
        </is>
      </c>
      <c r="FV296" t="n">
        <v>0.97</v>
      </c>
      <c r="FW296" t="n">
        <v>9.7e-05</v>
      </c>
      <c r="FX296" t="inlineStr">
        <is>
          <t>4-Acid Digestion</t>
        </is>
      </c>
      <c r="FY296" t="n">
        <v>0.6899999999999999</v>
      </c>
      <c r="FZ296" t="n">
        <v>6.9e-05</v>
      </c>
      <c r="GA296" t="inlineStr">
        <is>
          <t>4-Acid Digestion</t>
        </is>
      </c>
      <c r="GB296" t="n">
        <v>0.79</v>
      </c>
      <c r="GC296" t="n">
        <v>7.9e-05</v>
      </c>
      <c r="GD296" t="inlineStr">
        <is>
          <t>Aqua Regia Digestion</t>
        </is>
      </c>
      <c r="GE296" t="n">
        <v>12.3</v>
      </c>
      <c r="GF296" t="n">
        <v>0.00123</v>
      </c>
      <c r="GG296" t="inlineStr">
        <is>
          <t>4-Acid Digestion</t>
        </is>
      </c>
      <c r="GH296" t="n">
        <v>3510</v>
      </c>
      <c r="GI296" t="n">
        <v>0.351</v>
      </c>
      <c r="GJ296" t="inlineStr">
        <is>
          <t>4-Acid Digestion</t>
        </is>
      </c>
      <c r="GK296" t="n">
        <v>0.82</v>
      </c>
      <c r="GL296" t="n">
        <v>8.2e-05</v>
      </c>
      <c r="GM296" t="inlineStr">
        <is>
          <t>4-Acid Digestion</t>
        </is>
      </c>
      <c r="GN296" t="n">
        <v>0.2</v>
      </c>
      <c r="GO296" t="n">
        <v>2e-05</v>
      </c>
      <c r="GP296" t="inlineStr">
        <is>
          <t>4-Acid Digestion</t>
        </is>
      </c>
      <c r="GQ296" t="n">
        <v>3.47</v>
      </c>
      <c r="GR296" t="n">
        <v>0.000347</v>
      </c>
      <c r="GS296" t="inlineStr">
        <is>
          <t>4-Acid Digestion</t>
        </is>
      </c>
      <c r="GT296" t="n">
        <v>71</v>
      </c>
      <c r="GU296" t="n">
        <v>0.0071</v>
      </c>
      <c r="GV296" t="inlineStr">
        <is>
          <t>Aqua Regia Digestion</t>
        </is>
      </c>
      <c r="GW296" t="n">
        <v>10.6</v>
      </c>
      <c r="GX296" t="n">
        <v>0.00106</v>
      </c>
      <c r="GY296" t="inlineStr">
        <is>
          <t>4-Acid Digestion</t>
        </is>
      </c>
      <c r="GZ296" t="n">
        <v>14.9</v>
      </c>
      <c r="HA296" t="n">
        <v>0.00149</v>
      </c>
      <c r="HB296" t="inlineStr">
        <is>
          <t>4-Acid Digestion</t>
        </is>
      </c>
      <c r="HC296" t="n">
        <v>1.18</v>
      </c>
      <c r="HD296" t="n">
        <v>0.000118</v>
      </c>
      <c r="HE296" t="inlineStr">
        <is>
          <t>4-Acid Digestion</t>
        </is>
      </c>
      <c r="HF296" t="n">
        <v>261</v>
      </c>
      <c r="HG296" t="n">
        <v>0.0261</v>
      </c>
      <c r="HH296" t="inlineStr">
        <is>
          <t>4-Acid Digestion</t>
        </is>
      </c>
      <c r="HI296" t="n">
        <v>57</v>
      </c>
      <c r="HJ296" t="n">
        <v>0.0057</v>
      </c>
      <c r="HK296" t="inlineStr">
        <is>
          <t>4-Acid Digestion</t>
        </is>
      </c>
    </row>
    <row r="297">
      <c r="A297" t="inlineStr">
        <is>
          <t>OREAS0504</t>
        </is>
      </c>
      <c r="B297" t="inlineStr">
        <is>
          <t>Au &gt;1 ppm, Au-Cu ore, Cu ore</t>
        </is>
      </c>
      <c r="C297" t="inlineStr">
        <is>
          <t>primary</t>
        </is>
      </c>
      <c r="D297" t="inlineStr">
        <is>
          <t>quartz monzonite</t>
        </is>
      </c>
      <c r="E297" t="inlineStr">
        <is>
          <t>porphyry copper-gold</t>
        </is>
      </c>
      <c r="F297" t="inlineStr">
        <is>
          <t>no</t>
        </is>
      </c>
      <c r="G297" t="inlineStr">
        <is>
          <t>Archived</t>
        </is>
      </c>
      <c r="H297" t="inlineStr">
        <is>
          <t>C:/Users/Zeb/Documents/GitHub/OREAS-Catalogue-Info/oreas-catalogue-2024-05-24.csv</t>
        </is>
      </c>
      <c r="I297">
        <f>Hyperlink("https://www.oreas.com/crm/OREAS-504/")</f>
        <v/>
      </c>
      <c r="J297" t="n">
        <v>3.13</v>
      </c>
      <c r="K297" t="n">
        <v>0.000313</v>
      </c>
      <c r="L297" t="inlineStr">
        <is>
          <t>4-Acid Digestion</t>
        </is>
      </c>
      <c r="M297" t="inlineStr"/>
      <c r="N297" t="inlineStr"/>
      <c r="O297" t="inlineStr"/>
      <c r="P297" t="inlineStr"/>
      <c r="Q297" t="inlineStr"/>
      <c r="R297" t="inlineStr"/>
      <c r="S297" t="n">
        <v>1.48</v>
      </c>
      <c r="T297" t="n">
        <v>0.000148</v>
      </c>
      <c r="U297" t="inlineStr">
        <is>
          <t>Pb Fire Assay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n">
        <v>11371</v>
      </c>
      <c r="BD297" t="n">
        <v>1.1371</v>
      </c>
      <c r="BE297" t="inlineStr">
        <is>
          <t>4-Acid Digestion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n">
        <v>643</v>
      </c>
      <c r="DI297" t="n">
        <v>0.0643</v>
      </c>
      <c r="DJ297" t="inlineStr">
        <is>
          <t>4-Acid Digestion</t>
        </is>
      </c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n">
        <v>13700</v>
      </c>
      <c r="EY297" t="n">
        <v>1.37</v>
      </c>
      <c r="EZ297" t="inlineStr">
        <is>
          <t>4-Acid Digestion</t>
        </is>
      </c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</row>
    <row r="298">
      <c r="A298" t="inlineStr">
        <is>
          <t>OREAS0504b</t>
        </is>
      </c>
      <c r="B298" t="inlineStr">
        <is>
          <t>Au &gt;1 ppm, Au-Cu ore, Cu ore</t>
        </is>
      </c>
      <c r="C298" t="inlineStr">
        <is>
          <t>primary</t>
        </is>
      </c>
      <c r="D298" t="inlineStr">
        <is>
          <t>quartz monzonite</t>
        </is>
      </c>
      <c r="E298" t="inlineStr">
        <is>
          <t>porphyry copper-gold</t>
        </is>
      </c>
      <c r="F298" t="inlineStr">
        <is>
          <t>yes</t>
        </is>
      </c>
      <c r="G298" t="inlineStr">
        <is>
          <t>Archived</t>
        </is>
      </c>
      <c r="H298" t="inlineStr">
        <is>
          <t>C:/Users/Zeb/Documents/GitHub/OREAS-Catalogue-Info/oreas-catalogue-2024-05-24.csv</t>
        </is>
      </c>
      <c r="I298">
        <f>Hyperlink("https://www.oreas.com/crm/OREAS-504b/")</f>
        <v/>
      </c>
      <c r="J298" t="n">
        <v>2.98</v>
      </c>
      <c r="K298" t="n">
        <v>0.000298</v>
      </c>
      <c r="L298" t="inlineStr">
        <is>
          <t>Aqua Regia Digestion</t>
        </is>
      </c>
      <c r="M298" t="n">
        <v>69100</v>
      </c>
      <c r="N298" t="n">
        <v>6.91</v>
      </c>
      <c r="O298" t="inlineStr">
        <is>
          <t>4-Acid Digestion</t>
        </is>
      </c>
      <c r="P298" t="n">
        <v>10.3</v>
      </c>
      <c r="Q298" t="n">
        <v>0.00103</v>
      </c>
      <c r="R298" t="inlineStr">
        <is>
          <t>4-Acid Digestion</t>
        </is>
      </c>
      <c r="S298" t="n">
        <v>1.61</v>
      </c>
      <c r="T298" t="n">
        <v>0.000161</v>
      </c>
      <c r="U298" t="inlineStr">
        <is>
          <t>Pb Fire Assay</t>
        </is>
      </c>
      <c r="V298" t="inlineStr"/>
      <c r="W298" t="inlineStr"/>
      <c r="X298" t="inlineStr"/>
      <c r="Y298" t="n">
        <v>711</v>
      </c>
      <c r="Z298" t="n">
        <v>0.0711</v>
      </c>
      <c r="AA298" t="inlineStr">
        <is>
          <t>4-Acid Digestion</t>
        </is>
      </c>
      <c r="AB298" t="n">
        <v>1.57</v>
      </c>
      <c r="AC298" t="n">
        <v>0.000157</v>
      </c>
      <c r="AD298" t="inlineStr">
        <is>
          <t>4-Acid Digestion</t>
        </is>
      </c>
      <c r="AE298" t="n">
        <v>4.92</v>
      </c>
      <c r="AF298" t="n">
        <v>0.000492</v>
      </c>
      <c r="AG298" t="inlineStr">
        <is>
          <t>4-Acid Digestion</t>
        </is>
      </c>
      <c r="AH298" t="n">
        <v>27400</v>
      </c>
      <c r="AI298" t="n">
        <v>2.74</v>
      </c>
      <c r="AJ298" t="inlineStr">
        <is>
          <t>4-Acid Digestion</t>
        </is>
      </c>
      <c r="AK298" t="inlineStr"/>
      <c r="AL298" t="inlineStr"/>
      <c r="AM298" t="inlineStr"/>
      <c r="AN298" t="n">
        <v>38.6</v>
      </c>
      <c r="AO298" t="n">
        <v>0.00386</v>
      </c>
      <c r="AP298" t="inlineStr">
        <is>
          <t>4-Acid Digestion</t>
        </is>
      </c>
      <c r="AQ298" t="inlineStr"/>
      <c r="AR298" t="inlineStr"/>
      <c r="AS298" t="inlineStr"/>
      <c r="AT298" t="n">
        <v>20.9</v>
      </c>
      <c r="AU298" t="n">
        <v>0.00209</v>
      </c>
      <c r="AV298" t="inlineStr">
        <is>
          <t>4-Acid Digestion</t>
        </is>
      </c>
      <c r="AW298" t="n">
        <v>70</v>
      </c>
      <c r="AX298" t="n">
        <v>0.007</v>
      </c>
      <c r="AY298" t="inlineStr">
        <is>
          <t>4-Acid Digestion</t>
        </is>
      </c>
      <c r="AZ298" t="n">
        <v>5.03</v>
      </c>
      <c r="BA298" t="n">
        <v>0.000503</v>
      </c>
      <c r="BB298" t="inlineStr">
        <is>
          <t>4-Acid Digestion</t>
        </is>
      </c>
      <c r="BC298" t="n">
        <v>11100</v>
      </c>
      <c r="BD298" t="n">
        <v>1.11</v>
      </c>
      <c r="BE298" t="inlineStr">
        <is>
          <t>4-Acid Digestion</t>
        </is>
      </c>
      <c r="BF298" t="n">
        <v>3.29</v>
      </c>
      <c r="BG298" t="n">
        <v>0.000329</v>
      </c>
      <c r="BH298" t="inlineStr">
        <is>
          <t>4-Acid Digestion</t>
        </is>
      </c>
      <c r="BI298" t="n">
        <v>1.82</v>
      </c>
      <c r="BJ298" t="n">
        <v>0.000182</v>
      </c>
      <c r="BK298" t="inlineStr">
        <is>
          <t>4-Acid Digestion</t>
        </is>
      </c>
      <c r="BL298" t="n">
        <v>0.95</v>
      </c>
      <c r="BM298" t="n">
        <v>9.500000000000001e-05</v>
      </c>
      <c r="BN298" t="inlineStr">
        <is>
          <t>4-Acid Digestion</t>
        </is>
      </c>
      <c r="BO298" t="n">
        <v>73300</v>
      </c>
      <c r="BP298" t="n">
        <v>7.33</v>
      </c>
      <c r="BQ298" t="inlineStr">
        <is>
          <t>4-Acid Digestion</t>
        </is>
      </c>
      <c r="BR298" t="n">
        <v>16.7</v>
      </c>
      <c r="BS298" t="n">
        <v>0.00167</v>
      </c>
      <c r="BT298" t="inlineStr">
        <is>
          <t>4-Acid Digestion</t>
        </is>
      </c>
      <c r="BU298" t="n">
        <v>3.46</v>
      </c>
      <c r="BV298" t="n">
        <v>0.000346</v>
      </c>
      <c r="BW298" t="inlineStr">
        <is>
          <t>4-Acid Digestion</t>
        </is>
      </c>
      <c r="BX298" t="n">
        <v>0.21</v>
      </c>
      <c r="BY298" t="n">
        <v>2.1e-05</v>
      </c>
      <c r="BZ298" t="inlineStr">
        <is>
          <t>Aqua Regia Digestion</t>
        </is>
      </c>
      <c r="CA298" t="n">
        <v>1.82</v>
      </c>
      <c r="CB298" t="n">
        <v>0.000182</v>
      </c>
      <c r="CC298" t="inlineStr">
        <is>
          <t>4-Acid Digestion</t>
        </is>
      </c>
      <c r="CD298" t="inlineStr"/>
      <c r="CE298" t="inlineStr"/>
      <c r="CF298" t="inlineStr"/>
      <c r="CG298" t="n">
        <v>0.65</v>
      </c>
      <c r="CH298" t="n">
        <v>6.499999999999999e-05</v>
      </c>
      <c r="CI298" t="inlineStr">
        <is>
          <t>4-Acid Digestion</t>
        </is>
      </c>
      <c r="CJ298" t="n">
        <v>0.73</v>
      </c>
      <c r="CK298" t="n">
        <v>7.3e-05</v>
      </c>
      <c r="CL298" t="inlineStr">
        <is>
          <t>4-Acid Digestion</t>
        </is>
      </c>
      <c r="CM298" t="inlineStr"/>
      <c r="CN298" t="inlineStr"/>
      <c r="CO298" t="inlineStr"/>
      <c r="CP298" t="n">
        <v>29300</v>
      </c>
      <c r="CQ298" t="n">
        <v>2.93</v>
      </c>
      <c r="CR298" t="inlineStr">
        <is>
          <t>4-Acid Digestion</t>
        </is>
      </c>
      <c r="CS298" t="n">
        <v>19.6</v>
      </c>
      <c r="CT298" t="n">
        <v>0.00196</v>
      </c>
      <c r="CU298" t="inlineStr">
        <is>
          <t>4-Acid Digestion</t>
        </is>
      </c>
      <c r="CV298" t="n">
        <v>23.3</v>
      </c>
      <c r="CW298" t="n">
        <v>0.00233</v>
      </c>
      <c r="CX298" t="inlineStr">
        <is>
          <t>4-Acid Digestion</t>
        </is>
      </c>
      <c r="CY298" t="n">
        <v>0.28</v>
      </c>
      <c r="CZ298" t="n">
        <v>2.8e-05</v>
      </c>
      <c r="DA298" t="inlineStr">
        <is>
          <t>4-Acid Digestion</t>
        </is>
      </c>
      <c r="DB298" t="n">
        <v>16600</v>
      </c>
      <c r="DC298" t="n">
        <v>1.66</v>
      </c>
      <c r="DD298" t="inlineStr">
        <is>
          <t>4-Acid Digestion</t>
        </is>
      </c>
      <c r="DE298" t="n">
        <v>540</v>
      </c>
      <c r="DF298" t="n">
        <v>0.054</v>
      </c>
      <c r="DG298" t="inlineStr">
        <is>
          <t>4-Acid Digestion</t>
        </is>
      </c>
      <c r="DH298" t="n">
        <v>499</v>
      </c>
      <c r="DI298" t="n">
        <v>0.0499</v>
      </c>
      <c r="DJ298" t="inlineStr">
        <is>
          <t>4-Acid Digestion</t>
        </is>
      </c>
      <c r="DK298" t="n">
        <v>20200</v>
      </c>
      <c r="DL298" t="n">
        <v>2.02</v>
      </c>
      <c r="DM298" t="inlineStr">
        <is>
          <t>4-Acid Digestion</t>
        </is>
      </c>
      <c r="DN298" t="n">
        <v>10</v>
      </c>
      <c r="DO298" t="n">
        <v>0.001</v>
      </c>
      <c r="DP298" t="inlineStr">
        <is>
          <t>4-Acid Digestion</t>
        </is>
      </c>
      <c r="DQ298" t="n">
        <v>17.7</v>
      </c>
      <c r="DR298" t="n">
        <v>0.00177</v>
      </c>
      <c r="DS298" t="inlineStr">
        <is>
          <t>4-Acid Digestion</t>
        </is>
      </c>
      <c r="DT298" t="n">
        <v>30</v>
      </c>
      <c r="DU298" t="n">
        <v>0.003</v>
      </c>
      <c r="DV298" t="inlineStr">
        <is>
          <t>Aqua Regia Digestion</t>
        </is>
      </c>
      <c r="DW298" t="n">
        <v>960</v>
      </c>
      <c r="DX298" t="n">
        <v>0.096</v>
      </c>
      <c r="DY298" t="inlineStr">
        <is>
          <t>4-Acid Digestion</t>
        </is>
      </c>
      <c r="DZ298" t="n">
        <v>26.2</v>
      </c>
      <c r="EA298" t="n">
        <v>0.00262</v>
      </c>
      <c r="EB298" t="inlineStr">
        <is>
          <t>4-Acid Digestion</t>
        </is>
      </c>
      <c r="EC298" t="inlineStr"/>
      <c r="ED298" t="inlineStr"/>
      <c r="EE298" t="inlineStr"/>
      <c r="EF298" t="n">
        <v>4.55</v>
      </c>
      <c r="EG298" t="n">
        <v>0.000455</v>
      </c>
      <c r="EH298" t="inlineStr">
        <is>
          <t>4-Acid Digestion</t>
        </is>
      </c>
      <c r="EI298" t="inlineStr"/>
      <c r="EJ298" t="inlineStr"/>
      <c r="EK298" t="inlineStr"/>
      <c r="EL298" t="n">
        <v>51</v>
      </c>
      <c r="EM298" t="n">
        <v>0.0051</v>
      </c>
      <c r="EN298" t="inlineStr">
        <is>
          <t>Aqua Regia Digestion</t>
        </is>
      </c>
      <c r="EO298" t="n">
        <v>0.01</v>
      </c>
      <c r="EP298" t="n">
        <v>1e-06</v>
      </c>
      <c r="EQ298" t="inlineStr">
        <is>
          <t>4-Acid Digestion</t>
        </is>
      </c>
      <c r="ER298" t="inlineStr"/>
      <c r="ES298" t="inlineStr"/>
      <c r="ET298" t="inlineStr"/>
      <c r="EU298" t="inlineStr"/>
      <c r="EV298" t="inlineStr"/>
      <c r="EW298" t="inlineStr"/>
      <c r="EX298" t="n">
        <v>13100</v>
      </c>
      <c r="EY298" t="n">
        <v>1.31</v>
      </c>
      <c r="EZ298" t="inlineStr">
        <is>
          <t>4-Acid Digestion</t>
        </is>
      </c>
      <c r="FA298" t="n">
        <v>1.19</v>
      </c>
      <c r="FB298" t="n">
        <v>0.000119</v>
      </c>
      <c r="FC298" t="inlineStr">
        <is>
          <t>4-Acid Digestion</t>
        </is>
      </c>
      <c r="FD298" t="n">
        <v>14.5</v>
      </c>
      <c r="FE298" t="n">
        <v>0.00145</v>
      </c>
      <c r="FF298" t="inlineStr">
        <is>
          <t>4-Acid Digestion</t>
        </is>
      </c>
      <c r="FG298" t="n">
        <v>12.4</v>
      </c>
      <c r="FH298" t="n">
        <v>0.00124</v>
      </c>
      <c r="FI298" t="inlineStr">
        <is>
          <t>4-Acid Digestion</t>
        </is>
      </c>
      <c r="FJ298" t="inlineStr"/>
      <c r="FK298" t="inlineStr"/>
      <c r="FL298" t="inlineStr"/>
      <c r="FM298" t="n">
        <v>3.61</v>
      </c>
      <c r="FN298" t="n">
        <v>0.000361</v>
      </c>
      <c r="FO298" t="inlineStr">
        <is>
          <t>4-Acid Digestion</t>
        </is>
      </c>
      <c r="FP298" t="n">
        <v>11.4</v>
      </c>
      <c r="FQ298" t="n">
        <v>0.00114</v>
      </c>
      <c r="FR298" t="inlineStr">
        <is>
          <t>4-Acid Digestion</t>
        </is>
      </c>
      <c r="FS298" t="n">
        <v>423</v>
      </c>
      <c r="FT298" t="n">
        <v>0.0423</v>
      </c>
      <c r="FU298" t="inlineStr">
        <is>
          <t>4-Acid Digestion</t>
        </is>
      </c>
      <c r="FV298" t="n">
        <v>0.68</v>
      </c>
      <c r="FW298" t="n">
        <v>6.8e-05</v>
      </c>
      <c r="FX298" t="inlineStr">
        <is>
          <t>4-Acid Digestion</t>
        </is>
      </c>
      <c r="FY298" t="n">
        <v>0.54</v>
      </c>
      <c r="FZ298" t="n">
        <v>5.4e-05</v>
      </c>
      <c r="GA298" t="inlineStr">
        <is>
          <t>4-Acid Digestion</t>
        </is>
      </c>
      <c r="GB298" t="n">
        <v>0.38</v>
      </c>
      <c r="GC298" t="n">
        <v>3.8e-05</v>
      </c>
      <c r="GD298" t="inlineStr">
        <is>
          <t>Aqua Regia Digestion</t>
        </is>
      </c>
      <c r="GE298" t="n">
        <v>8.27</v>
      </c>
      <c r="GF298" t="n">
        <v>0.000827</v>
      </c>
      <c r="GG298" t="inlineStr">
        <is>
          <t>4-Acid Digestion</t>
        </is>
      </c>
      <c r="GH298" t="n">
        <v>3640</v>
      </c>
      <c r="GI298" t="n">
        <v>0.364</v>
      </c>
      <c r="GJ298" t="inlineStr">
        <is>
          <t>4-Acid Digestion</t>
        </is>
      </c>
      <c r="GK298" t="n">
        <v>0.49</v>
      </c>
      <c r="GL298" t="n">
        <v>4.9e-05</v>
      </c>
      <c r="GM298" t="inlineStr">
        <is>
          <t>4-Acid Digestion</t>
        </is>
      </c>
      <c r="GN298" t="n">
        <v>0.26</v>
      </c>
      <c r="GO298" t="n">
        <v>2.6e-05</v>
      </c>
      <c r="GP298" t="inlineStr">
        <is>
          <t>4-Acid Digestion</t>
        </is>
      </c>
      <c r="GQ298" t="n">
        <v>2.33</v>
      </c>
      <c r="GR298" t="n">
        <v>0.000233</v>
      </c>
      <c r="GS298" t="inlineStr">
        <is>
          <t>4-Acid Digestion</t>
        </is>
      </c>
      <c r="GT298" t="n">
        <v>128</v>
      </c>
      <c r="GU298" t="n">
        <v>0.0128</v>
      </c>
      <c r="GV298" t="inlineStr">
        <is>
          <t>Aqua Regia Digestion</t>
        </is>
      </c>
      <c r="GW298" t="n">
        <v>3.13</v>
      </c>
      <c r="GX298" t="n">
        <v>0.000313</v>
      </c>
      <c r="GY298" t="inlineStr">
        <is>
          <t>4-Acid Digestion</t>
        </is>
      </c>
      <c r="GZ298" t="n">
        <v>17.7</v>
      </c>
      <c r="HA298" t="n">
        <v>0.00177</v>
      </c>
      <c r="HB298" t="inlineStr">
        <is>
          <t>4-Acid Digestion</t>
        </is>
      </c>
      <c r="HC298" t="n">
        <v>1.82</v>
      </c>
      <c r="HD298" t="n">
        <v>0.000182</v>
      </c>
      <c r="HE298" t="inlineStr">
        <is>
          <t>4-Acid Digestion</t>
        </is>
      </c>
      <c r="HF298" t="n">
        <v>108</v>
      </c>
      <c r="HG298" t="n">
        <v>0.0108</v>
      </c>
      <c r="HH298" t="inlineStr">
        <is>
          <t>4-Acid Digestion</t>
        </is>
      </c>
      <c r="HI298" t="n">
        <v>60</v>
      </c>
      <c r="HJ298" t="n">
        <v>0.006</v>
      </c>
      <c r="HK298" t="inlineStr">
        <is>
          <t>4-Acid Digestion</t>
        </is>
      </c>
    </row>
    <row r="299">
      <c r="A299" t="inlineStr">
        <is>
          <t>OREAS0504c</t>
        </is>
      </c>
      <c r="B299" t="inlineStr">
        <is>
          <t>Au &gt;1 ppm, Au-Cu ore, Cu ore</t>
        </is>
      </c>
      <c r="C299" t="inlineStr">
        <is>
          <t>primary</t>
        </is>
      </c>
      <c r="D299" t="inlineStr">
        <is>
          <t>quartz monzonite</t>
        </is>
      </c>
      <c r="E299" t="inlineStr">
        <is>
          <t>porphyry copper-gold</t>
        </is>
      </c>
      <c r="F299" t="inlineStr">
        <is>
          <t>yes</t>
        </is>
      </c>
      <c r="G299" t="inlineStr">
        <is>
          <t>Archived</t>
        </is>
      </c>
      <c r="H299" t="inlineStr">
        <is>
          <t>C:/Users/Zeb/Documents/GitHub/OREAS-Catalogue-Info/oreas-catalogue-2024-05-24.csv</t>
        </is>
      </c>
      <c r="I299">
        <f>Hyperlink("https://www.oreas.com/crm/OREAS-504c/")</f>
        <v/>
      </c>
      <c r="J299" t="n">
        <v>4.19</v>
      </c>
      <c r="K299" t="n">
        <v>0.000419</v>
      </c>
      <c r="L299" t="inlineStr">
        <is>
          <t>Aqua Regia Digestion</t>
        </is>
      </c>
      <c r="M299" t="n">
        <v>70700</v>
      </c>
      <c r="N299" t="n">
        <v>7.07</v>
      </c>
      <c r="O299" t="inlineStr">
        <is>
          <t>4-Acid Digestion</t>
        </is>
      </c>
      <c r="P299" t="n">
        <v>34.9</v>
      </c>
      <c r="Q299" t="n">
        <v>0.00349</v>
      </c>
      <c r="R299" t="inlineStr">
        <is>
          <t>4-Acid Digestion</t>
        </is>
      </c>
      <c r="S299" t="n">
        <v>1.48</v>
      </c>
      <c r="T299" t="n">
        <v>0.000148</v>
      </c>
      <c r="U299" t="inlineStr">
        <is>
          <t>Pb Fire Assay</t>
        </is>
      </c>
      <c r="V299" t="inlineStr"/>
      <c r="W299" t="inlineStr"/>
      <c r="X299" t="inlineStr"/>
      <c r="Y299" t="n">
        <v>850</v>
      </c>
      <c r="Z299" t="n">
        <v>0.08500000000000001</v>
      </c>
      <c r="AA299" t="inlineStr">
        <is>
          <t>4-Acid Digestion</t>
        </is>
      </c>
      <c r="AB299" t="n">
        <v>2.31</v>
      </c>
      <c r="AC299" t="n">
        <v>0.000231</v>
      </c>
      <c r="AD299" t="inlineStr">
        <is>
          <t>4-Acid Digestion</t>
        </is>
      </c>
      <c r="AE299" t="n">
        <v>2.26</v>
      </c>
      <c r="AF299" t="n">
        <v>0.000226</v>
      </c>
      <c r="AG299" t="inlineStr">
        <is>
          <t>4-Acid Digestion</t>
        </is>
      </c>
      <c r="AH299" t="n">
        <v>25200</v>
      </c>
      <c r="AI299" t="n">
        <v>2.52</v>
      </c>
      <c r="AJ299" t="inlineStr">
        <is>
          <t>4-Acid Digestion</t>
        </is>
      </c>
      <c r="AK299" t="inlineStr"/>
      <c r="AL299" t="inlineStr"/>
      <c r="AM299" t="inlineStr"/>
      <c r="AN299" t="n">
        <v>49.8</v>
      </c>
      <c r="AO299" t="n">
        <v>0.00498</v>
      </c>
      <c r="AP299" t="inlineStr">
        <is>
          <t>4-Acid Digestion</t>
        </is>
      </c>
      <c r="AQ299" t="inlineStr"/>
      <c r="AR299" t="inlineStr"/>
      <c r="AS299" t="inlineStr"/>
      <c r="AT299" t="n">
        <v>16.2</v>
      </c>
      <c r="AU299" t="n">
        <v>0.00162</v>
      </c>
      <c r="AV299" t="inlineStr">
        <is>
          <t>4-Acid Digestion</t>
        </is>
      </c>
      <c r="AW299" t="n">
        <v>58</v>
      </c>
      <c r="AX299" t="n">
        <v>0.0058</v>
      </c>
      <c r="AY299" t="inlineStr">
        <is>
          <t>4-Acid Digestion</t>
        </is>
      </c>
      <c r="AZ299" t="n">
        <v>8.16</v>
      </c>
      <c r="BA299" t="n">
        <v>0.000816</v>
      </c>
      <c r="BB299" t="inlineStr">
        <is>
          <t>4-Acid Digestion</t>
        </is>
      </c>
      <c r="BC299" t="n">
        <v>11100</v>
      </c>
      <c r="BD299" t="n">
        <v>1.11</v>
      </c>
      <c r="BE299" t="inlineStr">
        <is>
          <t>4-Acid Digestion</t>
        </is>
      </c>
      <c r="BF299" t="n">
        <v>3.76</v>
      </c>
      <c r="BG299" t="n">
        <v>0.000376</v>
      </c>
      <c r="BH299" t="inlineStr">
        <is>
          <t>4-Acid Digestion</t>
        </is>
      </c>
      <c r="BI299" t="n">
        <v>2.11</v>
      </c>
      <c r="BJ299" t="n">
        <v>0.000211</v>
      </c>
      <c r="BK299" t="inlineStr">
        <is>
          <t>4-Acid Digestion</t>
        </is>
      </c>
      <c r="BL299" t="n">
        <v>1.03</v>
      </c>
      <c r="BM299" t="n">
        <v>0.000103</v>
      </c>
      <c r="BN299" t="inlineStr">
        <is>
          <t>4-Acid Digestion</t>
        </is>
      </c>
      <c r="BO299" t="n">
        <v>60800</v>
      </c>
      <c r="BP299" t="n">
        <v>6.08</v>
      </c>
      <c r="BQ299" t="inlineStr">
        <is>
          <t>4-Acid Digestion</t>
        </is>
      </c>
      <c r="BR299" t="n">
        <v>17.2</v>
      </c>
      <c r="BS299" t="n">
        <v>0.00172</v>
      </c>
      <c r="BT299" t="inlineStr">
        <is>
          <t>4-Acid Digestion</t>
        </is>
      </c>
      <c r="BU299" t="n">
        <v>4.14</v>
      </c>
      <c r="BV299" t="n">
        <v>0.000414</v>
      </c>
      <c r="BW299" t="inlineStr">
        <is>
          <t>4-Acid Digestion</t>
        </is>
      </c>
      <c r="BX299" t="n">
        <v>0.16</v>
      </c>
      <c r="BY299" t="n">
        <v>1.6e-05</v>
      </c>
      <c r="BZ299" t="inlineStr">
        <is>
          <t>Aqua Regia Digestion</t>
        </is>
      </c>
      <c r="CA299" t="n">
        <v>2.21</v>
      </c>
      <c r="CB299" t="n">
        <v>0.000221</v>
      </c>
      <c r="CC299" t="inlineStr">
        <is>
          <t>4-Acid Digestion</t>
        </is>
      </c>
      <c r="CD299" t="n">
        <v>0.064</v>
      </c>
      <c r="CE299" t="n">
        <v>6.4e-06</v>
      </c>
      <c r="CF299" t="inlineStr">
        <is>
          <t>Aqua Regia Digestion</t>
        </is>
      </c>
      <c r="CG299" t="n">
        <v>0.75</v>
      </c>
      <c r="CH299" t="n">
        <v>7.499999999999999e-05</v>
      </c>
      <c r="CI299" t="inlineStr">
        <is>
          <t>4-Acid Digestion</t>
        </is>
      </c>
      <c r="CJ299" t="n">
        <v>0.24</v>
      </c>
      <c r="CK299" t="n">
        <v>2.4e-05</v>
      </c>
      <c r="CL299" t="inlineStr">
        <is>
          <t>4-Acid Digestion</t>
        </is>
      </c>
      <c r="CM299" t="inlineStr"/>
      <c r="CN299" t="inlineStr"/>
      <c r="CO299" t="inlineStr"/>
      <c r="CP299" t="n">
        <v>31600</v>
      </c>
      <c r="CQ299" t="n">
        <v>3.16</v>
      </c>
      <c r="CR299" t="inlineStr">
        <is>
          <t>4-Acid Digestion</t>
        </is>
      </c>
      <c r="CS299" t="n">
        <v>25.5</v>
      </c>
      <c r="CT299" t="n">
        <v>0.00255</v>
      </c>
      <c r="CU299" t="inlineStr">
        <is>
          <t>4-Acid Digestion</t>
        </is>
      </c>
      <c r="CV299" t="n">
        <v>25.9</v>
      </c>
      <c r="CW299" t="n">
        <v>0.00259</v>
      </c>
      <c r="CX299" t="inlineStr">
        <is>
          <t>4-Acid Digestion</t>
        </is>
      </c>
      <c r="CY299" t="n">
        <v>0.3</v>
      </c>
      <c r="CZ299" t="n">
        <v>3e-05</v>
      </c>
      <c r="DA299" t="inlineStr">
        <is>
          <t>4-Acid Digestion</t>
        </is>
      </c>
      <c r="DB299" t="n">
        <v>14300</v>
      </c>
      <c r="DC299" t="n">
        <v>1.43</v>
      </c>
      <c r="DD299" t="inlineStr">
        <is>
          <t>4-Acid Digestion</t>
        </is>
      </c>
      <c r="DE299" t="n">
        <v>510</v>
      </c>
      <c r="DF299" t="n">
        <v>0.051</v>
      </c>
      <c r="DG299" t="inlineStr">
        <is>
          <t>4-Acid Digestion</t>
        </is>
      </c>
      <c r="DH299" t="n">
        <v>512</v>
      </c>
      <c r="DI299" t="n">
        <v>0.0512</v>
      </c>
      <c r="DJ299" t="inlineStr">
        <is>
          <t>4-Acid Digestion</t>
        </is>
      </c>
      <c r="DK299" t="n">
        <v>20400</v>
      </c>
      <c r="DL299" t="n">
        <v>2.04</v>
      </c>
      <c r="DM299" t="inlineStr">
        <is>
          <t>4-Acid Digestion</t>
        </is>
      </c>
      <c r="DN299" t="n">
        <v>14.2</v>
      </c>
      <c r="DO299" t="n">
        <v>0.00142</v>
      </c>
      <c r="DP299" t="inlineStr">
        <is>
          <t>4-Acid Digestion</t>
        </is>
      </c>
      <c r="DQ299" t="n">
        <v>22.4</v>
      </c>
      <c r="DR299" t="n">
        <v>0.00224</v>
      </c>
      <c r="DS299" t="inlineStr">
        <is>
          <t>4-Acid Digestion</t>
        </is>
      </c>
      <c r="DT299" t="n">
        <v>41.3</v>
      </c>
      <c r="DU299" t="n">
        <v>0.00413</v>
      </c>
      <c r="DV299" t="inlineStr">
        <is>
          <t>Aqua Regia Digestion</t>
        </is>
      </c>
      <c r="DW299" t="n">
        <v>940</v>
      </c>
      <c r="DX299" t="n">
        <v>0.094</v>
      </c>
      <c r="DY299" t="inlineStr">
        <is>
          <t>4-Acid Digestion</t>
        </is>
      </c>
      <c r="DZ299" t="n">
        <v>60</v>
      </c>
      <c r="EA299" t="n">
        <v>0.006</v>
      </c>
      <c r="EB299" t="inlineStr">
        <is>
          <t>4-Acid Digestion</t>
        </is>
      </c>
      <c r="EC299" t="inlineStr"/>
      <c r="ED299" t="inlineStr"/>
      <c r="EE299" t="inlineStr"/>
      <c r="EF299" t="n">
        <v>5.96</v>
      </c>
      <c r="EG299" t="n">
        <v>0.000596</v>
      </c>
      <c r="EH299" t="inlineStr">
        <is>
          <t>4-Acid Digestion</t>
        </is>
      </c>
      <c r="EI299" t="inlineStr"/>
      <c r="EJ299" t="inlineStr"/>
      <c r="EK299" t="inlineStr"/>
      <c r="EL299" t="n">
        <v>87</v>
      </c>
      <c r="EM299" t="n">
        <v>0.008699999999999999</v>
      </c>
      <c r="EN299" t="inlineStr">
        <is>
          <t>Aqua Regia Digestion</t>
        </is>
      </c>
      <c r="EO299" t="n">
        <v>0.353</v>
      </c>
      <c r="EP299" t="n">
        <v>3.53e-05</v>
      </c>
      <c r="EQ299" t="inlineStr">
        <is>
          <t>4-Acid Digestion</t>
        </is>
      </c>
      <c r="ER299" t="inlineStr"/>
      <c r="ES299" t="inlineStr"/>
      <c r="ET299" t="inlineStr"/>
      <c r="EU299" t="inlineStr"/>
      <c r="EV299" t="inlineStr"/>
      <c r="EW299" t="inlineStr"/>
      <c r="EX299" t="n">
        <v>11100</v>
      </c>
      <c r="EY299" t="n">
        <v>1.11</v>
      </c>
      <c r="EZ299" t="inlineStr">
        <is>
          <t>4-Acid Digestion</t>
        </is>
      </c>
      <c r="FA299" t="n">
        <v>1.62</v>
      </c>
      <c r="FB299" t="n">
        <v>0.000162</v>
      </c>
      <c r="FC299" t="inlineStr">
        <is>
          <t>4-Acid Digestion</t>
        </is>
      </c>
      <c r="FD299" t="n">
        <v>12.6</v>
      </c>
      <c r="FE299" t="n">
        <v>0.00126</v>
      </c>
      <c r="FF299" t="inlineStr">
        <is>
          <t>4-Acid Digestion</t>
        </is>
      </c>
      <c r="FG299" t="n">
        <v>7.39</v>
      </c>
      <c r="FH299" t="n">
        <v>0.000739</v>
      </c>
      <c r="FI299" t="inlineStr">
        <is>
          <t>4-Acid Digestion</t>
        </is>
      </c>
      <c r="FJ299" t="inlineStr"/>
      <c r="FK299" t="inlineStr"/>
      <c r="FL299" t="inlineStr"/>
      <c r="FM299" t="n">
        <v>3.49</v>
      </c>
      <c r="FN299" t="n">
        <v>0.000349</v>
      </c>
      <c r="FO299" t="inlineStr">
        <is>
          <t>Aqua Regia Digestion</t>
        </is>
      </c>
      <c r="FP299" t="n">
        <v>5.42</v>
      </c>
      <c r="FQ299" t="n">
        <v>0.0005419999999999999</v>
      </c>
      <c r="FR299" t="inlineStr">
        <is>
          <t>4-Acid Digestion</t>
        </is>
      </c>
      <c r="FS299" t="n">
        <v>360</v>
      </c>
      <c r="FT299" t="n">
        <v>0.036</v>
      </c>
      <c r="FU299" t="inlineStr">
        <is>
          <t>4-Acid Digestion</t>
        </is>
      </c>
      <c r="FV299" t="n">
        <v>1.06</v>
      </c>
      <c r="FW299" t="n">
        <v>0.000106</v>
      </c>
      <c r="FX299" t="inlineStr">
        <is>
          <t>4-Acid Digestion</t>
        </is>
      </c>
      <c r="FY299" t="n">
        <v>0.64</v>
      </c>
      <c r="FZ299" t="n">
        <v>6.4e-05</v>
      </c>
      <c r="GA299" t="inlineStr">
        <is>
          <t>4-Acid Digestion</t>
        </is>
      </c>
      <c r="GB299" t="n">
        <v>0.45</v>
      </c>
      <c r="GC299" t="n">
        <v>4.5e-05</v>
      </c>
      <c r="GD299" t="inlineStr">
        <is>
          <t>Aqua Regia Digestion</t>
        </is>
      </c>
      <c r="GE299" t="n">
        <v>12.6</v>
      </c>
      <c r="GF299" t="n">
        <v>0.00126</v>
      </c>
      <c r="GG299" t="inlineStr">
        <is>
          <t>4-Acid Digestion</t>
        </is>
      </c>
      <c r="GH299" t="n">
        <v>4030</v>
      </c>
      <c r="GI299" t="n">
        <v>0.403</v>
      </c>
      <c r="GJ299" t="inlineStr">
        <is>
          <t>4-Acid Digestion</t>
        </is>
      </c>
      <c r="GK299" t="n">
        <v>0.7</v>
      </c>
      <c r="GL299" t="n">
        <v>6.999999999999999e-05</v>
      </c>
      <c r="GM299" t="inlineStr">
        <is>
          <t>4-Acid Digestion</t>
        </is>
      </c>
      <c r="GN299" t="n">
        <v>0.31</v>
      </c>
      <c r="GO299" t="n">
        <v>3.1e-05</v>
      </c>
      <c r="GP299" t="inlineStr">
        <is>
          <t>4-Acid Digestion</t>
        </is>
      </c>
      <c r="GQ299" t="n">
        <v>3.64</v>
      </c>
      <c r="GR299" t="n">
        <v>0.000364</v>
      </c>
      <c r="GS299" t="inlineStr">
        <is>
          <t>4-Acid Digestion</t>
        </is>
      </c>
      <c r="GT299" t="n">
        <v>108</v>
      </c>
      <c r="GU299" t="n">
        <v>0.0108</v>
      </c>
      <c r="GV299" t="inlineStr">
        <is>
          <t>Aqua Regia Digestion</t>
        </is>
      </c>
      <c r="GW299" t="n">
        <v>2.95</v>
      </c>
      <c r="GX299" t="n">
        <v>0.000295</v>
      </c>
      <c r="GY299" t="inlineStr">
        <is>
          <t>4-Acid Digestion</t>
        </is>
      </c>
      <c r="GZ299" t="n">
        <v>20.3</v>
      </c>
      <c r="HA299" t="n">
        <v>0.00203</v>
      </c>
      <c r="HB299" t="inlineStr">
        <is>
          <t>4-Acid Digestion</t>
        </is>
      </c>
      <c r="HC299" t="n">
        <v>2</v>
      </c>
      <c r="HD299" t="n">
        <v>0.0002</v>
      </c>
      <c r="HE299" t="inlineStr">
        <is>
          <t>4-Acid Digestion</t>
        </is>
      </c>
      <c r="HF299" t="n">
        <v>106</v>
      </c>
      <c r="HG299" t="n">
        <v>0.0106</v>
      </c>
      <c r="HH299" t="inlineStr">
        <is>
          <t>4-Acid Digestion</t>
        </is>
      </c>
      <c r="HI299" t="n">
        <v>72</v>
      </c>
      <c r="HJ299" t="n">
        <v>0.0072</v>
      </c>
      <c r="HK299" t="inlineStr">
        <is>
          <t>4-Acid Digestion</t>
        </is>
      </c>
    </row>
    <row r="300">
      <c r="A300" t="inlineStr">
        <is>
          <t>OREAS0504d</t>
        </is>
      </c>
      <c r="B300" t="inlineStr">
        <is>
          <t>Au &gt;1 ppm, Au-Cu ore, Cu ore</t>
        </is>
      </c>
      <c r="C300" t="inlineStr">
        <is>
          <t>primary</t>
        </is>
      </c>
      <c r="D300" t="inlineStr">
        <is>
          <t>granodiorite</t>
        </is>
      </c>
      <c r="E300" t="inlineStr">
        <is>
          <t>porphyry copper-gold</t>
        </is>
      </c>
      <c r="F300" t="inlineStr">
        <is>
          <t>yes</t>
        </is>
      </c>
      <c r="G300" t="inlineStr">
        <is>
          <t>Current</t>
        </is>
      </c>
      <c r="H300" t="inlineStr">
        <is>
          <t>C:/Users/Zeb/Documents/GitHub/OREAS-Catalogue-Info/oreas-catalogue-2024-05-24.csv</t>
        </is>
      </c>
      <c r="I300">
        <f>Hyperlink("https://www.oreas.com/crm/OREAS-504d/")</f>
        <v/>
      </c>
      <c r="J300" t="n">
        <v>2.64</v>
      </c>
      <c r="K300" t="n">
        <v>0.000264</v>
      </c>
      <c r="L300" t="inlineStr">
        <is>
          <t>Aqua Regia Digestion</t>
        </is>
      </c>
      <c r="M300" t="n">
        <v>73600</v>
      </c>
      <c r="N300" t="n">
        <v>7.36</v>
      </c>
      <c r="O300" t="inlineStr">
        <is>
          <t>4-Acid Digestion</t>
        </is>
      </c>
      <c r="P300" t="n">
        <v>49.6</v>
      </c>
      <c r="Q300" t="n">
        <v>0.00496</v>
      </c>
      <c r="R300" t="inlineStr">
        <is>
          <t>4-Acid Digestion</t>
        </is>
      </c>
      <c r="S300" t="n">
        <v>1.46</v>
      </c>
      <c r="T300" t="n">
        <v>0.000146</v>
      </c>
      <c r="U300" t="inlineStr">
        <is>
          <t>Pb Fire Assay</t>
        </is>
      </c>
      <c r="V300" s="2" t="n">
        <v>10</v>
      </c>
      <c r="W300" s="2" t="n">
        <v>0.001</v>
      </c>
      <c r="X300" t="inlineStr">
        <is>
          <t>Aqua Regia Digestion</t>
        </is>
      </c>
      <c r="Y300" t="n">
        <v>816</v>
      </c>
      <c r="Z300" t="n">
        <v>0.08160000000000001</v>
      </c>
      <c r="AA300" t="inlineStr">
        <is>
          <t>4-Acid Digestion</t>
        </is>
      </c>
      <c r="AB300" t="n">
        <v>2.07</v>
      </c>
      <c r="AC300" t="n">
        <v>0.000207</v>
      </c>
      <c r="AD300" t="inlineStr">
        <is>
          <t>4-Acid Digestion</t>
        </is>
      </c>
      <c r="AE300" t="n">
        <v>3.16</v>
      </c>
      <c r="AF300" t="n">
        <v>0.000316</v>
      </c>
      <c r="AG300" t="inlineStr">
        <is>
          <t>4-Acid Digestion</t>
        </is>
      </c>
      <c r="AH300" t="n">
        <v>20100</v>
      </c>
      <c r="AI300" t="n">
        <v>2.01</v>
      </c>
      <c r="AJ300" t="inlineStr">
        <is>
          <t>4-Acid Digestion</t>
        </is>
      </c>
      <c r="AK300" t="n">
        <v>1.3</v>
      </c>
      <c r="AL300" t="n">
        <v>0.00013</v>
      </c>
      <c r="AM300" t="inlineStr">
        <is>
          <t>4-Acid Digestion</t>
        </is>
      </c>
      <c r="AN300" t="n">
        <v>55</v>
      </c>
      <c r="AO300" t="n">
        <v>0.0055</v>
      </c>
      <c r="AP300" t="inlineStr">
        <is>
          <t>4-Acid Digestion</t>
        </is>
      </c>
      <c r="AQ300" t="inlineStr"/>
      <c r="AR300" t="inlineStr"/>
      <c r="AS300" t="inlineStr"/>
      <c r="AT300" t="n">
        <v>21.5</v>
      </c>
      <c r="AU300" t="n">
        <v>0.00215</v>
      </c>
      <c r="AV300" t="inlineStr">
        <is>
          <t>4-Acid Digestion</t>
        </is>
      </c>
      <c r="AW300" t="n">
        <v>41.1</v>
      </c>
      <c r="AX300" t="n">
        <v>0.00411</v>
      </c>
      <c r="AY300" t="inlineStr">
        <is>
          <t>4-Acid Digestion</t>
        </is>
      </c>
      <c r="AZ300" t="n">
        <v>7.59</v>
      </c>
      <c r="BA300" t="n">
        <v>0.000759</v>
      </c>
      <c r="BB300" t="inlineStr">
        <is>
          <t>4-Acid Digestion</t>
        </is>
      </c>
      <c r="BC300" t="n">
        <v>11000</v>
      </c>
      <c r="BD300" t="n">
        <v>1.1</v>
      </c>
      <c r="BE300" t="inlineStr">
        <is>
          <t>4-Acid Digestion</t>
        </is>
      </c>
      <c r="BF300" t="n">
        <v>3.23</v>
      </c>
      <c r="BG300" t="n">
        <v>0.000323</v>
      </c>
      <c r="BH300" t="inlineStr">
        <is>
          <t>4-Acid Digestion</t>
        </is>
      </c>
      <c r="BI300" t="n">
        <v>1.45</v>
      </c>
      <c r="BJ300" t="n">
        <v>0.000145</v>
      </c>
      <c r="BK300" t="inlineStr">
        <is>
          <t>4-Acid Digestion</t>
        </is>
      </c>
      <c r="BL300" t="n">
        <v>1.16</v>
      </c>
      <c r="BM300" t="n">
        <v>0.000116</v>
      </c>
      <c r="BN300" t="inlineStr">
        <is>
          <t>4-Acid Digestion</t>
        </is>
      </c>
      <c r="BO300" t="n">
        <v>45700</v>
      </c>
      <c r="BP300" t="n">
        <v>4.57</v>
      </c>
      <c r="BQ300" t="inlineStr">
        <is>
          <t>4-Acid Digestion</t>
        </is>
      </c>
      <c r="BR300" t="n">
        <v>18.1</v>
      </c>
      <c r="BS300" t="n">
        <v>0.00181</v>
      </c>
      <c r="BT300" t="inlineStr">
        <is>
          <t>4-Acid Digestion</t>
        </is>
      </c>
      <c r="BU300" t="n">
        <v>4.77</v>
      </c>
      <c r="BV300" t="n">
        <v>0.000477</v>
      </c>
      <c r="BW300" t="inlineStr">
        <is>
          <t>4-Acid Digestion</t>
        </is>
      </c>
      <c r="BX300" t="n">
        <v>0.13</v>
      </c>
      <c r="BY300" t="n">
        <v>1.3e-05</v>
      </c>
      <c r="BZ300" t="inlineStr">
        <is>
          <t>Aqua Regia Digestion</t>
        </is>
      </c>
      <c r="CA300" t="n">
        <v>1.86</v>
      </c>
      <c r="CB300" t="n">
        <v>0.000186</v>
      </c>
      <c r="CC300" t="inlineStr">
        <is>
          <t>4-Acid Digestion</t>
        </is>
      </c>
      <c r="CD300" t="n">
        <v>0.096</v>
      </c>
      <c r="CE300" t="n">
        <v>9.6e-06</v>
      </c>
      <c r="CF300" t="inlineStr">
        <is>
          <t>Aqua Regia Digestion</t>
        </is>
      </c>
      <c r="CG300" t="n">
        <v>0.55</v>
      </c>
      <c r="CH300" t="n">
        <v>5.5e-05</v>
      </c>
      <c r="CI300" t="inlineStr">
        <is>
          <t>4-Acid Digestion</t>
        </is>
      </c>
      <c r="CJ300" t="n">
        <v>0.73</v>
      </c>
      <c r="CK300" t="n">
        <v>7.3e-05</v>
      </c>
      <c r="CL300" t="inlineStr">
        <is>
          <t>4-Acid Digestion</t>
        </is>
      </c>
      <c r="CM300" t="inlineStr"/>
      <c r="CN300" t="inlineStr"/>
      <c r="CO300" t="inlineStr"/>
      <c r="CP300" t="n">
        <v>29700</v>
      </c>
      <c r="CQ300" t="n">
        <v>2.97</v>
      </c>
      <c r="CR300" t="inlineStr">
        <is>
          <t>4-Acid Digestion</t>
        </is>
      </c>
      <c r="CS300" t="n">
        <v>27.6</v>
      </c>
      <c r="CT300" t="n">
        <v>0.00276</v>
      </c>
      <c r="CU300" t="inlineStr">
        <is>
          <t>4-Acid Digestion</t>
        </is>
      </c>
      <c r="CV300" t="n">
        <v>39.5</v>
      </c>
      <c r="CW300" t="n">
        <v>0.00395</v>
      </c>
      <c r="CX300" t="inlineStr">
        <is>
          <t>4-Acid Digestion</t>
        </is>
      </c>
      <c r="CY300" t="n">
        <v>0.2</v>
      </c>
      <c r="CZ300" t="n">
        <v>2e-05</v>
      </c>
      <c r="DA300" t="inlineStr">
        <is>
          <t>4-Acid Digestion</t>
        </is>
      </c>
      <c r="DB300" t="n">
        <v>9800</v>
      </c>
      <c r="DC300" t="n">
        <v>0.98</v>
      </c>
      <c r="DD300" t="inlineStr">
        <is>
          <t>4-Acid Digestion</t>
        </is>
      </c>
      <c r="DE300" t="n">
        <v>380</v>
      </c>
      <c r="DF300" t="n">
        <v>0.038</v>
      </c>
      <c r="DG300" t="inlineStr">
        <is>
          <t>4-Acid Digestion</t>
        </is>
      </c>
      <c r="DH300" t="n">
        <v>507</v>
      </c>
      <c r="DI300" t="n">
        <v>0.0507</v>
      </c>
      <c r="DJ300" t="inlineStr">
        <is>
          <t>4-Acid Digestion</t>
        </is>
      </c>
      <c r="DK300" t="n">
        <v>20500</v>
      </c>
      <c r="DL300" t="n">
        <v>2.05</v>
      </c>
      <c r="DM300" t="inlineStr">
        <is>
          <t>4-Acid Digestion</t>
        </is>
      </c>
      <c r="DN300" t="n">
        <v>9.77</v>
      </c>
      <c r="DO300" t="n">
        <v>0.000977</v>
      </c>
      <c r="DP300" t="inlineStr">
        <is>
          <t>4-Acid Digestion</t>
        </is>
      </c>
      <c r="DQ300" t="n">
        <v>26.8</v>
      </c>
      <c r="DR300" t="n">
        <v>0.00268</v>
      </c>
      <c r="DS300" t="inlineStr">
        <is>
          <t>4-Acid Digestion</t>
        </is>
      </c>
      <c r="DT300" t="n">
        <v>34.2</v>
      </c>
      <c r="DU300" t="n">
        <v>0.00342</v>
      </c>
      <c r="DV300" t="inlineStr">
        <is>
          <t>Aqua Regia Digestion</t>
        </is>
      </c>
      <c r="DW300" t="n">
        <v>870</v>
      </c>
      <c r="DX300" t="n">
        <v>0.08699999999999999</v>
      </c>
      <c r="DY300" t="inlineStr">
        <is>
          <t>4-Acid Digestion</t>
        </is>
      </c>
      <c r="DZ300" t="n">
        <v>116</v>
      </c>
      <c r="EA300" t="n">
        <v>0.0116</v>
      </c>
      <c r="EB300" t="inlineStr">
        <is>
          <t>4-Acid Digestion</t>
        </is>
      </c>
      <c r="EC300" t="inlineStr"/>
      <c r="ED300" t="inlineStr"/>
      <c r="EE300" t="inlineStr"/>
      <c r="EF300" t="n">
        <v>6.63</v>
      </c>
      <c r="EG300" t="n">
        <v>0.000663</v>
      </c>
      <c r="EH300" t="inlineStr">
        <is>
          <t>4-Acid Digestion</t>
        </is>
      </c>
      <c r="EI300" t="inlineStr"/>
      <c r="EJ300" t="inlineStr"/>
      <c r="EK300" t="inlineStr"/>
      <c r="EL300" t="n">
        <v>70</v>
      </c>
      <c r="EM300" t="n">
        <v>0.007</v>
      </c>
      <c r="EN300" t="inlineStr">
        <is>
          <t>Aqua Regia Digestion</t>
        </is>
      </c>
      <c r="EO300" t="n">
        <v>0.11</v>
      </c>
      <c r="EP300" t="n">
        <v>1.1e-05</v>
      </c>
      <c r="EQ300" t="inlineStr">
        <is>
          <t>4-Acid Digestion</t>
        </is>
      </c>
      <c r="ER300" t="inlineStr"/>
      <c r="ES300" t="inlineStr"/>
      <c r="ET300" t="inlineStr"/>
      <c r="EU300" t="inlineStr"/>
      <c r="EV300" t="inlineStr"/>
      <c r="EW300" t="inlineStr"/>
      <c r="EX300" t="n">
        <v>17200</v>
      </c>
      <c r="EY300" t="n">
        <v>1.72</v>
      </c>
      <c r="EZ300" t="inlineStr">
        <is>
          <t>4-Acid Digestion</t>
        </is>
      </c>
      <c r="FA300" t="n">
        <v>5.52</v>
      </c>
      <c r="FB300" t="n">
        <v>0.000552</v>
      </c>
      <c r="FC300" t="inlineStr">
        <is>
          <t>4-Acid Digestion</t>
        </is>
      </c>
      <c r="FD300" t="n">
        <v>9.74</v>
      </c>
      <c r="FE300" t="n">
        <v>0.000974</v>
      </c>
      <c r="FF300" t="inlineStr">
        <is>
          <t>4-Acid Digestion</t>
        </is>
      </c>
      <c r="FG300" t="n">
        <v>11.8</v>
      </c>
      <c r="FH300" t="n">
        <v>0.00118</v>
      </c>
      <c r="FI300" t="inlineStr">
        <is>
          <t>4-Acid Digestion</t>
        </is>
      </c>
      <c r="FJ300" t="inlineStr"/>
      <c r="FK300" t="inlineStr"/>
      <c r="FL300" t="inlineStr"/>
      <c r="FM300" t="n">
        <v>5.38</v>
      </c>
      <c r="FN300" t="n">
        <v>0.000538</v>
      </c>
      <c r="FO300" t="inlineStr">
        <is>
          <t>4-Acid Digestion</t>
        </is>
      </c>
      <c r="FP300" t="n">
        <v>4.22</v>
      </c>
      <c r="FQ300" t="n">
        <v>0.000422</v>
      </c>
      <c r="FR300" t="inlineStr">
        <is>
          <t>4-Acid Digestion</t>
        </is>
      </c>
      <c r="FS300" t="n">
        <v>279</v>
      </c>
      <c r="FT300" t="n">
        <v>0.0279</v>
      </c>
      <c r="FU300" t="inlineStr">
        <is>
          <t>4-Acid Digestion</t>
        </is>
      </c>
      <c r="FV300" t="n">
        <v>0.84</v>
      </c>
      <c r="FW300" t="n">
        <v>8.4e-05</v>
      </c>
      <c r="FX300" t="inlineStr">
        <is>
          <t>4-Acid Digestion</t>
        </is>
      </c>
      <c r="FY300" t="n">
        <v>0.62</v>
      </c>
      <c r="FZ300" t="n">
        <v>6.2e-05</v>
      </c>
      <c r="GA300" t="inlineStr">
        <is>
          <t>4-Acid Digestion</t>
        </is>
      </c>
      <c r="GB300" t="n">
        <v>1.6</v>
      </c>
      <c r="GC300" t="n">
        <v>0.00016</v>
      </c>
      <c r="GD300" t="inlineStr">
        <is>
          <t>Aqua Regia Digestion</t>
        </is>
      </c>
      <c r="GE300" t="n">
        <v>10</v>
      </c>
      <c r="GF300" t="n">
        <v>0.001</v>
      </c>
      <c r="GG300" t="inlineStr">
        <is>
          <t>4-Acid Digestion</t>
        </is>
      </c>
      <c r="GH300" t="n">
        <v>3260</v>
      </c>
      <c r="GI300" t="n">
        <v>0.326</v>
      </c>
      <c r="GJ300" t="inlineStr">
        <is>
          <t>4-Acid Digestion</t>
        </is>
      </c>
      <c r="GK300" t="n">
        <v>0.72</v>
      </c>
      <c r="GL300" t="n">
        <v>7.2e-05</v>
      </c>
      <c r="GM300" t="inlineStr">
        <is>
          <t>4-Acid Digestion</t>
        </is>
      </c>
      <c r="GN300" t="n">
        <v>0.2</v>
      </c>
      <c r="GO300" t="n">
        <v>2e-05</v>
      </c>
      <c r="GP300" t="inlineStr">
        <is>
          <t>4-Acid Digestion</t>
        </is>
      </c>
      <c r="GQ300" t="n">
        <v>2.94</v>
      </c>
      <c r="GR300" t="n">
        <v>0.000294</v>
      </c>
      <c r="GS300" t="inlineStr">
        <is>
          <t>4-Acid Digestion</t>
        </is>
      </c>
      <c r="GT300" t="n">
        <v>73</v>
      </c>
      <c r="GU300" t="n">
        <v>0.0073</v>
      </c>
      <c r="GV300" t="inlineStr">
        <is>
          <t>Aqua Regia Digestion</t>
        </is>
      </c>
      <c r="GW300" t="n">
        <v>8.789999999999999</v>
      </c>
      <c r="GX300" t="n">
        <v>0.000879</v>
      </c>
      <c r="GY300" t="inlineStr">
        <is>
          <t>4-Acid Digestion</t>
        </is>
      </c>
      <c r="GZ300" t="n">
        <v>14.2</v>
      </c>
      <c r="HA300" t="n">
        <v>0.00142</v>
      </c>
      <c r="HB300" t="inlineStr">
        <is>
          <t>4-Acid Digestion</t>
        </is>
      </c>
      <c r="HC300" t="n">
        <v>1.23</v>
      </c>
      <c r="HD300" t="n">
        <v>0.000123</v>
      </c>
      <c r="HE300" t="inlineStr">
        <is>
          <t>4-Acid Digestion</t>
        </is>
      </c>
      <c r="HF300" t="n">
        <v>446</v>
      </c>
      <c r="HG300" t="n">
        <v>0.0446</v>
      </c>
      <c r="HH300" t="inlineStr">
        <is>
          <t>4-Acid Digestion</t>
        </is>
      </c>
      <c r="HI300" t="n">
        <v>59</v>
      </c>
      <c r="HJ300" t="n">
        <v>0.0059</v>
      </c>
      <c r="HK300" t="inlineStr">
        <is>
          <t>4-Acid Digestion</t>
        </is>
      </c>
    </row>
    <row r="301">
      <c r="A301" t="inlineStr">
        <is>
          <t>OREAS0505</t>
        </is>
      </c>
      <c r="B301" t="inlineStr">
        <is>
          <t>Au &lt;1 ppm, Au-Cu ore, Cu ore</t>
        </is>
      </c>
      <c r="C301" t="inlineStr">
        <is>
          <t>primary</t>
        </is>
      </c>
      <c r="D301" t="inlineStr">
        <is>
          <t>quartz monzonite</t>
        </is>
      </c>
      <c r="E301" t="inlineStr">
        <is>
          <t>porphyry copper-gold</t>
        </is>
      </c>
      <c r="F301" t="inlineStr">
        <is>
          <t>yes</t>
        </is>
      </c>
      <c r="G301" t="inlineStr">
        <is>
          <t>Archived</t>
        </is>
      </c>
      <c r="H301" t="inlineStr">
        <is>
          <t>C:/Users/Zeb/Documents/GitHub/OREAS-Catalogue-Info/oreas-catalogue-2024-05-24.csv</t>
        </is>
      </c>
      <c r="I301">
        <f>Hyperlink("https://www.oreas.com/crm/OREAS-505/")</f>
        <v/>
      </c>
      <c r="J301" t="n">
        <v>1.53</v>
      </c>
      <c r="K301" t="n">
        <v>0.000153</v>
      </c>
      <c r="L301" t="inlineStr">
        <is>
          <t>Aqua Regia Digestion</t>
        </is>
      </c>
      <c r="M301" t="n">
        <v>74500</v>
      </c>
      <c r="N301" t="n">
        <v>7.45</v>
      </c>
      <c r="O301" t="inlineStr">
        <is>
          <t>4-Acid Digestion</t>
        </is>
      </c>
      <c r="P301" t="n">
        <v>30.4</v>
      </c>
      <c r="Q301" t="n">
        <v>0.00304</v>
      </c>
      <c r="R301" t="inlineStr">
        <is>
          <t>4-Acid Digestion</t>
        </is>
      </c>
      <c r="S301" t="n">
        <v>0.555</v>
      </c>
      <c r="T301" t="n">
        <v>5.55e-05</v>
      </c>
      <c r="U301" t="inlineStr">
        <is>
          <t>Pb Fire Assay</t>
        </is>
      </c>
      <c r="V301" t="inlineStr"/>
      <c r="W301" t="inlineStr"/>
      <c r="X301" t="inlineStr"/>
      <c r="Y301" t="n">
        <v>1011</v>
      </c>
      <c r="Z301" t="n">
        <v>0.1011</v>
      </c>
      <c r="AA301" t="inlineStr">
        <is>
          <t>4-Acid Digestion</t>
        </is>
      </c>
      <c r="AB301" t="n">
        <v>2.42</v>
      </c>
      <c r="AC301" t="n">
        <v>0.000242</v>
      </c>
      <c r="AD301" t="inlineStr">
        <is>
          <t>4-Acid Digestion</t>
        </is>
      </c>
      <c r="AE301" t="n">
        <v>2.52</v>
      </c>
      <c r="AF301" t="n">
        <v>0.000252</v>
      </c>
      <c r="AG301" t="inlineStr">
        <is>
          <t>4-Acid Digestion</t>
        </is>
      </c>
      <c r="AH301" t="n">
        <v>17800</v>
      </c>
      <c r="AI301" t="n">
        <v>1.78</v>
      </c>
      <c r="AJ301" t="inlineStr">
        <is>
          <t>4-Acid Digestion</t>
        </is>
      </c>
      <c r="AK301" t="n">
        <v>0.3</v>
      </c>
      <c r="AL301" t="n">
        <v>3e-05</v>
      </c>
      <c r="AM301" t="inlineStr">
        <is>
          <t>4-Acid Digestion</t>
        </is>
      </c>
      <c r="AN301" t="n">
        <v>67</v>
      </c>
      <c r="AO301" t="n">
        <v>0.0067</v>
      </c>
      <c r="AP301" t="inlineStr">
        <is>
          <t>4-Acid Digestion</t>
        </is>
      </c>
      <c r="AQ301" t="inlineStr"/>
      <c r="AR301" t="inlineStr"/>
      <c r="AS301" t="inlineStr"/>
      <c r="AT301" t="n">
        <v>8.390000000000001</v>
      </c>
      <c r="AU301" t="n">
        <v>0.000839</v>
      </c>
      <c r="AV301" t="inlineStr">
        <is>
          <t>4-Acid Digestion</t>
        </is>
      </c>
      <c r="AW301" t="n">
        <v>42.4</v>
      </c>
      <c r="AX301" t="n">
        <v>0.00424</v>
      </c>
      <c r="AY301" t="inlineStr">
        <is>
          <t>4-Acid Digestion</t>
        </is>
      </c>
      <c r="AZ301" t="n">
        <v>9.699999999999999</v>
      </c>
      <c r="BA301" t="n">
        <v>0.0009700000000000001</v>
      </c>
      <c r="BB301" t="inlineStr">
        <is>
          <t>4-Acid Digestion</t>
        </is>
      </c>
      <c r="BC301" t="n">
        <v>3210</v>
      </c>
      <c r="BD301" t="n">
        <v>0.321</v>
      </c>
      <c r="BE301" t="inlineStr">
        <is>
          <t>4-Acid Digestion</t>
        </is>
      </c>
      <c r="BF301" t="n">
        <v>3.74</v>
      </c>
      <c r="BG301" t="n">
        <v>0.000374</v>
      </c>
      <c r="BH301" t="inlineStr">
        <is>
          <t>4-Acid Digestion</t>
        </is>
      </c>
      <c r="BI301" t="n">
        <v>1.43</v>
      </c>
      <c r="BJ301" t="n">
        <v>0.000143</v>
      </c>
      <c r="BK301" t="inlineStr">
        <is>
          <t>4-Acid Digestion</t>
        </is>
      </c>
      <c r="BL301" t="n">
        <v>1.2</v>
      </c>
      <c r="BM301" t="n">
        <v>0.00012</v>
      </c>
      <c r="BN301" t="inlineStr">
        <is>
          <t>4-Acid Digestion</t>
        </is>
      </c>
      <c r="BO301" t="n">
        <v>33400</v>
      </c>
      <c r="BP301" t="n">
        <v>3.34</v>
      </c>
      <c r="BQ301" t="inlineStr">
        <is>
          <t>4-Acid Digestion</t>
        </is>
      </c>
      <c r="BR301" t="n">
        <v>19.6</v>
      </c>
      <c r="BS301" t="n">
        <v>0.00196</v>
      </c>
      <c r="BT301" t="inlineStr">
        <is>
          <t>4-Acid Digestion</t>
        </is>
      </c>
      <c r="BU301" t="n">
        <v>5.63</v>
      </c>
      <c r="BV301" t="n">
        <v>0.000563</v>
      </c>
      <c r="BW301" t="inlineStr">
        <is>
          <t>4-Acid Digestion</t>
        </is>
      </c>
      <c r="BX301" t="n">
        <v>0.12</v>
      </c>
      <c r="BY301" t="n">
        <v>1.2e-05</v>
      </c>
      <c r="BZ301" t="inlineStr">
        <is>
          <t>Aqua Regia Digestion</t>
        </is>
      </c>
      <c r="CA301" t="n">
        <v>1.93</v>
      </c>
      <c r="CB301" t="n">
        <v>0.000193</v>
      </c>
      <c r="CC301" t="inlineStr">
        <is>
          <t>4-Acid Digestion</t>
        </is>
      </c>
      <c r="CD301" t="inlineStr"/>
      <c r="CE301" t="inlineStr"/>
      <c r="CF301" t="inlineStr"/>
      <c r="CG301" t="n">
        <v>0.61</v>
      </c>
      <c r="CH301" t="n">
        <v>6.1e-05</v>
      </c>
      <c r="CI301" t="inlineStr">
        <is>
          <t>4-Acid Digestion</t>
        </is>
      </c>
      <c r="CJ301" t="n">
        <v>0.1</v>
      </c>
      <c r="CK301" t="n">
        <v>1e-05</v>
      </c>
      <c r="CL301" t="inlineStr">
        <is>
          <t>4-Acid Digestion</t>
        </is>
      </c>
      <c r="CM301" t="inlineStr"/>
      <c r="CN301" t="inlineStr"/>
      <c r="CO301" t="inlineStr"/>
      <c r="CP301" t="n">
        <v>31500</v>
      </c>
      <c r="CQ301" t="n">
        <v>3.15</v>
      </c>
      <c r="CR301" t="inlineStr">
        <is>
          <t>4-Acid Digestion</t>
        </is>
      </c>
      <c r="CS301" t="n">
        <v>32.2</v>
      </c>
      <c r="CT301" t="n">
        <v>0.00322</v>
      </c>
      <c r="CU301" t="inlineStr">
        <is>
          <t>4-Acid Digestion</t>
        </is>
      </c>
      <c r="CV301" t="n">
        <v>46.5</v>
      </c>
      <c r="CW301" t="n">
        <v>0.00465</v>
      </c>
      <c r="CX301" t="inlineStr">
        <is>
          <t>4-Acid Digestion</t>
        </is>
      </c>
      <c r="CY301" t="n">
        <v>0.18</v>
      </c>
      <c r="CZ301" t="n">
        <v>1.8e-05</v>
      </c>
      <c r="DA301" t="inlineStr">
        <is>
          <t>4-Acid Digestion</t>
        </is>
      </c>
      <c r="DB301" t="n">
        <v>7710</v>
      </c>
      <c r="DC301" t="n">
        <v>0.771</v>
      </c>
      <c r="DD301" t="inlineStr">
        <is>
          <t>4-Acid Digestion</t>
        </is>
      </c>
      <c r="DE301" t="n">
        <v>360</v>
      </c>
      <c r="DF301" t="n">
        <v>0.036</v>
      </c>
      <c r="DG301" t="inlineStr">
        <is>
          <t>4-Acid Digestion</t>
        </is>
      </c>
      <c r="DH301" t="n">
        <v>66</v>
      </c>
      <c r="DI301" t="n">
        <v>0.0066</v>
      </c>
      <c r="DJ301" t="inlineStr">
        <is>
          <t>4-Acid Digestion</t>
        </is>
      </c>
      <c r="DK301" t="n">
        <v>21400</v>
      </c>
      <c r="DL301" t="n">
        <v>2.14</v>
      </c>
      <c r="DM301" t="inlineStr">
        <is>
          <t>4-Acid Digestion</t>
        </is>
      </c>
      <c r="DN301" t="n">
        <v>11.7</v>
      </c>
      <c r="DO301" t="n">
        <v>0.00117</v>
      </c>
      <c r="DP301" t="inlineStr">
        <is>
          <t>4-Acid Digestion</t>
        </is>
      </c>
      <c r="DQ301" t="n">
        <v>31.2</v>
      </c>
      <c r="DR301" t="n">
        <v>0.00312</v>
      </c>
      <c r="DS301" t="inlineStr">
        <is>
          <t>4-Acid Digestion</t>
        </is>
      </c>
      <c r="DT301" t="n">
        <v>16.3</v>
      </c>
      <c r="DU301" t="n">
        <v>0.00163</v>
      </c>
      <c r="DV301" t="inlineStr">
        <is>
          <t>Aqua Regia Digestion</t>
        </is>
      </c>
      <c r="DW301" t="n">
        <v>860</v>
      </c>
      <c r="DX301" t="n">
        <v>0.08599999999999999</v>
      </c>
      <c r="DY301" t="inlineStr">
        <is>
          <t>4-Acid Digestion</t>
        </is>
      </c>
      <c r="DZ301" t="n">
        <v>26.7</v>
      </c>
      <c r="EA301" t="n">
        <v>0.00267</v>
      </c>
      <c r="EB301" t="inlineStr">
        <is>
          <t>4-Acid Digestion</t>
        </is>
      </c>
      <c r="EC301" t="inlineStr"/>
      <c r="ED301" t="inlineStr"/>
      <c r="EE301" t="inlineStr"/>
      <c r="EF301" t="n">
        <v>8.140000000000001</v>
      </c>
      <c r="EG301" t="n">
        <v>0.0008140000000000001</v>
      </c>
      <c r="EH301" t="inlineStr">
        <is>
          <t>4-Acid Digestion</t>
        </is>
      </c>
      <c r="EI301" t="inlineStr"/>
      <c r="EJ301" t="inlineStr"/>
      <c r="EK301" t="inlineStr"/>
      <c r="EL301" t="n">
        <v>92</v>
      </c>
      <c r="EM301" t="n">
        <v>0.0092</v>
      </c>
      <c r="EN301" t="inlineStr">
        <is>
          <t>Aqua Regia Digestion</t>
        </is>
      </c>
      <c r="EO301" t="n">
        <v>0.054</v>
      </c>
      <c r="EP301" t="n">
        <v>5.4e-06</v>
      </c>
      <c r="EQ301" t="inlineStr">
        <is>
          <t>4-Acid Digestion</t>
        </is>
      </c>
      <c r="ER301" t="inlineStr"/>
      <c r="ES301" t="inlineStr"/>
      <c r="ET301" t="inlineStr"/>
      <c r="EU301" t="inlineStr"/>
      <c r="EV301" t="inlineStr"/>
      <c r="EW301" t="inlineStr"/>
      <c r="EX301" t="n">
        <v>4460</v>
      </c>
      <c r="EY301" t="n">
        <v>0.446</v>
      </c>
      <c r="EZ301" t="inlineStr">
        <is>
          <t>4-Acid Digestion</t>
        </is>
      </c>
      <c r="FA301" t="n">
        <v>3.5</v>
      </c>
      <c r="FB301" t="n">
        <v>0.00035</v>
      </c>
      <c r="FC301" t="inlineStr">
        <is>
          <t>4-Acid Digestion</t>
        </is>
      </c>
      <c r="FD301" t="n">
        <v>8.81</v>
      </c>
      <c r="FE301" t="n">
        <v>0.0008809999999999999</v>
      </c>
      <c r="FF301" t="inlineStr">
        <is>
          <t>4-Acid Digestion</t>
        </is>
      </c>
      <c r="FG301" t="n">
        <v>4.39</v>
      </c>
      <c r="FH301" t="n">
        <v>0.000439</v>
      </c>
      <c r="FI301" t="inlineStr">
        <is>
          <t>4-Acid Digestion</t>
        </is>
      </c>
      <c r="FJ301" t="inlineStr"/>
      <c r="FK301" t="inlineStr"/>
      <c r="FL301" t="inlineStr"/>
      <c r="FM301" t="n">
        <v>3.55</v>
      </c>
      <c r="FN301" t="n">
        <v>0.000355</v>
      </c>
      <c r="FO301" t="inlineStr">
        <is>
          <t>Aqua Regia Digestion</t>
        </is>
      </c>
      <c r="FP301" t="n">
        <v>4.94</v>
      </c>
      <c r="FQ301" t="n">
        <v>0.000494</v>
      </c>
      <c r="FR301" t="inlineStr">
        <is>
          <t>4-Acid Digestion</t>
        </is>
      </c>
      <c r="FS301" t="n">
        <v>253</v>
      </c>
      <c r="FT301" t="n">
        <v>0.0253</v>
      </c>
      <c r="FU301" t="inlineStr">
        <is>
          <t>4-Acid Digestion</t>
        </is>
      </c>
      <c r="FV301" t="n">
        <v>1.02</v>
      </c>
      <c r="FW301" t="n">
        <v>0.000102</v>
      </c>
      <c r="FX301" t="inlineStr">
        <is>
          <t>4-Acid Digestion</t>
        </is>
      </c>
      <c r="FY301" t="n">
        <v>0.75</v>
      </c>
      <c r="FZ301" t="n">
        <v>7.499999999999999e-05</v>
      </c>
      <c r="GA301" t="inlineStr">
        <is>
          <t>4-Acid Digestion</t>
        </is>
      </c>
      <c r="GB301" t="n">
        <v>0.54</v>
      </c>
      <c r="GC301" t="n">
        <v>5.4e-05</v>
      </c>
      <c r="GD301" t="inlineStr">
        <is>
          <t>Aqua Regia Digestion</t>
        </is>
      </c>
      <c r="GE301" t="n">
        <v>12.9</v>
      </c>
      <c r="GF301" t="n">
        <v>0.00129</v>
      </c>
      <c r="GG301" t="inlineStr">
        <is>
          <t>4-Acid Digestion</t>
        </is>
      </c>
      <c r="GH301" t="n">
        <v>3400</v>
      </c>
      <c r="GI301" t="n">
        <v>0.34</v>
      </c>
      <c r="GJ301" t="inlineStr">
        <is>
          <t>4-Acid Digestion</t>
        </is>
      </c>
      <c r="GK301" t="n">
        <v>0.86</v>
      </c>
      <c r="GL301" t="n">
        <v>8.6e-05</v>
      </c>
      <c r="GM301" t="inlineStr">
        <is>
          <t>4-Acid Digestion</t>
        </is>
      </c>
      <c r="GN301" t="n">
        <v>0.2</v>
      </c>
      <c r="GO301" t="n">
        <v>2e-05</v>
      </c>
      <c r="GP301" t="inlineStr">
        <is>
          <t>4-Acid Digestion</t>
        </is>
      </c>
      <c r="GQ301" t="n">
        <v>3.66</v>
      </c>
      <c r="GR301" t="n">
        <v>0.000366</v>
      </c>
      <c r="GS301" t="inlineStr">
        <is>
          <t>4-Acid Digestion</t>
        </is>
      </c>
      <c r="GT301" t="n">
        <v>65</v>
      </c>
      <c r="GU301" t="n">
        <v>0.0065</v>
      </c>
      <c r="GV301" t="inlineStr">
        <is>
          <t>Aqua Regia Digestion</t>
        </is>
      </c>
      <c r="GW301" t="n">
        <v>8.49</v>
      </c>
      <c r="GX301" t="n">
        <v>0.000849</v>
      </c>
      <c r="GY301" t="inlineStr">
        <is>
          <t>4-Acid Digestion</t>
        </is>
      </c>
      <c r="GZ301" t="n">
        <v>15.1</v>
      </c>
      <c r="HA301" t="n">
        <v>0.00151</v>
      </c>
      <c r="HB301" t="inlineStr">
        <is>
          <t>4-Acid Digestion</t>
        </is>
      </c>
      <c r="HC301" t="n">
        <v>1.17</v>
      </c>
      <c r="HD301" t="n">
        <v>0.000117</v>
      </c>
      <c r="HE301" t="inlineStr">
        <is>
          <t>4-Acid Digestion</t>
        </is>
      </c>
      <c r="HF301" t="n">
        <v>88</v>
      </c>
      <c r="HG301" t="n">
        <v>0.008800000000000001</v>
      </c>
      <c r="HH301" t="inlineStr">
        <is>
          <t>4-Acid Digestion</t>
        </is>
      </c>
      <c r="HI301" t="n">
        <v>63</v>
      </c>
      <c r="HJ301" t="n">
        <v>0.0063</v>
      </c>
      <c r="HK301" t="inlineStr">
        <is>
          <t>4-Acid Digestion</t>
        </is>
      </c>
    </row>
    <row r="302">
      <c r="A302" t="inlineStr">
        <is>
          <t>OREAS0505b</t>
        </is>
      </c>
      <c r="B302" t="inlineStr">
        <is>
          <t>Au &lt;1 ppm, Au-Cu ore, Cu ore</t>
        </is>
      </c>
      <c r="C302" t="inlineStr">
        <is>
          <t>primary</t>
        </is>
      </c>
      <c r="D302" t="inlineStr">
        <is>
          <t>quartz monzonite</t>
        </is>
      </c>
      <c r="E302" t="inlineStr">
        <is>
          <t>porphyry copper-gold</t>
        </is>
      </c>
      <c r="F302" t="inlineStr">
        <is>
          <t>yes</t>
        </is>
      </c>
      <c r="G302" t="inlineStr">
        <is>
          <t>Current</t>
        </is>
      </c>
      <c r="H302" t="inlineStr">
        <is>
          <t>C:/Users/Zeb/Documents/GitHub/OREAS-Catalogue-Info/oreas-catalogue-2024-05-24.csv</t>
        </is>
      </c>
      <c r="I302">
        <f>Hyperlink("https://www.oreas.com/crm/OREAS-505b/")</f>
        <v/>
      </c>
      <c r="J302" t="n">
        <v>1.28</v>
      </c>
      <c r="K302" t="n">
        <v>0.000128</v>
      </c>
      <c r="L302" t="inlineStr">
        <is>
          <t>Aqua Regia Digestion</t>
        </is>
      </c>
      <c r="M302" t="n">
        <v>75200</v>
      </c>
      <c r="N302" t="n">
        <v>7.52</v>
      </c>
      <c r="O302" t="inlineStr">
        <is>
          <t>4-Acid Digestion</t>
        </is>
      </c>
      <c r="P302" t="n">
        <v>9.449999999999999</v>
      </c>
      <c r="Q302" t="n">
        <v>0.000945</v>
      </c>
      <c r="R302" t="inlineStr">
        <is>
          <t>4-Acid Digestion</t>
        </is>
      </c>
      <c r="S302" t="n">
        <v>0.554</v>
      </c>
      <c r="T302" t="n">
        <v>5.54e-05</v>
      </c>
      <c r="U302" t="inlineStr">
        <is>
          <t>Pb Fire Assay</t>
        </is>
      </c>
      <c r="V302" s="2" t="n">
        <v>10</v>
      </c>
      <c r="W302" s="2" t="n">
        <v>0.001</v>
      </c>
      <c r="X302" t="inlineStr">
        <is>
          <t>Aqua Regia Digestion</t>
        </is>
      </c>
      <c r="Y302" t="n">
        <v>955</v>
      </c>
      <c r="Z302" t="n">
        <v>0.0955</v>
      </c>
      <c r="AA302" t="inlineStr">
        <is>
          <t>4-Acid Digestion</t>
        </is>
      </c>
      <c r="AB302" t="n">
        <v>2.37</v>
      </c>
      <c r="AC302" t="n">
        <v>0.000237</v>
      </c>
      <c r="AD302" t="inlineStr">
        <is>
          <t>4-Acid Digestion</t>
        </is>
      </c>
      <c r="AE302" t="n">
        <v>0.72</v>
      </c>
      <c r="AF302" t="n">
        <v>7.2e-05</v>
      </c>
      <c r="AG302" t="inlineStr">
        <is>
          <t>4-Acid Digestion</t>
        </is>
      </c>
      <c r="AH302" t="n">
        <v>18700</v>
      </c>
      <c r="AI302" t="n">
        <v>1.87</v>
      </c>
      <c r="AJ302" t="inlineStr">
        <is>
          <t>4-Acid Digestion</t>
        </is>
      </c>
      <c r="AK302" t="n">
        <v>0.29</v>
      </c>
      <c r="AL302" t="n">
        <v>2.9e-05</v>
      </c>
      <c r="AM302" t="inlineStr">
        <is>
          <t>4-Acid Digestion</t>
        </is>
      </c>
      <c r="AN302" t="n">
        <v>68</v>
      </c>
      <c r="AO302" t="n">
        <v>0.0068</v>
      </c>
      <c r="AP302" t="inlineStr">
        <is>
          <t>4-Acid Digestion</t>
        </is>
      </c>
      <c r="AQ302" t="inlineStr"/>
      <c r="AR302" t="inlineStr"/>
      <c r="AS302" t="inlineStr"/>
      <c r="AT302" t="n">
        <v>9.18</v>
      </c>
      <c r="AU302" t="n">
        <v>0.000918</v>
      </c>
      <c r="AV302" t="inlineStr">
        <is>
          <t>4-Acid Digestion</t>
        </is>
      </c>
      <c r="AW302" t="n">
        <v>58</v>
      </c>
      <c r="AX302" t="n">
        <v>0.0058</v>
      </c>
      <c r="AY302" t="inlineStr">
        <is>
          <t>4-Acid Digestion</t>
        </is>
      </c>
      <c r="AZ302" t="n">
        <v>9.539999999999999</v>
      </c>
      <c r="BA302" t="n">
        <v>0.000954</v>
      </c>
      <c r="BB302" t="inlineStr">
        <is>
          <t>4-Acid Digestion</t>
        </is>
      </c>
      <c r="BC302" t="n">
        <v>3200</v>
      </c>
      <c r="BD302" t="n">
        <v>0.32</v>
      </c>
      <c r="BE302" t="inlineStr">
        <is>
          <t>4-Acid Digestion</t>
        </is>
      </c>
      <c r="BF302" t="n">
        <v>3.3</v>
      </c>
      <c r="BG302" t="n">
        <v>0.00033</v>
      </c>
      <c r="BH302" t="inlineStr">
        <is>
          <t>4-Acid Digestion</t>
        </is>
      </c>
      <c r="BI302" t="n">
        <v>1.36</v>
      </c>
      <c r="BJ302" t="n">
        <v>0.000136</v>
      </c>
      <c r="BK302" t="inlineStr">
        <is>
          <t>4-Acid Digestion</t>
        </is>
      </c>
      <c r="BL302" t="n">
        <v>1.36</v>
      </c>
      <c r="BM302" t="n">
        <v>0.000136</v>
      </c>
      <c r="BN302" t="inlineStr">
        <is>
          <t>4-Acid Digestion</t>
        </is>
      </c>
      <c r="BO302" t="n">
        <v>30400</v>
      </c>
      <c r="BP302" t="n">
        <v>3.04</v>
      </c>
      <c r="BQ302" t="inlineStr">
        <is>
          <t>4-Acid Digestion</t>
        </is>
      </c>
      <c r="BR302" t="n">
        <v>19.7</v>
      </c>
      <c r="BS302" t="n">
        <v>0.00197</v>
      </c>
      <c r="BT302" t="inlineStr">
        <is>
          <t>4-Acid Digestion</t>
        </is>
      </c>
      <c r="BU302" t="n">
        <v>5.2</v>
      </c>
      <c r="BV302" t="n">
        <v>0.00052</v>
      </c>
      <c r="BW302" t="inlineStr">
        <is>
          <t>4-Acid Digestion</t>
        </is>
      </c>
      <c r="BX302" t="n">
        <v>0.1</v>
      </c>
      <c r="BY302" t="n">
        <v>1e-05</v>
      </c>
      <c r="BZ302" t="inlineStr">
        <is>
          <t>Aqua Regia Digestion</t>
        </is>
      </c>
      <c r="CA302" t="n">
        <v>2.04</v>
      </c>
      <c r="CB302" t="n">
        <v>0.000204</v>
      </c>
      <c r="CC302" t="inlineStr">
        <is>
          <t>4-Acid Digestion</t>
        </is>
      </c>
      <c r="CD302" t="n">
        <v>0.021</v>
      </c>
      <c r="CE302" t="n">
        <v>2.1e-06</v>
      </c>
      <c r="CF302" t="inlineStr">
        <is>
          <t>Aqua Regia Digestion</t>
        </is>
      </c>
      <c r="CG302" t="n">
        <v>0.54</v>
      </c>
      <c r="CH302" t="n">
        <v>5.4e-05</v>
      </c>
      <c r="CI302" t="inlineStr">
        <is>
          <t>4-Acid Digestion</t>
        </is>
      </c>
      <c r="CJ302" t="n">
        <v>0.081</v>
      </c>
      <c r="CK302" t="n">
        <v>8.1e-06</v>
      </c>
      <c r="CL302" t="inlineStr">
        <is>
          <t>4-Acid Digestion</t>
        </is>
      </c>
      <c r="CM302" t="inlineStr"/>
      <c r="CN302" t="inlineStr"/>
      <c r="CO302" t="inlineStr"/>
      <c r="CP302" t="n">
        <v>31900</v>
      </c>
      <c r="CQ302" t="n">
        <v>3.19</v>
      </c>
      <c r="CR302" t="inlineStr">
        <is>
          <t>4-Acid Digestion</t>
        </is>
      </c>
      <c r="CS302" t="n">
        <v>33.6</v>
      </c>
      <c r="CT302" t="n">
        <v>0.00336</v>
      </c>
      <c r="CU302" t="inlineStr">
        <is>
          <t>4-Acid Digestion</t>
        </is>
      </c>
      <c r="CV302" t="n">
        <v>47.1</v>
      </c>
      <c r="CW302" t="n">
        <v>0.00471</v>
      </c>
      <c r="CX302" t="inlineStr">
        <is>
          <t>4-Acid Digestion</t>
        </is>
      </c>
      <c r="CY302" t="n">
        <v>0.19</v>
      </c>
      <c r="CZ302" t="n">
        <v>1.9e-05</v>
      </c>
      <c r="DA302" t="inlineStr">
        <is>
          <t>4-Acid Digestion</t>
        </is>
      </c>
      <c r="DB302" t="n">
        <v>7890</v>
      </c>
      <c r="DC302" t="n">
        <v>0.789</v>
      </c>
      <c r="DD302" t="inlineStr">
        <is>
          <t>4-Acid Digestion</t>
        </is>
      </c>
      <c r="DE302" t="n">
        <v>420</v>
      </c>
      <c r="DF302" t="n">
        <v>0.042</v>
      </c>
      <c r="DG302" t="inlineStr">
        <is>
          <t>4-Acid Digestion</t>
        </is>
      </c>
      <c r="DH302" t="n">
        <v>68</v>
      </c>
      <c r="DI302" t="n">
        <v>0.0068</v>
      </c>
      <c r="DJ302" t="inlineStr">
        <is>
          <t>4-Acid Digestion</t>
        </is>
      </c>
      <c r="DK302" t="n">
        <v>21100</v>
      </c>
      <c r="DL302" t="n">
        <v>2.11</v>
      </c>
      <c r="DM302" t="inlineStr">
        <is>
          <t>4-Acid Digestion</t>
        </is>
      </c>
      <c r="DN302" t="n">
        <v>11.9</v>
      </c>
      <c r="DO302" t="n">
        <v>0.00119</v>
      </c>
      <c r="DP302" t="inlineStr">
        <is>
          <t>4-Acid Digestion</t>
        </is>
      </c>
      <c r="DQ302" t="n">
        <v>28.4</v>
      </c>
      <c r="DR302" t="n">
        <v>0.00284</v>
      </c>
      <c r="DS302" t="inlineStr">
        <is>
          <t>4-Acid Digestion</t>
        </is>
      </c>
      <c r="DT302" t="n">
        <v>38.6</v>
      </c>
      <c r="DU302" t="n">
        <v>0.00386</v>
      </c>
      <c r="DV302" t="inlineStr">
        <is>
          <t>Aqua Regia Digestion</t>
        </is>
      </c>
      <c r="DW302" t="n">
        <v>860</v>
      </c>
      <c r="DX302" t="n">
        <v>0.08599999999999999</v>
      </c>
      <c r="DY302" t="inlineStr">
        <is>
          <t>4-Acid Digestion</t>
        </is>
      </c>
      <c r="DZ302" t="n">
        <v>49.7</v>
      </c>
      <c r="EA302" t="n">
        <v>0.00497</v>
      </c>
      <c r="EB302" t="inlineStr">
        <is>
          <t>4-Acid Digestion</t>
        </is>
      </c>
      <c r="EC302" t="inlineStr"/>
      <c r="ED302" t="inlineStr"/>
      <c r="EE302" t="inlineStr"/>
      <c r="EF302" t="n">
        <v>7.8</v>
      </c>
      <c r="EG302" t="n">
        <v>0.00078</v>
      </c>
      <c r="EH302" t="inlineStr">
        <is>
          <t>4-Acid Digestion</t>
        </is>
      </c>
      <c r="EI302" t="inlineStr"/>
      <c r="EJ302" t="inlineStr"/>
      <c r="EK302" t="inlineStr"/>
      <c r="EL302" t="n">
        <v>89</v>
      </c>
      <c r="EM302" t="n">
        <v>0.0089</v>
      </c>
      <c r="EN302" t="inlineStr">
        <is>
          <t>Aqua Regia Digestion</t>
        </is>
      </c>
      <c r="EO302" t="n">
        <v>0.023</v>
      </c>
      <c r="EP302" t="n">
        <v>2.3e-06</v>
      </c>
      <c r="EQ302" t="inlineStr">
        <is>
          <t>4-Acid Digestion</t>
        </is>
      </c>
      <c r="ER302" t="inlineStr"/>
      <c r="ES302" t="inlineStr"/>
      <c r="ET302" t="inlineStr"/>
      <c r="EU302" t="inlineStr"/>
      <c r="EV302" t="inlineStr"/>
      <c r="EW302" t="inlineStr"/>
      <c r="EX302" t="n">
        <v>5370</v>
      </c>
      <c r="EY302" t="n">
        <v>0.537</v>
      </c>
      <c r="EZ302" t="inlineStr">
        <is>
          <t>4-Acid Digestion</t>
        </is>
      </c>
      <c r="FA302" t="n">
        <v>10.1</v>
      </c>
      <c r="FB302" t="n">
        <v>0.00101</v>
      </c>
      <c r="FC302" t="inlineStr">
        <is>
          <t>4-Acid Digestion</t>
        </is>
      </c>
      <c r="FD302" t="n">
        <v>8.58</v>
      </c>
      <c r="FE302" t="n">
        <v>0.000858</v>
      </c>
      <c r="FF302" t="inlineStr">
        <is>
          <t>4-Acid Digestion</t>
        </is>
      </c>
      <c r="FG302" t="n">
        <v>3.98</v>
      </c>
      <c r="FH302" t="n">
        <v>0.000398</v>
      </c>
      <c r="FI302" t="inlineStr">
        <is>
          <t>4-Acid Digestion</t>
        </is>
      </c>
      <c r="FJ302" t="inlineStr"/>
      <c r="FK302" t="inlineStr"/>
      <c r="FL302" t="inlineStr"/>
      <c r="FM302" t="n">
        <v>6.26</v>
      </c>
      <c r="FN302" t="n">
        <v>0.000626</v>
      </c>
      <c r="FO302" t="inlineStr">
        <is>
          <t>4-Acid Digestion</t>
        </is>
      </c>
      <c r="FP302" t="n">
        <v>4.41</v>
      </c>
      <c r="FQ302" t="n">
        <v>0.000441</v>
      </c>
      <c r="FR302" t="inlineStr">
        <is>
          <t>4-Acid Digestion</t>
        </is>
      </c>
      <c r="FS302" t="n">
        <v>266</v>
      </c>
      <c r="FT302" t="n">
        <v>0.0266</v>
      </c>
      <c r="FU302" t="inlineStr">
        <is>
          <t>4-Acid Digestion</t>
        </is>
      </c>
      <c r="FV302" t="n">
        <v>1.05</v>
      </c>
      <c r="FW302" t="n">
        <v>0.000105</v>
      </c>
      <c r="FX302" t="inlineStr">
        <is>
          <t>4-Acid Digestion</t>
        </is>
      </c>
      <c r="FY302" t="n">
        <v>0.6899999999999999</v>
      </c>
      <c r="FZ302" t="n">
        <v>6.9e-05</v>
      </c>
      <c r="GA302" t="inlineStr">
        <is>
          <t>4-Acid Digestion</t>
        </is>
      </c>
      <c r="GB302" t="n">
        <v>0.16</v>
      </c>
      <c r="GC302" t="n">
        <v>1.6e-05</v>
      </c>
      <c r="GD302" t="inlineStr">
        <is>
          <t>Aqua Regia Digestion</t>
        </is>
      </c>
      <c r="GE302" t="n">
        <v>12.3</v>
      </c>
      <c r="GF302" t="n">
        <v>0.00123</v>
      </c>
      <c r="GG302" t="inlineStr">
        <is>
          <t>4-Acid Digestion</t>
        </is>
      </c>
      <c r="GH302" t="n">
        <v>3370</v>
      </c>
      <c r="GI302" t="n">
        <v>0.337</v>
      </c>
      <c r="GJ302" t="inlineStr">
        <is>
          <t>4-Acid Digestion</t>
        </is>
      </c>
      <c r="GK302" t="n">
        <v>0.82</v>
      </c>
      <c r="GL302" t="n">
        <v>8.2e-05</v>
      </c>
      <c r="GM302" t="inlineStr">
        <is>
          <t>4-Acid Digestion</t>
        </is>
      </c>
      <c r="GN302" t="n">
        <v>0.18</v>
      </c>
      <c r="GO302" t="n">
        <v>1.8e-05</v>
      </c>
      <c r="GP302" t="inlineStr">
        <is>
          <t>4-Acid Digestion</t>
        </is>
      </c>
      <c r="GQ302" t="n">
        <v>3.4</v>
      </c>
      <c r="GR302" t="n">
        <v>0.00034</v>
      </c>
      <c r="GS302" t="inlineStr">
        <is>
          <t>4-Acid Digestion</t>
        </is>
      </c>
      <c r="GT302" t="n">
        <v>71</v>
      </c>
      <c r="GU302" t="n">
        <v>0.0071</v>
      </c>
      <c r="GV302" t="inlineStr">
        <is>
          <t>Aqua Regia Digestion</t>
        </is>
      </c>
      <c r="GW302" t="n">
        <v>9.119999999999999</v>
      </c>
      <c r="GX302" t="n">
        <v>0.0009120000000000001</v>
      </c>
      <c r="GY302" t="inlineStr">
        <is>
          <t>4-Acid Digestion</t>
        </is>
      </c>
      <c r="GZ302" t="n">
        <v>14.9</v>
      </c>
      <c r="HA302" t="n">
        <v>0.00149</v>
      </c>
      <c r="HB302" t="inlineStr">
        <is>
          <t>4-Acid Digestion</t>
        </is>
      </c>
      <c r="HC302" t="n">
        <v>1.17</v>
      </c>
      <c r="HD302" t="n">
        <v>0.000117</v>
      </c>
      <c r="HE302" t="inlineStr">
        <is>
          <t>4-Acid Digestion</t>
        </is>
      </c>
      <c r="HF302" t="n">
        <v>98</v>
      </c>
      <c r="HG302" t="n">
        <v>0.0098</v>
      </c>
      <c r="HH302" t="inlineStr">
        <is>
          <t>4-Acid Digestion</t>
        </is>
      </c>
      <c r="HI302" t="n">
        <v>68</v>
      </c>
      <c r="HJ302" t="n">
        <v>0.0068</v>
      </c>
      <c r="HK302" t="inlineStr">
        <is>
          <t>4-Acid Digestion</t>
        </is>
      </c>
    </row>
    <row r="303">
      <c r="A303" t="inlineStr">
        <is>
          <t>OREAS0506</t>
        </is>
      </c>
      <c r="B303" t="inlineStr">
        <is>
          <t>Au &lt;1 ppm, Au-Cu ore, Cu ore</t>
        </is>
      </c>
      <c r="C303" t="inlineStr">
        <is>
          <t>primary</t>
        </is>
      </c>
      <c r="D303" t="inlineStr">
        <is>
          <t>quartz monzonite</t>
        </is>
      </c>
      <c r="E303" t="inlineStr">
        <is>
          <t>porphyry copper-gold</t>
        </is>
      </c>
      <c r="F303" t="inlineStr">
        <is>
          <t>yes</t>
        </is>
      </c>
      <c r="G303" t="inlineStr">
        <is>
          <t>Current</t>
        </is>
      </c>
      <c r="H303" t="inlineStr">
        <is>
          <t>C:/Users/Zeb/Documents/GitHub/OREAS-Catalogue-Info/oreas-catalogue-2024-05-24.csv</t>
        </is>
      </c>
      <c r="I303">
        <f>Hyperlink("https://www.oreas.com/crm/OREAS-506/")</f>
        <v/>
      </c>
      <c r="J303" t="n">
        <v>1.82</v>
      </c>
      <c r="K303" t="n">
        <v>0.000182</v>
      </c>
      <c r="L303" t="inlineStr">
        <is>
          <t>Aqua Regia Digestion</t>
        </is>
      </c>
      <c r="M303" t="n">
        <v>75700</v>
      </c>
      <c r="N303" t="n">
        <v>7.57</v>
      </c>
      <c r="O303" t="inlineStr">
        <is>
          <t>4-Acid Digestion</t>
        </is>
      </c>
      <c r="P303" t="n">
        <v>37.7</v>
      </c>
      <c r="Q303" t="n">
        <v>0.00377</v>
      </c>
      <c r="R303" t="inlineStr">
        <is>
          <t>4-Acid Digestion</t>
        </is>
      </c>
      <c r="S303" t="n">
        <v>0.364</v>
      </c>
      <c r="T303" t="n">
        <v>3.64e-05</v>
      </c>
      <c r="U303" t="inlineStr">
        <is>
          <t>Pb Fire Assay</t>
        </is>
      </c>
      <c r="V303" t="inlineStr"/>
      <c r="W303" t="inlineStr"/>
      <c r="X303" t="inlineStr"/>
      <c r="Y303" t="n">
        <v>1022</v>
      </c>
      <c r="Z303" t="n">
        <v>0.1022</v>
      </c>
      <c r="AA303" t="inlineStr">
        <is>
          <t>4-Acid Digestion</t>
        </is>
      </c>
      <c r="AB303" t="n">
        <v>2.4</v>
      </c>
      <c r="AC303" t="n">
        <v>0.00024</v>
      </c>
      <c r="AD303" t="inlineStr">
        <is>
          <t>4-Acid Digestion</t>
        </is>
      </c>
      <c r="AE303" t="n">
        <v>2.75</v>
      </c>
      <c r="AF303" t="n">
        <v>0.000275</v>
      </c>
      <c r="AG303" t="inlineStr">
        <is>
          <t>4-Acid Digestion</t>
        </is>
      </c>
      <c r="AH303" t="n">
        <v>17200</v>
      </c>
      <c r="AI303" t="n">
        <v>1.72</v>
      </c>
      <c r="AJ303" t="inlineStr">
        <is>
          <t>4-Acid Digestion</t>
        </is>
      </c>
      <c r="AK303" t="n">
        <v>0.31</v>
      </c>
      <c r="AL303" t="n">
        <v>3.1e-05</v>
      </c>
      <c r="AM303" t="inlineStr">
        <is>
          <t>4-Acid Digestion</t>
        </is>
      </c>
      <c r="AN303" t="n">
        <v>67</v>
      </c>
      <c r="AO303" t="n">
        <v>0.0067</v>
      </c>
      <c r="AP303" t="inlineStr">
        <is>
          <t>4-Acid Digestion</t>
        </is>
      </c>
      <c r="AQ303" t="inlineStr"/>
      <c r="AR303" t="inlineStr"/>
      <c r="AS303" t="inlineStr"/>
      <c r="AT303" t="n">
        <v>7.37</v>
      </c>
      <c r="AU303" t="n">
        <v>0.000737</v>
      </c>
      <c r="AV303" t="inlineStr">
        <is>
          <t>4-Acid Digestion</t>
        </is>
      </c>
      <c r="AW303" t="n">
        <v>36.5</v>
      </c>
      <c r="AX303" t="n">
        <v>0.00365</v>
      </c>
      <c r="AY303" t="inlineStr">
        <is>
          <t>4-Acid Digestion</t>
        </is>
      </c>
      <c r="AZ303" t="n">
        <v>9.57</v>
      </c>
      <c r="BA303" t="n">
        <v>0.000957</v>
      </c>
      <c r="BB303" t="inlineStr">
        <is>
          <t>4-Acid Digestion</t>
        </is>
      </c>
      <c r="BC303" t="n">
        <v>4440</v>
      </c>
      <c r="BD303" t="n">
        <v>0.444</v>
      </c>
      <c r="BE303" t="inlineStr">
        <is>
          <t>4-Acid Digestion</t>
        </is>
      </c>
      <c r="BF303" t="n">
        <v>3.53</v>
      </c>
      <c r="BG303" t="n">
        <v>0.000353</v>
      </c>
      <c r="BH303" t="inlineStr">
        <is>
          <t>4-Acid Digestion</t>
        </is>
      </c>
      <c r="BI303" t="n">
        <v>1.4</v>
      </c>
      <c r="BJ303" t="n">
        <v>0.00014</v>
      </c>
      <c r="BK303" t="inlineStr">
        <is>
          <t>4-Acid Digestion</t>
        </is>
      </c>
      <c r="BL303" t="n">
        <v>1.22</v>
      </c>
      <c r="BM303" t="n">
        <v>0.000122</v>
      </c>
      <c r="BN303" t="inlineStr">
        <is>
          <t>4-Acid Digestion</t>
        </is>
      </c>
      <c r="BO303" t="n">
        <v>27900</v>
      </c>
      <c r="BP303" t="n">
        <v>2.79</v>
      </c>
      <c r="BQ303" t="inlineStr">
        <is>
          <t>4-Acid Digestion</t>
        </is>
      </c>
      <c r="BR303" t="n">
        <v>19.5</v>
      </c>
      <c r="BS303" t="n">
        <v>0.00195</v>
      </c>
      <c r="BT303" t="inlineStr">
        <is>
          <t>4-Acid Digestion</t>
        </is>
      </c>
      <c r="BU303" t="n">
        <v>5.52</v>
      </c>
      <c r="BV303" t="n">
        <v>0.000552</v>
      </c>
      <c r="BW303" t="inlineStr">
        <is>
          <t>4-Acid Digestion</t>
        </is>
      </c>
      <c r="BX303" t="n">
        <v>0.1</v>
      </c>
      <c r="BY303" t="n">
        <v>1e-05</v>
      </c>
      <c r="BZ303" t="inlineStr">
        <is>
          <t>Aqua Regia Digestion</t>
        </is>
      </c>
      <c r="CA303" t="n">
        <v>2.08</v>
      </c>
      <c r="CB303" t="n">
        <v>0.000208</v>
      </c>
      <c r="CC303" t="inlineStr">
        <is>
          <t>4-Acid Digestion</t>
        </is>
      </c>
      <c r="CD303" t="inlineStr"/>
      <c r="CE303" t="inlineStr"/>
      <c r="CF303" t="inlineStr"/>
      <c r="CG303" t="n">
        <v>0.59</v>
      </c>
      <c r="CH303" t="n">
        <v>5.9e-05</v>
      </c>
      <c r="CI303" t="inlineStr">
        <is>
          <t>4-Acid Digestion</t>
        </is>
      </c>
      <c r="CJ303" t="n">
        <v>0.1</v>
      </c>
      <c r="CK303" t="n">
        <v>1e-05</v>
      </c>
      <c r="CL303" t="inlineStr">
        <is>
          <t>4-Acid Digestion</t>
        </is>
      </c>
      <c r="CM303" t="inlineStr"/>
      <c r="CN303" t="inlineStr"/>
      <c r="CO303" t="inlineStr"/>
      <c r="CP303" t="n">
        <v>33200</v>
      </c>
      <c r="CQ303" t="n">
        <v>3.32</v>
      </c>
      <c r="CR303" t="inlineStr">
        <is>
          <t>4-Acid Digestion</t>
        </is>
      </c>
      <c r="CS303" t="n">
        <v>31.5</v>
      </c>
      <c r="CT303" t="n">
        <v>0.00315</v>
      </c>
      <c r="CU303" t="inlineStr">
        <is>
          <t>4-Acid Digestion</t>
        </is>
      </c>
      <c r="CV303" t="n">
        <v>44.1</v>
      </c>
      <c r="CW303" t="n">
        <v>0.00441</v>
      </c>
      <c r="CX303" t="inlineStr">
        <is>
          <t>4-Acid Digestion</t>
        </is>
      </c>
      <c r="CY303" t="n">
        <v>0.18</v>
      </c>
      <c r="CZ303" t="n">
        <v>1.8e-05</v>
      </c>
      <c r="DA303" t="inlineStr">
        <is>
          <t>4-Acid Digestion</t>
        </is>
      </c>
      <c r="DB303" t="n">
        <v>7030</v>
      </c>
      <c r="DC303" t="n">
        <v>0.703</v>
      </c>
      <c r="DD303" t="inlineStr">
        <is>
          <t>4-Acid Digestion</t>
        </is>
      </c>
      <c r="DE303" t="n">
        <v>330</v>
      </c>
      <c r="DF303" t="n">
        <v>0.033</v>
      </c>
      <c r="DG303" t="inlineStr">
        <is>
          <t>4-Acid Digestion</t>
        </is>
      </c>
      <c r="DH303" t="n">
        <v>87</v>
      </c>
      <c r="DI303" t="n">
        <v>0.008699999999999999</v>
      </c>
      <c r="DJ303" t="inlineStr">
        <is>
          <t>4-Acid Digestion</t>
        </is>
      </c>
      <c r="DK303" t="n">
        <v>22000</v>
      </c>
      <c r="DL303" t="n">
        <v>2.2</v>
      </c>
      <c r="DM303" t="inlineStr">
        <is>
          <t>4-Acid Digestion</t>
        </is>
      </c>
      <c r="DN303" t="n">
        <v>11.8</v>
      </c>
      <c r="DO303" t="n">
        <v>0.00118</v>
      </c>
      <c r="DP303" t="inlineStr">
        <is>
          <t>4-Acid Digestion</t>
        </is>
      </c>
      <c r="DQ303" t="n">
        <v>30.3</v>
      </c>
      <c r="DR303" t="n">
        <v>0.00303</v>
      </c>
      <c r="DS303" t="inlineStr">
        <is>
          <t>4-Acid Digestion</t>
        </is>
      </c>
      <c r="DT303" t="n">
        <v>14.5</v>
      </c>
      <c r="DU303" t="n">
        <v>0.00145</v>
      </c>
      <c r="DV303" t="inlineStr">
        <is>
          <t>Aqua Regia Digestion</t>
        </is>
      </c>
      <c r="DW303" t="n">
        <v>870</v>
      </c>
      <c r="DX303" t="n">
        <v>0.08699999999999999</v>
      </c>
      <c r="DY303" t="inlineStr">
        <is>
          <t>4-Acid Digestion</t>
        </is>
      </c>
      <c r="DZ303" t="n">
        <v>27.7</v>
      </c>
      <c r="EA303" t="n">
        <v>0.00277</v>
      </c>
      <c r="EB303" t="inlineStr">
        <is>
          <t>4-Acid Digestion</t>
        </is>
      </c>
      <c r="EC303" t="inlineStr"/>
      <c r="ED303" t="inlineStr"/>
      <c r="EE303" t="inlineStr"/>
      <c r="EF303" t="n">
        <v>8.02</v>
      </c>
      <c r="EG303" t="n">
        <v>0.000802</v>
      </c>
      <c r="EH303" t="inlineStr">
        <is>
          <t>4-Acid Digestion</t>
        </is>
      </c>
      <c r="EI303" t="inlineStr"/>
      <c r="EJ303" t="inlineStr"/>
      <c r="EK303" t="inlineStr"/>
      <c r="EL303" t="n">
        <v>91</v>
      </c>
      <c r="EM303" t="n">
        <v>0.0091</v>
      </c>
      <c r="EN303" t="inlineStr">
        <is>
          <t>Aqua Regia Digestion</t>
        </is>
      </c>
      <c r="EO303" t="n">
        <v>0.07199999999999999</v>
      </c>
      <c r="EP303" t="n">
        <v>7.2e-06</v>
      </c>
      <c r="EQ303" t="inlineStr">
        <is>
          <t>4-Acid Digestion</t>
        </is>
      </c>
      <c r="ER303" t="inlineStr"/>
      <c r="ES303" t="inlineStr"/>
      <c r="ET303" t="inlineStr"/>
      <c r="EU303" t="inlineStr"/>
      <c r="EV303" t="inlineStr"/>
      <c r="EW303" t="inlineStr"/>
      <c r="EX303" t="n">
        <v>5890</v>
      </c>
      <c r="EY303" t="n">
        <v>0.589</v>
      </c>
      <c r="EZ303" t="inlineStr">
        <is>
          <t>4-Acid Digestion</t>
        </is>
      </c>
      <c r="FA303" t="n">
        <v>4.27</v>
      </c>
      <c r="FB303" t="n">
        <v>0.000427</v>
      </c>
      <c r="FC303" t="inlineStr">
        <is>
          <t>4-Acid Digestion</t>
        </is>
      </c>
      <c r="FD303" t="n">
        <v>7.94</v>
      </c>
      <c r="FE303" t="n">
        <v>0.000794</v>
      </c>
      <c r="FF303" t="inlineStr">
        <is>
          <t>4-Acid Digestion</t>
        </is>
      </c>
      <c r="FG303" t="n">
        <v>5.19</v>
      </c>
      <c r="FH303" t="n">
        <v>0.000519</v>
      </c>
      <c r="FI303" t="inlineStr">
        <is>
          <t>4-Acid Digestion</t>
        </is>
      </c>
      <c r="FJ303" t="inlineStr"/>
      <c r="FK303" t="inlineStr"/>
      <c r="FL303" t="inlineStr"/>
      <c r="FM303" t="n">
        <v>3.51</v>
      </c>
      <c r="FN303" t="n">
        <v>0.000351</v>
      </c>
      <c r="FO303" t="inlineStr">
        <is>
          <t>Aqua Regia Digestion</t>
        </is>
      </c>
      <c r="FP303" t="n">
        <v>4.74</v>
      </c>
      <c r="FQ303" t="n">
        <v>0.000474</v>
      </c>
      <c r="FR303" t="inlineStr">
        <is>
          <t>4-Acid Digestion</t>
        </is>
      </c>
      <c r="FS303" t="n">
        <v>279</v>
      </c>
      <c r="FT303" t="n">
        <v>0.0279</v>
      </c>
      <c r="FU303" t="inlineStr">
        <is>
          <t>4-Acid Digestion</t>
        </is>
      </c>
      <c r="FV303" t="n">
        <v>1</v>
      </c>
      <c r="FW303" t="n">
        <v>0.0001</v>
      </c>
      <c r="FX303" t="inlineStr">
        <is>
          <t>4-Acid Digestion</t>
        </is>
      </c>
      <c r="FY303" t="n">
        <v>0.74</v>
      </c>
      <c r="FZ303" t="n">
        <v>7.4e-05</v>
      </c>
      <c r="GA303" t="inlineStr">
        <is>
          <t>4-Acid Digestion</t>
        </is>
      </c>
      <c r="GB303" t="n">
        <v>0.6</v>
      </c>
      <c r="GC303" t="n">
        <v>6e-05</v>
      </c>
      <c r="GD303" t="inlineStr">
        <is>
          <t>Aqua Regia Digestion</t>
        </is>
      </c>
      <c r="GE303" t="n">
        <v>12.5</v>
      </c>
      <c r="GF303" t="n">
        <v>0.00125</v>
      </c>
      <c r="GG303" t="inlineStr">
        <is>
          <t>4-Acid Digestion</t>
        </is>
      </c>
      <c r="GH303" t="n">
        <v>3300</v>
      </c>
      <c r="GI303" t="n">
        <v>0.33</v>
      </c>
      <c r="GJ303" t="inlineStr">
        <is>
          <t>4-Acid Digestion</t>
        </is>
      </c>
      <c r="GK303" t="n">
        <v>0.85</v>
      </c>
      <c r="GL303" t="n">
        <v>8.500000000000001e-05</v>
      </c>
      <c r="GM303" t="inlineStr">
        <is>
          <t>4-Acid Digestion</t>
        </is>
      </c>
      <c r="GN303" t="n">
        <v>0.19</v>
      </c>
      <c r="GO303" t="n">
        <v>1.9e-05</v>
      </c>
      <c r="GP303" t="inlineStr">
        <is>
          <t>4-Acid Digestion</t>
        </is>
      </c>
      <c r="GQ303" t="n">
        <v>3.51</v>
      </c>
      <c r="GR303" t="n">
        <v>0.000351</v>
      </c>
      <c r="GS303" t="inlineStr">
        <is>
          <t>4-Acid Digestion</t>
        </is>
      </c>
      <c r="GT303" t="n">
        <v>58</v>
      </c>
      <c r="GU303" t="n">
        <v>0.0058</v>
      </c>
      <c r="GV303" t="inlineStr">
        <is>
          <t>Aqua Regia Digestion</t>
        </is>
      </c>
      <c r="GW303" t="n">
        <v>8.109999999999999</v>
      </c>
      <c r="GX303" t="n">
        <v>0.000811</v>
      </c>
      <c r="GY303" t="inlineStr">
        <is>
          <t>4-Acid Digestion</t>
        </is>
      </c>
      <c r="GZ303" t="n">
        <v>14.6</v>
      </c>
      <c r="HA303" t="n">
        <v>0.00146</v>
      </c>
      <c r="HB303" t="inlineStr">
        <is>
          <t>4-Acid Digestion</t>
        </is>
      </c>
      <c r="HC303" t="n">
        <v>1.16</v>
      </c>
      <c r="HD303" t="n">
        <v>0.000116</v>
      </c>
      <c r="HE303" t="inlineStr">
        <is>
          <t>4-Acid Digestion</t>
        </is>
      </c>
      <c r="HF303" t="n">
        <v>91</v>
      </c>
      <c r="HG303" t="n">
        <v>0.0091</v>
      </c>
      <c r="HH303" t="inlineStr">
        <is>
          <t>4-Acid Digestion</t>
        </is>
      </c>
      <c r="HI303" t="n">
        <v>69</v>
      </c>
      <c r="HJ303" t="n">
        <v>0.0069</v>
      </c>
      <c r="HK303" t="inlineStr">
        <is>
          <t>4-Acid Digestion</t>
        </is>
      </c>
    </row>
    <row r="304">
      <c r="A304" t="inlineStr">
        <is>
          <t>OREAS0507</t>
        </is>
      </c>
      <c r="B304" t="inlineStr">
        <is>
          <t>Au &lt;1 ppm, Au-Cu ore, Cu ore</t>
        </is>
      </c>
      <c r="C304" t="inlineStr">
        <is>
          <t>primary</t>
        </is>
      </c>
      <c r="D304" t="inlineStr">
        <is>
          <t>quartz monzonite</t>
        </is>
      </c>
      <c r="E304" t="inlineStr">
        <is>
          <t>porphyry copper-gold</t>
        </is>
      </c>
      <c r="F304" t="inlineStr">
        <is>
          <t>yes</t>
        </is>
      </c>
      <c r="G304" t="inlineStr">
        <is>
          <t>Current</t>
        </is>
      </c>
      <c r="H304" t="inlineStr">
        <is>
          <t>C:/Users/Zeb/Documents/GitHub/OREAS-Catalogue-Info/oreas-catalogue-2024-05-24.csv</t>
        </is>
      </c>
      <c r="I304">
        <f>Hyperlink("https://www.oreas.com/crm/OREAS-507/")</f>
        <v/>
      </c>
      <c r="J304" t="n">
        <v>1.34</v>
      </c>
      <c r="K304" t="n">
        <v>0.000134</v>
      </c>
      <c r="L304" t="inlineStr">
        <is>
          <t>Aqua Regia Digestion</t>
        </is>
      </c>
      <c r="M304" t="n">
        <v>74300</v>
      </c>
      <c r="N304" t="n">
        <v>7.43</v>
      </c>
      <c r="O304" t="inlineStr">
        <is>
          <t>4-Acid Digestion</t>
        </is>
      </c>
      <c r="P304" t="n">
        <v>46.7</v>
      </c>
      <c r="Q304" t="n">
        <v>0.00467</v>
      </c>
      <c r="R304" t="inlineStr">
        <is>
          <t>4-Acid Digestion</t>
        </is>
      </c>
      <c r="S304" t="n">
        <v>0.176</v>
      </c>
      <c r="T304" t="n">
        <v>1.76e-05</v>
      </c>
      <c r="U304" t="inlineStr">
        <is>
          <t>Pb Fire Assay</t>
        </is>
      </c>
      <c r="V304" t="inlineStr"/>
      <c r="W304" t="inlineStr"/>
      <c r="X304" t="inlineStr"/>
      <c r="Y304" t="n">
        <v>1103</v>
      </c>
      <c r="Z304" t="n">
        <v>0.1103</v>
      </c>
      <c r="AA304" t="inlineStr">
        <is>
          <t>4-Acid Digestion</t>
        </is>
      </c>
      <c r="AB304" t="n">
        <v>2.55</v>
      </c>
      <c r="AC304" t="n">
        <v>0.000255</v>
      </c>
      <c r="AD304" t="inlineStr">
        <is>
          <t>4-Acid Digestion</t>
        </is>
      </c>
      <c r="AE304" t="n">
        <v>1.78</v>
      </c>
      <c r="AF304" t="n">
        <v>0.000178</v>
      </c>
      <c r="AG304" t="inlineStr">
        <is>
          <t>4-Acid Digestion</t>
        </is>
      </c>
      <c r="AH304" t="n">
        <v>17100</v>
      </c>
      <c r="AI304" t="n">
        <v>1.71</v>
      </c>
      <c r="AJ304" t="inlineStr">
        <is>
          <t>4-Acid Digestion</t>
        </is>
      </c>
      <c r="AK304" t="n">
        <v>0.6899999999999999</v>
      </c>
      <c r="AL304" t="n">
        <v>6.9e-05</v>
      </c>
      <c r="AM304" t="inlineStr">
        <is>
          <t>4-Acid Digestion</t>
        </is>
      </c>
      <c r="AN304" t="n">
        <v>70</v>
      </c>
      <c r="AO304" t="n">
        <v>0.007</v>
      </c>
      <c r="AP304" t="inlineStr">
        <is>
          <t>4-Acid Digestion</t>
        </is>
      </c>
      <c r="AQ304" t="inlineStr"/>
      <c r="AR304" t="inlineStr"/>
      <c r="AS304" t="inlineStr"/>
      <c r="AT304" t="n">
        <v>7.93</v>
      </c>
      <c r="AU304" t="n">
        <v>0.000793</v>
      </c>
      <c r="AV304" t="inlineStr">
        <is>
          <t>4-Acid Digestion</t>
        </is>
      </c>
      <c r="AW304" t="n">
        <v>43.3</v>
      </c>
      <c r="AX304" t="n">
        <v>0.00433</v>
      </c>
      <c r="AY304" t="inlineStr">
        <is>
          <t>4-Acid Digestion</t>
        </is>
      </c>
      <c r="AZ304" t="n">
        <v>10.9</v>
      </c>
      <c r="BA304" t="n">
        <v>0.00109</v>
      </c>
      <c r="BB304" t="inlineStr">
        <is>
          <t>4-Acid Digestion</t>
        </is>
      </c>
      <c r="BC304" t="n">
        <v>6220</v>
      </c>
      <c r="BD304" t="n">
        <v>0.622</v>
      </c>
      <c r="BE304" t="inlineStr">
        <is>
          <t>4-Acid Digestion</t>
        </is>
      </c>
      <c r="BF304" t="n">
        <v>3.77</v>
      </c>
      <c r="BG304" t="n">
        <v>0.000377</v>
      </c>
      <c r="BH304" t="inlineStr">
        <is>
          <t>4-Acid Digestion</t>
        </is>
      </c>
      <c r="BI304" t="n">
        <v>1.43</v>
      </c>
      <c r="BJ304" t="n">
        <v>0.000143</v>
      </c>
      <c r="BK304" t="inlineStr">
        <is>
          <t>4-Acid Digestion</t>
        </is>
      </c>
      <c r="BL304" t="n">
        <v>1.33</v>
      </c>
      <c r="BM304" t="n">
        <v>0.000133</v>
      </c>
      <c r="BN304" t="inlineStr">
        <is>
          <t>4-Acid Digestion</t>
        </is>
      </c>
      <c r="BO304" t="n">
        <v>31300</v>
      </c>
      <c r="BP304" t="n">
        <v>3.13</v>
      </c>
      <c r="BQ304" t="inlineStr">
        <is>
          <t>4-Acid Digestion</t>
        </is>
      </c>
      <c r="BR304" t="n">
        <v>20.3</v>
      </c>
      <c r="BS304" t="n">
        <v>0.00203</v>
      </c>
      <c r="BT304" t="inlineStr">
        <is>
          <t>4-Acid Digestion</t>
        </is>
      </c>
      <c r="BU304" t="n">
        <v>5.98</v>
      </c>
      <c r="BV304" t="n">
        <v>0.000598</v>
      </c>
      <c r="BW304" t="inlineStr">
        <is>
          <t>4-Acid Digestion</t>
        </is>
      </c>
      <c r="BX304" t="n">
        <v>0.13</v>
      </c>
      <c r="BY304" t="n">
        <v>1.3e-05</v>
      </c>
      <c r="BZ304" t="inlineStr">
        <is>
          <t>Aqua Regia Digestion</t>
        </is>
      </c>
      <c r="CA304" t="n">
        <v>1.98</v>
      </c>
      <c r="CB304" t="n">
        <v>0.000198</v>
      </c>
      <c r="CC304" t="inlineStr">
        <is>
          <t>4-Acid Digestion</t>
        </is>
      </c>
      <c r="CD304" t="inlineStr"/>
      <c r="CE304" t="inlineStr"/>
      <c r="CF304" t="inlineStr"/>
      <c r="CG304" t="n">
        <v>0.62</v>
      </c>
      <c r="CH304" t="n">
        <v>6.2e-05</v>
      </c>
      <c r="CI304" t="inlineStr">
        <is>
          <t>4-Acid Digestion</t>
        </is>
      </c>
      <c r="CJ304" t="n">
        <v>0.15</v>
      </c>
      <c r="CK304" t="n">
        <v>1.5e-05</v>
      </c>
      <c r="CL304" t="inlineStr">
        <is>
          <t>4-Acid Digestion</t>
        </is>
      </c>
      <c r="CM304" t="inlineStr"/>
      <c r="CN304" t="inlineStr"/>
      <c r="CO304" t="inlineStr"/>
      <c r="CP304" t="n">
        <v>30700</v>
      </c>
      <c r="CQ304" t="n">
        <v>3.07</v>
      </c>
      <c r="CR304" t="inlineStr">
        <is>
          <t>4-Acid Digestion</t>
        </is>
      </c>
      <c r="CS304" t="n">
        <v>33.9</v>
      </c>
      <c r="CT304" t="n">
        <v>0.00339</v>
      </c>
      <c r="CU304" t="inlineStr">
        <is>
          <t>4-Acid Digestion</t>
        </is>
      </c>
      <c r="CV304" t="n">
        <v>50</v>
      </c>
      <c r="CW304" t="n">
        <v>0.005</v>
      </c>
      <c r="CX304" t="inlineStr">
        <is>
          <t>4-Acid Digestion</t>
        </is>
      </c>
      <c r="CY304" t="n">
        <v>0.18</v>
      </c>
      <c r="CZ304" t="n">
        <v>1.8e-05</v>
      </c>
      <c r="DA304" t="inlineStr">
        <is>
          <t>4-Acid Digestion</t>
        </is>
      </c>
      <c r="DB304" t="n">
        <v>7120</v>
      </c>
      <c r="DC304" t="n">
        <v>0.712</v>
      </c>
      <c r="DD304" t="inlineStr">
        <is>
          <t>4-Acid Digestion</t>
        </is>
      </c>
      <c r="DE304" t="n">
        <v>350</v>
      </c>
      <c r="DF304" t="n">
        <v>0.035</v>
      </c>
      <c r="DG304" t="inlineStr">
        <is>
          <t>4-Acid Digestion</t>
        </is>
      </c>
      <c r="DH304" t="n">
        <v>114</v>
      </c>
      <c r="DI304" t="n">
        <v>0.0114</v>
      </c>
      <c r="DJ304" t="inlineStr">
        <is>
          <t>4-Acid Digestion</t>
        </is>
      </c>
      <c r="DK304" t="n">
        <v>21000</v>
      </c>
      <c r="DL304" t="n">
        <v>2.1</v>
      </c>
      <c r="DM304" t="inlineStr">
        <is>
          <t>4-Acid Digestion</t>
        </is>
      </c>
      <c r="DN304" t="n">
        <v>12.6</v>
      </c>
      <c r="DO304" t="n">
        <v>0.00126</v>
      </c>
      <c r="DP304" t="inlineStr">
        <is>
          <t>4-Acid Digestion</t>
        </is>
      </c>
      <c r="DQ304" t="n">
        <v>33.9</v>
      </c>
      <c r="DR304" t="n">
        <v>0.00339</v>
      </c>
      <c r="DS304" t="inlineStr">
        <is>
          <t>4-Acid Digestion</t>
        </is>
      </c>
      <c r="DT304" t="n">
        <v>15.8</v>
      </c>
      <c r="DU304" t="n">
        <v>0.00158</v>
      </c>
      <c r="DV304" t="inlineStr">
        <is>
          <t>Aqua Regia Digestion</t>
        </is>
      </c>
      <c r="DW304" t="n">
        <v>870</v>
      </c>
      <c r="DX304" t="n">
        <v>0.08699999999999999</v>
      </c>
      <c r="DY304" t="inlineStr">
        <is>
          <t>4-Acid Digestion</t>
        </is>
      </c>
      <c r="DZ304" t="n">
        <v>37.1</v>
      </c>
      <c r="EA304" t="n">
        <v>0.00371</v>
      </c>
      <c r="EB304" t="inlineStr">
        <is>
          <t>4-Acid Digestion</t>
        </is>
      </c>
      <c r="EC304" t="inlineStr"/>
      <c r="ED304" t="inlineStr"/>
      <c r="EE304" t="inlineStr"/>
      <c r="EF304" t="n">
        <v>8.69</v>
      </c>
      <c r="EG304" t="n">
        <v>0.000869</v>
      </c>
      <c r="EH304" t="inlineStr">
        <is>
          <t>4-Acid Digestion</t>
        </is>
      </c>
      <c r="EI304" t="inlineStr"/>
      <c r="EJ304" t="inlineStr"/>
      <c r="EK304" t="inlineStr"/>
      <c r="EL304" t="n">
        <v>103</v>
      </c>
      <c r="EM304" t="n">
        <v>0.0103</v>
      </c>
      <c r="EN304" t="inlineStr">
        <is>
          <t>Aqua Regia Digestion</t>
        </is>
      </c>
      <c r="EO304" t="n">
        <v>0.08500000000000001</v>
      </c>
      <c r="EP304" t="n">
        <v>8.5e-06</v>
      </c>
      <c r="EQ304" t="inlineStr">
        <is>
          <t>4-Acid Digestion</t>
        </is>
      </c>
      <c r="ER304" t="inlineStr"/>
      <c r="ES304" t="inlineStr"/>
      <c r="ET304" t="inlineStr"/>
      <c r="EU304" t="inlineStr"/>
      <c r="EV304" t="inlineStr"/>
      <c r="EW304" t="inlineStr"/>
      <c r="EX304" t="n">
        <v>7390</v>
      </c>
      <c r="EY304" t="n">
        <v>0.739</v>
      </c>
      <c r="EZ304" t="inlineStr">
        <is>
          <t>4-Acid Digestion</t>
        </is>
      </c>
      <c r="FA304" t="n">
        <v>5.32</v>
      </c>
      <c r="FB304" t="n">
        <v>0.000532</v>
      </c>
      <c r="FC304" t="inlineStr">
        <is>
          <t>4-Acid Digestion</t>
        </is>
      </c>
      <c r="FD304" t="n">
        <v>8.390000000000001</v>
      </c>
      <c r="FE304" t="n">
        <v>0.000839</v>
      </c>
      <c r="FF304" t="inlineStr">
        <is>
          <t>4-Acid Digestion</t>
        </is>
      </c>
      <c r="FG304" t="n">
        <v>4.11</v>
      </c>
      <c r="FH304" t="n">
        <v>0.000411</v>
      </c>
      <c r="FI304" t="inlineStr">
        <is>
          <t>4-Acid Digestion</t>
        </is>
      </c>
      <c r="FJ304" t="inlineStr"/>
      <c r="FK304" t="inlineStr"/>
      <c r="FL304" t="inlineStr"/>
      <c r="FM304" t="n">
        <v>3.58</v>
      </c>
      <c r="FN304" t="n">
        <v>0.000358</v>
      </c>
      <c r="FO304" t="inlineStr">
        <is>
          <t>Aqua Regia Digestion</t>
        </is>
      </c>
      <c r="FP304" t="n">
        <v>5.04</v>
      </c>
      <c r="FQ304" t="n">
        <v>0.000504</v>
      </c>
      <c r="FR304" t="inlineStr">
        <is>
          <t>4-Acid Digestion</t>
        </is>
      </c>
      <c r="FS304" t="n">
        <v>217</v>
      </c>
      <c r="FT304" t="n">
        <v>0.0217</v>
      </c>
      <c r="FU304" t="inlineStr">
        <is>
          <t>4-Acid Digestion</t>
        </is>
      </c>
      <c r="FV304" t="n">
        <v>1.13</v>
      </c>
      <c r="FW304" t="n">
        <v>0.000113</v>
      </c>
      <c r="FX304" t="inlineStr">
        <is>
          <t>4-Acid Digestion</t>
        </is>
      </c>
      <c r="FY304" t="n">
        <v>0.79</v>
      </c>
      <c r="FZ304" t="n">
        <v>7.9e-05</v>
      </c>
      <c r="GA304" t="inlineStr">
        <is>
          <t>4-Acid Digestion</t>
        </is>
      </c>
      <c r="GB304" t="n">
        <v>0.65</v>
      </c>
      <c r="GC304" t="n">
        <v>6.499999999999999e-05</v>
      </c>
      <c r="GD304" t="inlineStr">
        <is>
          <t>Aqua Regia Digestion</t>
        </is>
      </c>
      <c r="GE304" t="n">
        <v>13.9</v>
      </c>
      <c r="GF304" t="n">
        <v>0.00139</v>
      </c>
      <c r="GG304" t="inlineStr">
        <is>
          <t>4-Acid Digestion</t>
        </is>
      </c>
      <c r="GH304" t="n">
        <v>3500</v>
      </c>
      <c r="GI304" t="n">
        <v>0.35</v>
      </c>
      <c r="GJ304" t="inlineStr">
        <is>
          <t>4-Acid Digestion</t>
        </is>
      </c>
      <c r="GK304" t="n">
        <v>0.93</v>
      </c>
      <c r="GL304" t="n">
        <v>9.3e-05</v>
      </c>
      <c r="GM304" t="inlineStr">
        <is>
          <t>4-Acid Digestion</t>
        </is>
      </c>
      <c r="GN304" t="n">
        <v>0.19</v>
      </c>
      <c r="GO304" t="n">
        <v>1.9e-05</v>
      </c>
      <c r="GP304" t="inlineStr">
        <is>
          <t>4-Acid Digestion</t>
        </is>
      </c>
      <c r="GQ304" t="n">
        <v>4.09</v>
      </c>
      <c r="GR304" t="n">
        <v>0.000409</v>
      </c>
      <c r="GS304" t="inlineStr">
        <is>
          <t>4-Acid Digestion</t>
        </is>
      </c>
      <c r="GT304" t="n">
        <v>60</v>
      </c>
      <c r="GU304" t="n">
        <v>0.006</v>
      </c>
      <c r="GV304" t="inlineStr">
        <is>
          <t>Aqua Regia Digestion</t>
        </is>
      </c>
      <c r="GW304" t="n">
        <v>9.279999999999999</v>
      </c>
      <c r="GX304" t="n">
        <v>0.000928</v>
      </c>
      <c r="GY304" t="inlineStr">
        <is>
          <t>4-Acid Digestion</t>
        </is>
      </c>
      <c r="GZ304" t="n">
        <v>15.5</v>
      </c>
      <c r="HA304" t="n">
        <v>0.00155</v>
      </c>
      <c r="HB304" t="inlineStr">
        <is>
          <t>4-Acid Digestion</t>
        </is>
      </c>
      <c r="HC304" t="n">
        <v>1.21</v>
      </c>
      <c r="HD304" t="n">
        <v>0.000121</v>
      </c>
      <c r="HE304" t="inlineStr">
        <is>
          <t>4-Acid Digestion</t>
        </is>
      </c>
      <c r="HF304" t="n">
        <v>161</v>
      </c>
      <c r="HG304" t="n">
        <v>0.0161</v>
      </c>
      <c r="HH304" t="inlineStr">
        <is>
          <t>4-Acid Digestion</t>
        </is>
      </c>
      <c r="HI304" t="n">
        <v>64</v>
      </c>
      <c r="HJ304" t="n">
        <v>0.0064</v>
      </c>
      <c r="HK304" t="inlineStr">
        <is>
          <t>4-Acid Digestion</t>
        </is>
      </c>
    </row>
    <row r="305">
      <c r="A305" t="inlineStr">
        <is>
          <t>OREAS0508</t>
        </is>
      </c>
      <c r="B305" t="inlineStr">
        <is>
          <t>Au &lt;1 ppm, Au-Cu ore, Cu ore</t>
        </is>
      </c>
      <c r="C305" t="inlineStr">
        <is>
          <t>primary</t>
        </is>
      </c>
      <c r="D305" t="inlineStr">
        <is>
          <t>granodiorite</t>
        </is>
      </c>
      <c r="E305" t="inlineStr">
        <is>
          <t>porphyry copper-gold</t>
        </is>
      </c>
      <c r="F305" t="inlineStr">
        <is>
          <t>yes</t>
        </is>
      </c>
      <c r="G305" t="inlineStr">
        <is>
          <t>Current</t>
        </is>
      </c>
      <c r="H305" t="inlineStr">
        <is>
          <t>C:/Users/Zeb/Documents/GitHub/OREAS-Catalogue-Info/oreas-catalogue-2024-05-24.csv</t>
        </is>
      </c>
      <c r="I305">
        <f>Hyperlink("https://www.oreas.com/crm/OREAS-508/")</f>
        <v/>
      </c>
      <c r="J305" t="n">
        <v>1.35</v>
      </c>
      <c r="K305" t="n">
        <v>0.000135</v>
      </c>
      <c r="L305" t="inlineStr">
        <is>
          <t>Aqua Regia Digestion</t>
        </is>
      </c>
      <c r="M305" t="n">
        <v>74700</v>
      </c>
      <c r="N305" t="n">
        <v>7.47</v>
      </c>
      <c r="O305" t="inlineStr">
        <is>
          <t>4-Acid Digestion</t>
        </is>
      </c>
      <c r="P305" t="n">
        <v>14.3</v>
      </c>
      <c r="Q305" t="n">
        <v>0.00143</v>
      </c>
      <c r="R305" t="inlineStr">
        <is>
          <t>4-Acid Digestion</t>
        </is>
      </c>
      <c r="S305" t="n">
        <v>0.47</v>
      </c>
      <c r="T305" t="n">
        <v>4.7e-05</v>
      </c>
      <c r="U305" t="inlineStr">
        <is>
          <t>Pb Fire Assay</t>
        </is>
      </c>
      <c r="V305" s="2" t="n">
        <v>10</v>
      </c>
      <c r="W305" s="2" t="n">
        <v>0.001</v>
      </c>
      <c r="X305" t="inlineStr">
        <is>
          <t>Aqua Regia Digestion</t>
        </is>
      </c>
      <c r="Y305" t="n">
        <v>934</v>
      </c>
      <c r="Z305" t="n">
        <v>0.0934</v>
      </c>
      <c r="AA305" t="inlineStr">
        <is>
          <t>4-Acid Digestion</t>
        </is>
      </c>
      <c r="AB305" t="n">
        <v>2.44</v>
      </c>
      <c r="AC305" t="n">
        <v>0.000244</v>
      </c>
      <c r="AD305" t="inlineStr">
        <is>
          <t>4-Acid Digestion</t>
        </is>
      </c>
      <c r="AE305" t="n">
        <v>1.13</v>
      </c>
      <c r="AF305" t="n">
        <v>0.000113</v>
      </c>
      <c r="AG305" t="inlineStr">
        <is>
          <t>4-Acid Digestion</t>
        </is>
      </c>
      <c r="AH305" t="n">
        <v>17300</v>
      </c>
      <c r="AI305" t="n">
        <v>1.73</v>
      </c>
      <c r="AJ305" t="inlineStr">
        <is>
          <t>4-Acid Digestion</t>
        </is>
      </c>
      <c r="AK305" t="n">
        <v>0.38</v>
      </c>
      <c r="AL305" t="n">
        <v>3.8e-05</v>
      </c>
      <c r="AM305" t="inlineStr">
        <is>
          <t>4-Acid Digestion</t>
        </is>
      </c>
      <c r="AN305" t="n">
        <v>64</v>
      </c>
      <c r="AO305" t="n">
        <v>0.0064</v>
      </c>
      <c r="AP305" t="inlineStr">
        <is>
          <t>4-Acid Digestion</t>
        </is>
      </c>
      <c r="AQ305" t="inlineStr"/>
      <c r="AR305" t="inlineStr"/>
      <c r="AS305" t="inlineStr"/>
      <c r="AT305" t="n">
        <v>9.42</v>
      </c>
      <c r="AU305" t="n">
        <v>0.000942</v>
      </c>
      <c r="AV305" t="inlineStr">
        <is>
          <t>4-Acid Digestion</t>
        </is>
      </c>
      <c r="AW305" t="n">
        <v>39.6</v>
      </c>
      <c r="AX305" t="n">
        <v>0.00396</v>
      </c>
      <c r="AY305" t="inlineStr">
        <is>
          <t>4-Acid Digestion</t>
        </is>
      </c>
      <c r="AZ305" t="n">
        <v>8.369999999999999</v>
      </c>
      <c r="BA305" t="n">
        <v>0.000837</v>
      </c>
      <c r="BB305" t="inlineStr">
        <is>
          <t>4-Acid Digestion</t>
        </is>
      </c>
      <c r="BC305" t="n">
        <v>5480</v>
      </c>
      <c r="BD305" t="n">
        <v>0.548</v>
      </c>
      <c r="BE305" t="inlineStr">
        <is>
          <t>4-Acid Digestion</t>
        </is>
      </c>
      <c r="BF305" t="n">
        <v>3.23</v>
      </c>
      <c r="BG305" t="n">
        <v>0.000323</v>
      </c>
      <c r="BH305" t="inlineStr">
        <is>
          <t>4-Acid Digestion</t>
        </is>
      </c>
      <c r="BI305" t="n">
        <v>1.35</v>
      </c>
      <c r="BJ305" t="n">
        <v>0.000135</v>
      </c>
      <c r="BK305" t="inlineStr">
        <is>
          <t>4-Acid Digestion</t>
        </is>
      </c>
      <c r="BL305" t="n">
        <v>1.2</v>
      </c>
      <c r="BM305" t="n">
        <v>0.00012</v>
      </c>
      <c r="BN305" t="inlineStr">
        <is>
          <t>4-Acid Digestion</t>
        </is>
      </c>
      <c r="BO305" t="n">
        <v>29300</v>
      </c>
      <c r="BP305" t="n">
        <v>2.93</v>
      </c>
      <c r="BQ305" t="inlineStr">
        <is>
          <t>4-Acid Digestion</t>
        </is>
      </c>
      <c r="BR305" t="n">
        <v>18.7</v>
      </c>
      <c r="BS305" t="n">
        <v>0.00187</v>
      </c>
      <c r="BT305" t="inlineStr">
        <is>
          <t>4-Acid Digestion</t>
        </is>
      </c>
      <c r="BU305" t="n">
        <v>5.11</v>
      </c>
      <c r="BV305" t="n">
        <v>0.000511</v>
      </c>
      <c r="BW305" t="inlineStr">
        <is>
          <t>4-Acid Digestion</t>
        </is>
      </c>
      <c r="BX305" t="n">
        <v>0.08799999999999999</v>
      </c>
      <c r="BY305" t="n">
        <v>8.8e-06</v>
      </c>
      <c r="BZ305" t="inlineStr">
        <is>
          <t>Aqua Regia Digestion</t>
        </is>
      </c>
      <c r="CA305" t="n">
        <v>2.13</v>
      </c>
      <c r="CB305" t="n">
        <v>0.000213</v>
      </c>
      <c r="CC305" t="inlineStr">
        <is>
          <t>4-Acid Digestion</t>
        </is>
      </c>
      <c r="CD305" t="n">
        <v>0.031</v>
      </c>
      <c r="CE305" t="n">
        <v>3.1e-06</v>
      </c>
      <c r="CF305" t="inlineStr">
        <is>
          <t>Aqua Regia Digestion</t>
        </is>
      </c>
      <c r="CG305" t="n">
        <v>0.52</v>
      </c>
      <c r="CH305" t="n">
        <v>5.2e-05</v>
      </c>
      <c r="CI305" t="inlineStr">
        <is>
          <t>4-Acid Digestion</t>
        </is>
      </c>
      <c r="CJ305" t="n">
        <v>0.17</v>
      </c>
      <c r="CK305" t="n">
        <v>1.7e-05</v>
      </c>
      <c r="CL305" t="inlineStr">
        <is>
          <t>4-Acid Digestion</t>
        </is>
      </c>
      <c r="CM305" t="inlineStr"/>
      <c r="CN305" t="inlineStr"/>
      <c r="CO305" t="inlineStr"/>
      <c r="CP305" t="n">
        <v>33800</v>
      </c>
      <c r="CQ305" t="n">
        <v>3.38</v>
      </c>
      <c r="CR305" t="inlineStr">
        <is>
          <t>4-Acid Digestion</t>
        </is>
      </c>
      <c r="CS305" t="n">
        <v>30.8</v>
      </c>
      <c r="CT305" t="n">
        <v>0.00308</v>
      </c>
      <c r="CU305" t="inlineStr">
        <is>
          <t>4-Acid Digestion</t>
        </is>
      </c>
      <c r="CV305" t="n">
        <v>43.8</v>
      </c>
      <c r="CW305" t="n">
        <v>0.00438</v>
      </c>
      <c r="CX305" t="inlineStr">
        <is>
          <t>4-Acid Digestion</t>
        </is>
      </c>
      <c r="CY305" t="n">
        <v>0.18</v>
      </c>
      <c r="CZ305" t="n">
        <v>1.8e-05</v>
      </c>
      <c r="DA305" t="inlineStr">
        <is>
          <t>4-Acid Digestion</t>
        </is>
      </c>
      <c r="DB305" t="n">
        <v>6940</v>
      </c>
      <c r="DC305" t="n">
        <v>0.694</v>
      </c>
      <c r="DD305" t="inlineStr">
        <is>
          <t>4-Acid Digestion</t>
        </is>
      </c>
      <c r="DE305" t="n">
        <v>330</v>
      </c>
      <c r="DF305" t="n">
        <v>0.033</v>
      </c>
      <c r="DG305" t="inlineStr">
        <is>
          <t>4-Acid Digestion</t>
        </is>
      </c>
      <c r="DH305" t="n">
        <v>152</v>
      </c>
      <c r="DI305" t="n">
        <v>0.0152</v>
      </c>
      <c r="DJ305" t="inlineStr">
        <is>
          <t>4-Acid Digestion</t>
        </is>
      </c>
      <c r="DK305" t="n">
        <v>21500</v>
      </c>
      <c r="DL305" t="n">
        <v>2.15</v>
      </c>
      <c r="DM305" t="inlineStr">
        <is>
          <t>4-Acid Digestion</t>
        </is>
      </c>
      <c r="DN305" t="n">
        <v>10.8</v>
      </c>
      <c r="DO305" t="n">
        <v>0.00108</v>
      </c>
      <c r="DP305" t="inlineStr">
        <is>
          <t>4-Acid Digestion</t>
        </is>
      </c>
      <c r="DQ305" t="n">
        <v>29.3</v>
      </c>
      <c r="DR305" t="n">
        <v>0.00293</v>
      </c>
      <c r="DS305" t="inlineStr">
        <is>
          <t>4-Acid Digestion</t>
        </is>
      </c>
      <c r="DT305" t="n">
        <v>18.9</v>
      </c>
      <c r="DU305" t="n">
        <v>0.00189</v>
      </c>
      <c r="DV305" t="inlineStr">
        <is>
          <t>Aqua Regia Digestion</t>
        </is>
      </c>
      <c r="DW305" t="n">
        <v>850</v>
      </c>
      <c r="DX305" t="n">
        <v>0.08500000000000001</v>
      </c>
      <c r="DY305" t="inlineStr">
        <is>
          <t>4-Acid Digestion</t>
        </is>
      </c>
      <c r="DZ305" t="n">
        <v>41.7</v>
      </c>
      <c r="EA305" t="n">
        <v>0.00417</v>
      </c>
      <c r="EB305" t="inlineStr">
        <is>
          <t>4-Acid Digestion</t>
        </is>
      </c>
      <c r="EC305" t="inlineStr"/>
      <c r="ED305" t="inlineStr"/>
      <c r="EE305" t="inlineStr"/>
      <c r="EF305" t="n">
        <v>7.33</v>
      </c>
      <c r="EG305" t="n">
        <v>0.000733</v>
      </c>
      <c r="EH305" t="inlineStr">
        <is>
          <t>4-Acid Digestion</t>
        </is>
      </c>
      <c r="EI305" t="inlineStr"/>
      <c r="EJ305" t="inlineStr"/>
      <c r="EK305" t="inlineStr"/>
      <c r="EL305" t="n">
        <v>81</v>
      </c>
      <c r="EM305" t="n">
        <v>0.0081</v>
      </c>
      <c r="EN305" t="inlineStr">
        <is>
          <t>Aqua Regia Digestion</t>
        </is>
      </c>
      <c r="EO305" t="n">
        <v>0.025</v>
      </c>
      <c r="EP305" t="n">
        <v>2.5e-06</v>
      </c>
      <c r="EQ305" t="inlineStr">
        <is>
          <t>4-Acid Digestion</t>
        </is>
      </c>
      <c r="ER305" t="inlineStr"/>
      <c r="ES305" t="inlineStr"/>
      <c r="ET305" t="inlineStr"/>
      <c r="EU305" t="inlineStr"/>
      <c r="EV305" t="inlineStr"/>
      <c r="EW305" t="inlineStr"/>
      <c r="EX305" t="n">
        <v>8140</v>
      </c>
      <c r="EY305" t="n">
        <v>0.8139999999999999</v>
      </c>
      <c r="EZ305" t="inlineStr">
        <is>
          <t>4-Acid Digestion</t>
        </is>
      </c>
      <c r="FA305" t="n">
        <v>183</v>
      </c>
      <c r="FB305" t="n">
        <v>0.0183</v>
      </c>
      <c r="FC305" t="inlineStr">
        <is>
          <t>4-Acid Digestion</t>
        </is>
      </c>
      <c r="FD305" t="n">
        <v>7.47</v>
      </c>
      <c r="FE305" t="n">
        <v>0.0007470000000000001</v>
      </c>
      <c r="FF305" t="inlineStr">
        <is>
          <t>4-Acid Digestion</t>
        </is>
      </c>
      <c r="FG305" t="n">
        <v>6.16</v>
      </c>
      <c r="FH305" t="n">
        <v>0.000616</v>
      </c>
      <c r="FI305" t="inlineStr">
        <is>
          <t>4-Acid Digestion</t>
        </is>
      </c>
      <c r="FJ305" t="inlineStr"/>
      <c r="FK305" t="inlineStr"/>
      <c r="FL305" t="inlineStr"/>
      <c r="FM305" t="n">
        <v>5.75</v>
      </c>
      <c r="FN305" t="n">
        <v>0.000575</v>
      </c>
      <c r="FO305" t="inlineStr">
        <is>
          <t>4-Acid Digestion</t>
        </is>
      </c>
      <c r="FP305" t="n">
        <v>4.11</v>
      </c>
      <c r="FQ305" t="n">
        <v>0.000411</v>
      </c>
      <c r="FR305" t="inlineStr">
        <is>
          <t>4-Acid Digestion</t>
        </is>
      </c>
      <c r="FS305" t="n">
        <v>299</v>
      </c>
      <c r="FT305" t="n">
        <v>0.0299</v>
      </c>
      <c r="FU305" t="inlineStr">
        <is>
          <t>4-Acid Digestion</t>
        </is>
      </c>
      <c r="FV305" t="n">
        <v>1</v>
      </c>
      <c r="FW305" t="n">
        <v>0.0001</v>
      </c>
      <c r="FX305" t="inlineStr">
        <is>
          <t>4-Acid Digestion</t>
        </is>
      </c>
      <c r="FY305" t="n">
        <v>0.64</v>
      </c>
      <c r="FZ305" t="n">
        <v>6.4e-05</v>
      </c>
      <c r="GA305" t="inlineStr">
        <is>
          <t>4-Acid Digestion</t>
        </is>
      </c>
      <c r="GB305" t="n">
        <v>0.39</v>
      </c>
      <c r="GC305" t="n">
        <v>3.9e-05</v>
      </c>
      <c r="GD305" t="inlineStr">
        <is>
          <t>Aqua Regia Digestion</t>
        </is>
      </c>
      <c r="GE305" t="n">
        <v>11.7</v>
      </c>
      <c r="GF305" t="n">
        <v>0.00117</v>
      </c>
      <c r="GG305" t="inlineStr">
        <is>
          <t>4-Acid Digestion</t>
        </is>
      </c>
      <c r="GH305" t="n">
        <v>3130</v>
      </c>
      <c r="GI305" t="n">
        <v>0.313</v>
      </c>
      <c r="GJ305" t="inlineStr">
        <is>
          <t>4-Acid Digestion</t>
        </is>
      </c>
      <c r="GK305" t="n">
        <v>0.79</v>
      </c>
      <c r="GL305" t="n">
        <v>7.9e-05</v>
      </c>
      <c r="GM305" t="inlineStr">
        <is>
          <t>4-Acid Digestion</t>
        </is>
      </c>
      <c r="GN305" t="n">
        <v>0.18</v>
      </c>
      <c r="GO305" t="n">
        <v>1.8e-05</v>
      </c>
      <c r="GP305" t="inlineStr">
        <is>
          <t>4-Acid Digestion</t>
        </is>
      </c>
      <c r="GQ305" t="n">
        <v>3.37</v>
      </c>
      <c r="GR305" t="n">
        <v>0.000337</v>
      </c>
      <c r="GS305" t="inlineStr">
        <is>
          <t>4-Acid Digestion</t>
        </is>
      </c>
      <c r="GT305" t="n">
        <v>55</v>
      </c>
      <c r="GU305" t="n">
        <v>0.0055</v>
      </c>
      <c r="GV305" t="inlineStr">
        <is>
          <t>Aqua Regia Digestion</t>
        </is>
      </c>
      <c r="GW305" t="n">
        <v>9.550000000000001</v>
      </c>
      <c r="GX305" t="n">
        <v>0.000955</v>
      </c>
      <c r="GY305" t="inlineStr">
        <is>
          <t>4-Acid Digestion</t>
        </is>
      </c>
      <c r="GZ305" t="n">
        <v>13.9</v>
      </c>
      <c r="HA305" t="n">
        <v>0.00139</v>
      </c>
      <c r="HB305" t="inlineStr">
        <is>
          <t>4-Acid Digestion</t>
        </is>
      </c>
      <c r="HC305" t="n">
        <v>1.13</v>
      </c>
      <c r="HD305" t="n">
        <v>0.000113</v>
      </c>
      <c r="HE305" t="inlineStr">
        <is>
          <t>4-Acid Digestion</t>
        </is>
      </c>
      <c r="HF305" t="n">
        <v>132</v>
      </c>
      <c r="HG305" t="n">
        <v>0.0132</v>
      </c>
      <c r="HH305" t="inlineStr">
        <is>
          <t>4-Acid Digestion</t>
        </is>
      </c>
      <c r="HI305" t="n">
        <v>69</v>
      </c>
      <c r="HJ305" t="n">
        <v>0.0069</v>
      </c>
      <c r="HK305" t="inlineStr">
        <is>
          <t>4-Acid Digestion</t>
        </is>
      </c>
    </row>
    <row r="306">
      <c r="A306" t="inlineStr">
        <is>
          <t>OREAS0050c</t>
        </is>
      </c>
      <c r="B306" t="inlineStr">
        <is>
          <t>Au-Cu ore</t>
        </is>
      </c>
      <c r="C306" t="inlineStr">
        <is>
          <t>primary</t>
        </is>
      </c>
      <c r="D306" t="inlineStr">
        <is>
          <t>quartz monzonite</t>
        </is>
      </c>
      <c r="E306" t="inlineStr">
        <is>
          <t>porphyry copper-gold</t>
        </is>
      </c>
      <c r="F306" t="inlineStr">
        <is>
          <t>no</t>
        </is>
      </c>
      <c r="G306" t="inlineStr">
        <is>
          <t>Archived</t>
        </is>
      </c>
      <c r="H306" t="inlineStr">
        <is>
          <t>C:/Users/Zeb/Documents/GitHub/OREAS-Catalogue-Info/oreas-catalogue-2024-05-24.csv</t>
        </is>
      </c>
      <c r="I306">
        <f>Hyperlink("https://www.oreas.com/crm/OREAS-50c/")</f>
        <v/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0.836</v>
      </c>
      <c r="T306" t="n">
        <v>8.36e-05</v>
      </c>
      <c r="U306" t="inlineStr">
        <is>
          <t>Pb Fire Assay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n">
        <v>7420</v>
      </c>
      <c r="BD306" t="n">
        <v>0.742</v>
      </c>
      <c r="BE306" t="inlineStr">
        <is>
          <t>4-Acid Digestion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n">
        <v>591</v>
      </c>
      <c r="DI306" t="n">
        <v>0.0591</v>
      </c>
      <c r="DJ306" t="inlineStr">
        <is>
          <t>4-Acid Digestion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n">
        <v>9440</v>
      </c>
      <c r="EY306" t="n">
        <v>0.944</v>
      </c>
      <c r="EZ306" t="inlineStr">
        <is>
          <t>4-Acid Digestion</t>
        </is>
      </c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</row>
    <row r="307">
      <c r="A307" t="inlineStr">
        <is>
          <t>OREAS0050P</t>
        </is>
      </c>
      <c r="B307" t="inlineStr">
        <is>
          <t>Au-Cu ore</t>
        </is>
      </c>
      <c r="C307" t="inlineStr">
        <is>
          <t>primary</t>
        </is>
      </c>
      <c r="D307" t="inlineStr">
        <is>
          <t>quartz monzonite</t>
        </is>
      </c>
      <c r="E307" t="inlineStr">
        <is>
          <t>porphyry copper-gold</t>
        </is>
      </c>
      <c r="F307" t="inlineStr">
        <is>
          <t>no</t>
        </is>
      </c>
      <c r="G307" t="inlineStr">
        <is>
          <t>Archived</t>
        </is>
      </c>
      <c r="H307" t="inlineStr">
        <is>
          <t>C:/Users/Zeb/Documents/GitHub/OREAS-Catalogue-Info/oreas-catalogue-2024-05-24.csv</t>
        </is>
      </c>
      <c r="I307">
        <f>Hyperlink("https://www.oreas.com/crm/OREAS-50P/")</f>
        <v/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0.727</v>
      </c>
      <c r="T307" t="n">
        <v>7.270000000000001e-05</v>
      </c>
      <c r="U307" t="inlineStr">
        <is>
          <t>Pb Fire Assay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6910</v>
      </c>
      <c r="BD307" t="n">
        <v>0.6909999999999999</v>
      </c>
      <c r="BE307" t="inlineStr">
        <is>
          <t>4-Acid Digestion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</row>
    <row r="308">
      <c r="A308" t="inlineStr">
        <is>
          <t>OREAS0050Pb</t>
        </is>
      </c>
      <c r="B308" t="inlineStr">
        <is>
          <t>Au-Cu ore</t>
        </is>
      </c>
      <c r="C308" t="inlineStr">
        <is>
          <t>primary</t>
        </is>
      </c>
      <c r="D308" t="inlineStr">
        <is>
          <t>quartz monzonite</t>
        </is>
      </c>
      <c r="E308" t="inlineStr">
        <is>
          <t>porphyry copper-gold</t>
        </is>
      </c>
      <c r="F308" t="inlineStr">
        <is>
          <t>no</t>
        </is>
      </c>
      <c r="G308" t="inlineStr">
        <is>
          <t>Archived</t>
        </is>
      </c>
      <c r="H308" t="inlineStr">
        <is>
          <t>C:/Users/Zeb/Documents/GitHub/OREAS-Catalogue-Info/oreas-catalogue-2024-05-24.csv</t>
        </is>
      </c>
      <c r="I308">
        <f>Hyperlink("https://www.oreas.com/crm/OREAS-50Pb/")</f>
        <v/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0.841</v>
      </c>
      <c r="T308" t="n">
        <v>8.41e-05</v>
      </c>
      <c r="U308" t="inlineStr">
        <is>
          <t>Pb Fire Assay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n">
        <v>7440</v>
      </c>
      <c r="BD308" t="n">
        <v>0.744</v>
      </c>
      <c r="BE308" t="inlineStr">
        <is>
          <t>4-Acid Digestion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</row>
    <row r="309">
      <c r="A309" t="inlineStr">
        <is>
          <t>OREAS0051P</t>
        </is>
      </c>
      <c r="B309" t="inlineStr">
        <is>
          <t>Au-Cu ore</t>
        </is>
      </c>
      <c r="C309" t="inlineStr">
        <is>
          <t>primary</t>
        </is>
      </c>
      <c r="D309" t="inlineStr">
        <is>
          <t>quartz monzonite</t>
        </is>
      </c>
      <c r="E309" t="inlineStr">
        <is>
          <t>porphyry copper-gold</t>
        </is>
      </c>
      <c r="F309" t="inlineStr">
        <is>
          <t>no</t>
        </is>
      </c>
      <c r="G309" t="inlineStr">
        <is>
          <t>Archived</t>
        </is>
      </c>
      <c r="H309" t="inlineStr">
        <is>
          <t>C:/Users/Zeb/Documents/GitHub/OREAS-Catalogue-Info/oreas-catalogue-2024-05-24.csv</t>
        </is>
      </c>
      <c r="I309">
        <f>Hyperlink("https://www.oreas.com/crm/OREAS-51P/")</f>
        <v/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0.43</v>
      </c>
      <c r="T309" t="n">
        <v>4.3e-05</v>
      </c>
      <c r="U309" t="inlineStr">
        <is>
          <t>Pb Fire Assay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7280</v>
      </c>
      <c r="BD309" t="n">
        <v>0.728</v>
      </c>
      <c r="BE309" t="inlineStr">
        <is>
          <t>4-Acid Digestion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</row>
    <row r="310">
      <c r="A310" t="inlineStr">
        <is>
          <t>OREAS0520</t>
        </is>
      </c>
      <c r="B310" t="inlineStr">
        <is>
          <t>Au &lt;1 ppm, Au-Cu ore</t>
        </is>
      </c>
      <c r="C310" t="inlineStr">
        <is>
          <t>primary</t>
        </is>
      </c>
      <c r="D310" t="inlineStr">
        <is>
          <t>felsic volcanic breccia</t>
        </is>
      </c>
      <c r="E310" t="inlineStr">
        <is>
          <t>IOCG</t>
        </is>
      </c>
      <c r="F310" t="inlineStr">
        <is>
          <t>yes</t>
        </is>
      </c>
      <c r="G310" t="inlineStr">
        <is>
          <t>Current</t>
        </is>
      </c>
      <c r="H310" t="inlineStr">
        <is>
          <t>C:/Users/Zeb/Documents/GitHub/OREAS-Catalogue-Info/oreas-catalogue-2024-05-24.csv</t>
        </is>
      </c>
      <c r="I310">
        <f>Hyperlink("https://www.oreas.com/crm/OREAS-520/")</f>
        <v/>
      </c>
      <c r="J310" t="n">
        <v>0.422</v>
      </c>
      <c r="K310" t="n">
        <v>4.22e-05</v>
      </c>
      <c r="L310" t="inlineStr">
        <is>
          <t>Aqua Regia Digestion</t>
        </is>
      </c>
      <c r="M310" t="n">
        <v>56300</v>
      </c>
      <c r="N310" t="n">
        <v>5.63</v>
      </c>
      <c r="O310" t="inlineStr">
        <is>
          <t>4-Acid Digestion</t>
        </is>
      </c>
      <c r="P310" t="n">
        <v>153</v>
      </c>
      <c r="Q310" t="n">
        <v>0.0153</v>
      </c>
      <c r="R310" t="inlineStr">
        <is>
          <t>4-Acid Digestion</t>
        </is>
      </c>
      <c r="S310" t="n">
        <v>0.176</v>
      </c>
      <c r="T310" t="n">
        <v>1.76e-05</v>
      </c>
      <c r="U310" t="inlineStr">
        <is>
          <t>Pb Fire Assay</t>
        </is>
      </c>
      <c r="V310" t="inlineStr"/>
      <c r="W310" t="inlineStr"/>
      <c r="X310" t="inlineStr"/>
      <c r="Y310" t="n">
        <v>8058</v>
      </c>
      <c r="Z310" t="n">
        <v>0.8058</v>
      </c>
      <c r="AA310" t="inlineStr">
        <is>
          <t>Peroxide Fusion ICP</t>
        </is>
      </c>
      <c r="AB310" t="n">
        <v>1.06</v>
      </c>
      <c r="AC310" t="n">
        <v>0.000106</v>
      </c>
      <c r="AD310" t="inlineStr">
        <is>
          <t>4-Acid Digestion</t>
        </is>
      </c>
      <c r="AE310" t="n">
        <v>2.94</v>
      </c>
      <c r="AF310" t="n">
        <v>0.000294</v>
      </c>
      <c r="AG310" t="inlineStr">
        <is>
          <t>4-Acid Digestion</t>
        </is>
      </c>
      <c r="AH310" t="n">
        <v>41000</v>
      </c>
      <c r="AI310" t="n">
        <v>4.1</v>
      </c>
      <c r="AJ310" t="inlineStr">
        <is>
          <t>4-Acid Digestion</t>
        </is>
      </c>
      <c r="AK310" t="inlineStr"/>
      <c r="AL310" t="inlineStr"/>
      <c r="AM310" t="inlineStr"/>
      <c r="AN310" t="n">
        <v>86</v>
      </c>
      <c r="AO310" t="n">
        <v>0.0086</v>
      </c>
      <c r="AP310" t="inlineStr">
        <is>
          <t>4-Acid Digestion</t>
        </is>
      </c>
      <c r="AQ310" t="inlineStr"/>
      <c r="AR310" t="inlineStr"/>
      <c r="AS310" t="inlineStr"/>
      <c r="AT310" t="n">
        <v>203</v>
      </c>
      <c r="AU310" t="n">
        <v>0.0203</v>
      </c>
      <c r="AV310" t="inlineStr">
        <is>
          <t>4-Acid Digestion</t>
        </is>
      </c>
      <c r="AW310" t="n">
        <v>36.4</v>
      </c>
      <c r="AX310" t="n">
        <v>0.00364</v>
      </c>
      <c r="AY310" t="inlineStr">
        <is>
          <t>4-Acid Digestion</t>
        </is>
      </c>
      <c r="AZ310" t="n">
        <v>0.8</v>
      </c>
      <c r="BA310" t="n">
        <v>8.000000000000001e-05</v>
      </c>
      <c r="BB310" t="inlineStr">
        <is>
          <t>4-Acid Digestion</t>
        </is>
      </c>
      <c r="BC310" t="n">
        <v>2930</v>
      </c>
      <c r="BD310" t="n">
        <v>0.293</v>
      </c>
      <c r="BE310" t="inlineStr">
        <is>
          <t>4-Acid Digestion</t>
        </is>
      </c>
      <c r="BF310" t="n">
        <v>3.66</v>
      </c>
      <c r="BG310" t="n">
        <v>0.000366</v>
      </c>
      <c r="BH310" t="inlineStr">
        <is>
          <t>4-Acid Digestion</t>
        </is>
      </c>
      <c r="BI310" t="n">
        <v>2.21</v>
      </c>
      <c r="BJ310" t="n">
        <v>0.000221</v>
      </c>
      <c r="BK310" t="inlineStr">
        <is>
          <t>4-Acid Digestion</t>
        </is>
      </c>
      <c r="BL310" t="n">
        <v>1.29</v>
      </c>
      <c r="BM310" t="n">
        <v>0.000129</v>
      </c>
      <c r="BN310" t="inlineStr">
        <is>
          <t>4-Acid Digestion</t>
        </is>
      </c>
      <c r="BO310" t="n">
        <v>164300</v>
      </c>
      <c r="BP310" t="n">
        <v>16.43</v>
      </c>
      <c r="BQ310" t="inlineStr">
        <is>
          <t>4-Acid Digestion</t>
        </is>
      </c>
      <c r="BR310" t="n">
        <v>18.7</v>
      </c>
      <c r="BS310" t="n">
        <v>0.00187</v>
      </c>
      <c r="BT310" t="inlineStr">
        <is>
          <t>4-Acid Digestion</t>
        </is>
      </c>
      <c r="BU310" t="n">
        <v>4.08</v>
      </c>
      <c r="BV310" t="n">
        <v>0.000408</v>
      </c>
      <c r="BW310" t="inlineStr">
        <is>
          <t>4-Acid Digestion</t>
        </is>
      </c>
      <c r="BX310" t="n">
        <v>0.25</v>
      </c>
      <c r="BY310" t="n">
        <v>2.5e-05</v>
      </c>
      <c r="BZ310" t="inlineStr">
        <is>
          <t>Aqua Regia Digestion</t>
        </is>
      </c>
      <c r="CA310" t="n">
        <v>3.53</v>
      </c>
      <c r="CB310" t="n">
        <v>0.000353</v>
      </c>
      <c r="CC310" t="inlineStr">
        <is>
          <t>4-Acid Digestion</t>
        </is>
      </c>
      <c r="CD310" t="inlineStr"/>
      <c r="CE310" t="inlineStr"/>
      <c r="CF310" t="inlineStr"/>
      <c r="CG310" t="n">
        <v>0.76</v>
      </c>
      <c r="CH310" t="n">
        <v>7.6e-05</v>
      </c>
      <c r="CI310" t="inlineStr">
        <is>
          <t>4-Acid Digestion</t>
        </is>
      </c>
      <c r="CJ310" t="n">
        <v>0.11</v>
      </c>
      <c r="CK310" t="n">
        <v>1.1e-05</v>
      </c>
      <c r="CL310" t="inlineStr">
        <is>
          <t>4-Acid Digestion</t>
        </is>
      </c>
      <c r="CM310" t="inlineStr"/>
      <c r="CN310" t="inlineStr"/>
      <c r="CO310" t="inlineStr"/>
      <c r="CP310" t="n">
        <v>34600</v>
      </c>
      <c r="CQ310" t="n">
        <v>3.46</v>
      </c>
      <c r="CR310" t="inlineStr">
        <is>
          <t>4-Acid Digestion</t>
        </is>
      </c>
      <c r="CS310" t="n">
        <v>85</v>
      </c>
      <c r="CT310" t="n">
        <v>0.008500000000000001</v>
      </c>
      <c r="CU310" t="inlineStr">
        <is>
          <t>4-Acid Digestion</t>
        </is>
      </c>
      <c r="CV310" t="n">
        <v>16.9</v>
      </c>
      <c r="CW310" t="n">
        <v>0.00169</v>
      </c>
      <c r="CX310" t="inlineStr">
        <is>
          <t>4-Acid Digestion</t>
        </is>
      </c>
      <c r="CY310" t="n">
        <v>0.34</v>
      </c>
      <c r="CZ310" t="n">
        <v>3.4e-05</v>
      </c>
      <c r="DA310" t="inlineStr">
        <is>
          <t>4-Acid Digestion</t>
        </is>
      </c>
      <c r="DB310" t="n">
        <v>11900</v>
      </c>
      <c r="DC310" t="n">
        <v>1.19</v>
      </c>
      <c r="DD310" t="inlineStr">
        <is>
          <t>4-Acid Digestion</t>
        </is>
      </c>
      <c r="DE310" t="n">
        <v>2420</v>
      </c>
      <c r="DF310" t="n">
        <v>0.242</v>
      </c>
      <c r="DG310" t="inlineStr">
        <is>
          <t>4-Acid Digestion</t>
        </is>
      </c>
      <c r="DH310" t="n">
        <v>65</v>
      </c>
      <c r="DI310" t="n">
        <v>0.0065</v>
      </c>
      <c r="DJ310" t="inlineStr">
        <is>
          <t>4-Acid Digestion</t>
        </is>
      </c>
      <c r="DK310" t="n">
        <v>13500</v>
      </c>
      <c r="DL310" t="n">
        <v>1.35</v>
      </c>
      <c r="DM310" t="inlineStr">
        <is>
          <t>4-Acid Digestion</t>
        </is>
      </c>
      <c r="DN310" t="n">
        <v>5.68</v>
      </c>
      <c r="DO310" t="n">
        <v>0.000568</v>
      </c>
      <c r="DP310" t="inlineStr">
        <is>
          <t>4-Acid Digestion</t>
        </is>
      </c>
      <c r="DQ310" t="n">
        <v>22.1</v>
      </c>
      <c r="DR310" t="n">
        <v>0.00221</v>
      </c>
      <c r="DS310" t="inlineStr">
        <is>
          <t>4-Acid Digestion</t>
        </is>
      </c>
      <c r="DT310" t="n">
        <v>82</v>
      </c>
      <c r="DU310" t="n">
        <v>0.008200000000000001</v>
      </c>
      <c r="DV310" t="inlineStr">
        <is>
          <t>Peroxide Fusion ICP</t>
        </is>
      </c>
      <c r="DW310" t="n">
        <v>740</v>
      </c>
      <c r="DX310" t="n">
        <v>0.074</v>
      </c>
      <c r="DY310" t="inlineStr">
        <is>
          <t>4-Acid Digestion</t>
        </is>
      </c>
      <c r="DZ310" t="n">
        <v>5.85</v>
      </c>
      <c r="EA310" t="n">
        <v>0.000585</v>
      </c>
      <c r="EB310" t="inlineStr">
        <is>
          <t>4-Acid Digestion</t>
        </is>
      </c>
      <c r="EC310" t="inlineStr"/>
      <c r="ED310" t="inlineStr"/>
      <c r="EE310" t="inlineStr"/>
      <c r="EF310" t="n">
        <v>6.69</v>
      </c>
      <c r="EG310" t="n">
        <v>0.000669</v>
      </c>
      <c r="EH310" t="inlineStr">
        <is>
          <t>4-Acid Digestion</t>
        </is>
      </c>
      <c r="EI310" t="inlineStr"/>
      <c r="EJ310" t="inlineStr"/>
      <c r="EK310" t="inlineStr"/>
      <c r="EL310" t="n">
        <v>114</v>
      </c>
      <c r="EM310" t="n">
        <v>0.0114</v>
      </c>
      <c r="EN310" t="inlineStr">
        <is>
          <t>Peroxide Fusion ICP</t>
        </is>
      </c>
      <c r="EO310" t="n">
        <v>0.031</v>
      </c>
      <c r="EP310" t="n">
        <v>3.1e-06</v>
      </c>
      <c r="EQ310" t="inlineStr">
        <is>
          <t>4-Acid Digestion</t>
        </is>
      </c>
      <c r="ER310" t="inlineStr"/>
      <c r="ES310" t="inlineStr"/>
      <c r="ET310" t="inlineStr"/>
      <c r="EU310" t="inlineStr"/>
      <c r="EV310" t="inlineStr"/>
      <c r="EW310" t="inlineStr"/>
      <c r="EX310" t="n">
        <v>10100</v>
      </c>
      <c r="EY310" t="n">
        <v>1.01</v>
      </c>
      <c r="EZ310" t="inlineStr">
        <is>
          <t>4-Acid Digestion</t>
        </is>
      </c>
      <c r="FA310" t="n">
        <v>3.21</v>
      </c>
      <c r="FB310" t="n">
        <v>0.000321</v>
      </c>
      <c r="FC310" t="inlineStr">
        <is>
          <t>4-Acid Digestion</t>
        </is>
      </c>
      <c r="FD310" t="n">
        <v>17</v>
      </c>
      <c r="FE310" t="n">
        <v>0.0017</v>
      </c>
      <c r="FF310" t="inlineStr">
        <is>
          <t>4-Acid Digestion</t>
        </is>
      </c>
      <c r="FG310" t="n">
        <v>1.76</v>
      </c>
      <c r="FH310" t="n">
        <v>0.000176</v>
      </c>
      <c r="FI310" t="inlineStr">
        <is>
          <t>4-Acid Digestion</t>
        </is>
      </c>
      <c r="FJ310" t="n">
        <v>197200</v>
      </c>
      <c r="FK310" t="n">
        <v>19.72</v>
      </c>
      <c r="FL310" t="inlineStr">
        <is>
          <t>Peroxide Fusion ICP</t>
        </is>
      </c>
      <c r="FM310" t="n">
        <v>4.32</v>
      </c>
      <c r="FN310" t="n">
        <v>0.000432</v>
      </c>
      <c r="FO310" t="inlineStr">
        <is>
          <t>Peroxide Fusion ICP</t>
        </is>
      </c>
      <c r="FP310" t="n">
        <v>4.76</v>
      </c>
      <c r="FQ310" t="n">
        <v>0.000476</v>
      </c>
      <c r="FR310" t="inlineStr">
        <is>
          <t>4-Acid Digestion</t>
        </is>
      </c>
      <c r="FS310" t="n">
        <v>104</v>
      </c>
      <c r="FT310" t="n">
        <v>0.0104</v>
      </c>
      <c r="FU310" t="inlineStr">
        <is>
          <t>4-Acid Digestion</t>
        </is>
      </c>
      <c r="FV310" t="n">
        <v>0.47</v>
      </c>
      <c r="FW310" t="n">
        <v>4.7e-05</v>
      </c>
      <c r="FX310" t="inlineStr">
        <is>
          <t>4-Acid Digestion</t>
        </is>
      </c>
      <c r="FY310" t="n">
        <v>0.64</v>
      </c>
      <c r="FZ310" t="n">
        <v>6.4e-05</v>
      </c>
      <c r="GA310" t="inlineStr">
        <is>
          <t>4-Acid Digestion</t>
        </is>
      </c>
      <c r="GB310" t="n">
        <v>0.33</v>
      </c>
      <c r="GC310" t="n">
        <v>3.3e-05</v>
      </c>
      <c r="GD310" t="inlineStr">
        <is>
          <t>Aqua Regia Digestion</t>
        </is>
      </c>
      <c r="GE310" t="n">
        <v>9.619999999999999</v>
      </c>
      <c r="GF310" t="n">
        <v>0.000962</v>
      </c>
      <c r="GG310" t="inlineStr">
        <is>
          <t>4-Acid Digestion</t>
        </is>
      </c>
      <c r="GH310" t="n">
        <v>4450</v>
      </c>
      <c r="GI310" t="n">
        <v>0.445</v>
      </c>
      <c r="GJ310" t="inlineStr">
        <is>
          <t>4-Acid Digestion</t>
        </is>
      </c>
      <c r="GK310" t="n">
        <v>0.26</v>
      </c>
      <c r="GL310" t="n">
        <v>2.6e-05</v>
      </c>
      <c r="GM310" t="inlineStr">
        <is>
          <t>4-Acid Digestion</t>
        </is>
      </c>
      <c r="GN310" t="n">
        <v>0.31</v>
      </c>
      <c r="GO310" t="n">
        <v>3.1e-05</v>
      </c>
      <c r="GP310" t="inlineStr">
        <is>
          <t>4-Acid Digestion</t>
        </is>
      </c>
      <c r="GQ310" t="n">
        <v>17.9</v>
      </c>
      <c r="GR310" t="n">
        <v>0.00179</v>
      </c>
      <c r="GS310" t="inlineStr">
        <is>
          <t>4-Acid Digestion</t>
        </is>
      </c>
      <c r="GT310" t="n">
        <v>280</v>
      </c>
      <c r="GU310" t="n">
        <v>0.028</v>
      </c>
      <c r="GV310" t="inlineStr">
        <is>
          <t>Peroxide Fusion ICP</t>
        </is>
      </c>
      <c r="GW310" t="n">
        <v>43.8</v>
      </c>
      <c r="GX310" t="n">
        <v>0.00438</v>
      </c>
      <c r="GY310" t="inlineStr">
        <is>
          <t>4-Acid Digestion</t>
        </is>
      </c>
      <c r="GZ310" t="n">
        <v>20.8</v>
      </c>
      <c r="HA310" t="n">
        <v>0.00208</v>
      </c>
      <c r="HB310" t="inlineStr">
        <is>
          <t>4-Acid Digestion</t>
        </is>
      </c>
      <c r="HC310" t="n">
        <v>2.2</v>
      </c>
      <c r="HD310" t="n">
        <v>0.00022</v>
      </c>
      <c r="HE310" t="inlineStr">
        <is>
          <t>4-Acid Digestion</t>
        </is>
      </c>
      <c r="HF310" t="n">
        <v>22.7</v>
      </c>
      <c r="HG310" t="n">
        <v>0.00227</v>
      </c>
      <c r="HH310" t="inlineStr">
        <is>
          <t>4-Acid Digestion</t>
        </is>
      </c>
      <c r="HI310" t="n">
        <v>134</v>
      </c>
      <c r="HJ310" t="n">
        <v>0.0134</v>
      </c>
      <c r="HK310" t="inlineStr">
        <is>
          <t>4-Acid Digestion</t>
        </is>
      </c>
    </row>
    <row r="311">
      <c r="A311" t="inlineStr">
        <is>
          <t>OREAS0520b</t>
        </is>
      </c>
      <c r="B311" t="inlineStr">
        <is>
          <t>Au &lt;1 ppm, Au-Cu ore</t>
        </is>
      </c>
      <c r="C311" t="inlineStr">
        <is>
          <t>primary</t>
        </is>
      </c>
      <c r="D311" t="inlineStr">
        <is>
          <t>felsic volcanic breccia</t>
        </is>
      </c>
      <c r="E311" t="inlineStr">
        <is>
          <t>IOCG</t>
        </is>
      </c>
      <c r="F311" t="inlineStr">
        <is>
          <t>no</t>
        </is>
      </c>
      <c r="G311" t="inlineStr">
        <is>
          <t>Current</t>
        </is>
      </c>
      <c r="H311" t="inlineStr">
        <is>
          <t>C:/Users/Zeb/Documents/GitHub/OREAS-Catalogue-Info/oreas-catalogue-2024-05-24.csv</t>
        </is>
      </c>
      <c r="I311">
        <f>Hyperlink("https://www.oreas.com/crm/OREAS-520b/")</f>
        <v/>
      </c>
      <c r="J311" t="n">
        <v>0.714</v>
      </c>
      <c r="K311" t="n">
        <v>7.14e-05</v>
      </c>
      <c r="L311" t="inlineStr">
        <is>
          <t>Aqua Regia Digestion</t>
        </is>
      </c>
      <c r="M311" t="n">
        <v>60800</v>
      </c>
      <c r="N311" t="n">
        <v>6.08</v>
      </c>
      <c r="O311" t="inlineStr">
        <is>
          <t>4-Acid Digestion</t>
        </is>
      </c>
      <c r="P311" t="n">
        <v>115</v>
      </c>
      <c r="Q311" t="n">
        <v>0.0115</v>
      </c>
      <c r="R311" t="inlineStr">
        <is>
          <t>4-Acid Digestion</t>
        </is>
      </c>
      <c r="S311" t="n">
        <v>0.198</v>
      </c>
      <c r="T311" t="n">
        <v>1.98e-05</v>
      </c>
      <c r="U311" t="inlineStr">
        <is>
          <t>Pb Fire Assay</t>
        </is>
      </c>
      <c r="V311" t="inlineStr"/>
      <c r="W311" t="inlineStr"/>
      <c r="X311" t="inlineStr"/>
      <c r="Y311" t="n">
        <v>5317</v>
      </c>
      <c r="Z311" t="n">
        <v>0.5317</v>
      </c>
      <c r="AA311" t="inlineStr">
        <is>
          <t>Peroxide Fusion ICP</t>
        </is>
      </c>
      <c r="AB311" t="n">
        <v>2.46</v>
      </c>
      <c r="AC311" t="n">
        <v>0.000246</v>
      </c>
      <c r="AD311" t="inlineStr">
        <is>
          <t>4-Acid Digestion</t>
        </is>
      </c>
      <c r="AE311" t="n">
        <v>2.09</v>
      </c>
      <c r="AF311" t="n">
        <v>0.000209</v>
      </c>
      <c r="AG311" t="inlineStr">
        <is>
          <t>4-Acid Digestion</t>
        </is>
      </c>
      <c r="AH311" t="n">
        <v>12800</v>
      </c>
      <c r="AI311" t="n">
        <v>1.28</v>
      </c>
      <c r="AJ311" t="inlineStr">
        <is>
          <t>4-Acid Digestion</t>
        </is>
      </c>
      <c r="AK311" t="n">
        <v>0.45</v>
      </c>
      <c r="AL311" t="n">
        <v>4.5e-05</v>
      </c>
      <c r="AM311" t="inlineStr">
        <is>
          <t>4-Acid Digestion</t>
        </is>
      </c>
      <c r="AN311" t="n">
        <v>94</v>
      </c>
      <c r="AO311" t="n">
        <v>0.0094</v>
      </c>
      <c r="AP311" t="inlineStr">
        <is>
          <t>4-Acid Digestion</t>
        </is>
      </c>
      <c r="AQ311" t="inlineStr"/>
      <c r="AR311" t="inlineStr"/>
      <c r="AS311" t="inlineStr"/>
      <c r="AT311" t="n">
        <v>92</v>
      </c>
      <c r="AU311" t="n">
        <v>0.0092</v>
      </c>
      <c r="AV311" t="inlineStr">
        <is>
          <t>4-Acid Digestion</t>
        </is>
      </c>
      <c r="AW311" t="n">
        <v>33.1</v>
      </c>
      <c r="AX311" t="n">
        <v>0.00331</v>
      </c>
      <c r="AY311" t="inlineStr">
        <is>
          <t>4-Acid Digestion</t>
        </is>
      </c>
      <c r="AZ311" t="n">
        <v>4.78</v>
      </c>
      <c r="BA311" t="n">
        <v>0.000478</v>
      </c>
      <c r="BB311" t="inlineStr">
        <is>
          <t>4-Acid Digestion</t>
        </is>
      </c>
      <c r="BC311" t="n">
        <v>2820</v>
      </c>
      <c r="BD311" t="n">
        <v>0.282</v>
      </c>
      <c r="BE311" t="inlineStr">
        <is>
          <t>4-Acid Digestion</t>
        </is>
      </c>
      <c r="BF311" t="n">
        <v>3.35</v>
      </c>
      <c r="BG311" t="n">
        <v>0.000335</v>
      </c>
      <c r="BH311" t="inlineStr">
        <is>
          <t>4-Acid Digestion</t>
        </is>
      </c>
      <c r="BI311" t="n">
        <v>1.25</v>
      </c>
      <c r="BJ311" t="n">
        <v>0.000125</v>
      </c>
      <c r="BK311" t="inlineStr">
        <is>
          <t>4-Acid Digestion</t>
        </is>
      </c>
      <c r="BL311" t="n">
        <v>1.48</v>
      </c>
      <c r="BM311" t="n">
        <v>0.000148</v>
      </c>
      <c r="BN311" t="inlineStr">
        <is>
          <t>4-Acid Digestion</t>
        </is>
      </c>
      <c r="BO311" t="n">
        <v>128300</v>
      </c>
      <c r="BP311" t="n">
        <v>12.83</v>
      </c>
      <c r="BQ311" t="inlineStr">
        <is>
          <t>4-Acid Digestion</t>
        </is>
      </c>
      <c r="BR311" t="n">
        <v>18.2</v>
      </c>
      <c r="BS311" t="n">
        <v>0.00182</v>
      </c>
      <c r="BT311" t="inlineStr">
        <is>
          <t>4-Acid Digestion</t>
        </is>
      </c>
      <c r="BU311" t="n">
        <v>5.11</v>
      </c>
      <c r="BV311" t="n">
        <v>0.000511</v>
      </c>
      <c r="BW311" t="inlineStr">
        <is>
          <t>4-Acid Digestion</t>
        </is>
      </c>
      <c r="BX311" t="n">
        <v>0.21</v>
      </c>
      <c r="BY311" t="n">
        <v>2.1e-05</v>
      </c>
      <c r="BZ311" t="inlineStr">
        <is>
          <t>4-Acid Digestion</t>
        </is>
      </c>
      <c r="CA311" t="n">
        <v>5.4</v>
      </c>
      <c r="CB311" t="n">
        <v>0.00054</v>
      </c>
      <c r="CC311" t="inlineStr">
        <is>
          <t>4-Acid Digestion</t>
        </is>
      </c>
      <c r="CD311" t="n">
        <v>0.036</v>
      </c>
      <c r="CE311" t="n">
        <v>3.6e-06</v>
      </c>
      <c r="CF311" t="inlineStr">
        <is>
          <t>Aqua Regia Digestion</t>
        </is>
      </c>
      <c r="CG311" t="n">
        <v>0.54</v>
      </c>
      <c r="CH311" t="n">
        <v>5.4e-05</v>
      </c>
      <c r="CI311" t="inlineStr">
        <is>
          <t>4-Acid Digestion</t>
        </is>
      </c>
      <c r="CJ311" t="n">
        <v>0.12</v>
      </c>
      <c r="CK311" t="n">
        <v>1.2e-05</v>
      </c>
      <c r="CL311" t="inlineStr">
        <is>
          <t>4-Acid Digestion</t>
        </is>
      </c>
      <c r="CM311" t="inlineStr"/>
      <c r="CN311" t="inlineStr"/>
      <c r="CO311" t="inlineStr"/>
      <c r="CP311" t="n">
        <v>25400</v>
      </c>
      <c r="CQ311" t="n">
        <v>2.54</v>
      </c>
      <c r="CR311" t="inlineStr">
        <is>
          <t>4-Acid Digestion</t>
        </is>
      </c>
      <c r="CS311" t="n">
        <v>65</v>
      </c>
      <c r="CT311" t="n">
        <v>0.0065</v>
      </c>
      <c r="CU311" t="inlineStr">
        <is>
          <t>4-Acid Digestion</t>
        </is>
      </c>
      <c r="CV311" t="n">
        <v>20.5</v>
      </c>
      <c r="CW311" t="n">
        <v>0.00205</v>
      </c>
      <c r="CX311" t="inlineStr">
        <is>
          <t>4-Acid Digestion</t>
        </is>
      </c>
      <c r="CY311" t="n">
        <v>0.15</v>
      </c>
      <c r="CZ311" t="n">
        <v>1.5e-05</v>
      </c>
      <c r="DA311" t="inlineStr">
        <is>
          <t>4-Acid Digestion</t>
        </is>
      </c>
      <c r="DB311" t="n">
        <v>2350</v>
      </c>
      <c r="DC311" t="n">
        <v>0.235</v>
      </c>
      <c r="DD311" t="inlineStr">
        <is>
          <t>4-Acid Digestion</t>
        </is>
      </c>
      <c r="DE311" t="n">
        <v>770</v>
      </c>
      <c r="DF311" t="n">
        <v>0.077</v>
      </c>
      <c r="DG311" t="inlineStr">
        <is>
          <t>4-Acid Digestion</t>
        </is>
      </c>
      <c r="DH311" t="n">
        <v>57</v>
      </c>
      <c r="DI311" t="n">
        <v>0.0057</v>
      </c>
      <c r="DJ311" t="inlineStr">
        <is>
          <t>4-Acid Digestion</t>
        </is>
      </c>
      <c r="DK311" t="n">
        <v>17600</v>
      </c>
      <c r="DL311" t="n">
        <v>1.76</v>
      </c>
      <c r="DM311" t="inlineStr">
        <is>
          <t>4-Acid Digestion</t>
        </is>
      </c>
      <c r="DN311" t="n">
        <v>12.4</v>
      </c>
      <c r="DO311" t="n">
        <v>0.00124</v>
      </c>
      <c r="DP311" t="inlineStr">
        <is>
          <t>4-Acid Digestion</t>
        </is>
      </c>
      <c r="DQ311" t="n">
        <v>33.6</v>
      </c>
      <c r="DR311" t="n">
        <v>0.00336</v>
      </c>
      <c r="DS311" t="inlineStr">
        <is>
          <t>4-Acid Digestion</t>
        </is>
      </c>
      <c r="DT311" t="n">
        <v>23</v>
      </c>
      <c r="DU311" t="n">
        <v>0.0023</v>
      </c>
      <c r="DV311" t="inlineStr">
        <is>
          <t>Peroxide Fusion ICP</t>
        </is>
      </c>
      <c r="DW311" t="n">
        <v>480</v>
      </c>
      <c r="DX311" t="n">
        <v>0.048</v>
      </c>
      <c r="DY311" t="inlineStr">
        <is>
          <t>4-Acid Digestion</t>
        </is>
      </c>
      <c r="DZ311" t="n">
        <v>162</v>
      </c>
      <c r="EA311" t="n">
        <v>0.0162</v>
      </c>
      <c r="EB311" t="inlineStr">
        <is>
          <t>4-Acid Digestion</t>
        </is>
      </c>
      <c r="EC311" t="inlineStr"/>
      <c r="ED311" t="inlineStr"/>
      <c r="EE311" t="inlineStr"/>
      <c r="EF311" t="n">
        <v>9.369999999999999</v>
      </c>
      <c r="EG311" t="n">
        <v>0.000937</v>
      </c>
      <c r="EH311" t="inlineStr">
        <is>
          <t>4-Acid Digestion</t>
        </is>
      </c>
      <c r="EI311" t="inlineStr"/>
      <c r="EJ311" t="inlineStr"/>
      <c r="EK311" t="inlineStr"/>
      <c r="EL311" t="n">
        <v>115</v>
      </c>
      <c r="EM311" t="n">
        <v>0.0115</v>
      </c>
      <c r="EN311" t="inlineStr">
        <is>
          <t>Peroxide Fusion ICP</t>
        </is>
      </c>
      <c r="EO311" t="n">
        <v>0.025</v>
      </c>
      <c r="EP311" t="n">
        <v>2.5e-06</v>
      </c>
      <c r="EQ311" t="inlineStr">
        <is>
          <t>4-Acid Digestion</t>
        </is>
      </c>
      <c r="ER311" t="inlineStr"/>
      <c r="ES311" t="inlineStr"/>
      <c r="ET311" t="inlineStr"/>
      <c r="EU311" t="inlineStr"/>
      <c r="EV311" t="inlineStr"/>
      <c r="EW311" t="inlineStr"/>
      <c r="EX311" t="n">
        <v>6270</v>
      </c>
      <c r="EY311" t="n">
        <v>0.627</v>
      </c>
      <c r="EZ311" t="inlineStr">
        <is>
          <t>4-Acid Digestion</t>
        </is>
      </c>
      <c r="FA311" t="n">
        <v>4.32</v>
      </c>
      <c r="FB311" t="n">
        <v>0.000432</v>
      </c>
      <c r="FC311" t="inlineStr">
        <is>
          <t>4-Acid Digestion</t>
        </is>
      </c>
      <c r="FD311" t="n">
        <v>5.59</v>
      </c>
      <c r="FE311" t="n">
        <v>0.000559</v>
      </c>
      <c r="FF311" t="inlineStr">
        <is>
          <t>4-Acid Digestion</t>
        </is>
      </c>
      <c r="FG311" t="n">
        <v>0.54</v>
      </c>
      <c r="FH311" t="n">
        <v>5.4e-05</v>
      </c>
      <c r="FI311" t="inlineStr">
        <is>
          <t>Aqua Regia Digestion</t>
        </is>
      </c>
      <c r="FJ311" t="n">
        <v>264700</v>
      </c>
      <c r="FK311" t="n">
        <v>26.47</v>
      </c>
      <c r="FL311" t="inlineStr">
        <is>
          <t>Peroxide Fusion ICP</t>
        </is>
      </c>
      <c r="FM311" t="n">
        <v>6.3</v>
      </c>
      <c r="FN311" t="n">
        <v>0.00063</v>
      </c>
      <c r="FO311" t="inlineStr">
        <is>
          <t>Peroxide Fusion ICP</t>
        </is>
      </c>
      <c r="FP311" t="n">
        <v>4.35</v>
      </c>
      <c r="FQ311" t="n">
        <v>0.000435</v>
      </c>
      <c r="FR311" t="inlineStr">
        <is>
          <t>4-Acid Digestion</t>
        </is>
      </c>
      <c r="FS311" t="n">
        <v>197</v>
      </c>
      <c r="FT311" t="n">
        <v>0.0197</v>
      </c>
      <c r="FU311" t="inlineStr">
        <is>
          <t>4-Acid Digestion</t>
        </is>
      </c>
      <c r="FV311" t="n">
        <v>0.93</v>
      </c>
      <c r="FW311" t="n">
        <v>9.3e-05</v>
      </c>
      <c r="FX311" t="inlineStr">
        <is>
          <t>4-Acid Digestion</t>
        </is>
      </c>
      <c r="FY311" t="n">
        <v>0.6899999999999999</v>
      </c>
      <c r="FZ311" t="n">
        <v>6.9e-05</v>
      </c>
      <c r="GA311" t="inlineStr">
        <is>
          <t>4-Acid Digestion</t>
        </is>
      </c>
      <c r="GB311" t="n">
        <v>0.22</v>
      </c>
      <c r="GC311" t="n">
        <v>2.2e-05</v>
      </c>
      <c r="GD311" t="inlineStr">
        <is>
          <t>Aqua Regia Digestion</t>
        </is>
      </c>
      <c r="GE311" t="n">
        <v>11.7</v>
      </c>
      <c r="GF311" t="n">
        <v>0.00117</v>
      </c>
      <c r="GG311" t="inlineStr">
        <is>
          <t>4-Acid Digestion</t>
        </is>
      </c>
      <c r="GH311" t="n">
        <v>1320</v>
      </c>
      <c r="GI311" t="n">
        <v>0.132</v>
      </c>
      <c r="GJ311" t="inlineStr">
        <is>
          <t>4-Acid Digestion</t>
        </is>
      </c>
      <c r="GK311" t="n">
        <v>0.86</v>
      </c>
      <c r="GL311" t="n">
        <v>8.6e-05</v>
      </c>
      <c r="GM311" t="inlineStr">
        <is>
          <t>4-Acid Digestion</t>
        </is>
      </c>
      <c r="GN311" t="n">
        <v>0.16</v>
      </c>
      <c r="GO311" t="n">
        <v>1.6e-05</v>
      </c>
      <c r="GP311" t="inlineStr">
        <is>
          <t>4-Acid Digestion</t>
        </is>
      </c>
      <c r="GQ311" t="n">
        <v>10.5</v>
      </c>
      <c r="GR311" t="n">
        <v>0.00105</v>
      </c>
      <c r="GS311" t="inlineStr">
        <is>
          <t>4-Acid Digestion</t>
        </is>
      </c>
      <c r="GT311" t="n">
        <v>33.4</v>
      </c>
      <c r="GU311" t="n">
        <v>0.00334</v>
      </c>
      <c r="GV311" t="inlineStr">
        <is>
          <t>Peroxide Fusion ICP</t>
        </is>
      </c>
      <c r="GW311" t="n">
        <v>20.3</v>
      </c>
      <c r="GX311" t="n">
        <v>0.00203</v>
      </c>
      <c r="GY311" t="inlineStr">
        <is>
          <t>4-Acid Digestion</t>
        </is>
      </c>
      <c r="GZ311" t="n">
        <v>14.8</v>
      </c>
      <c r="HA311" t="n">
        <v>0.00148</v>
      </c>
      <c r="HB311" t="inlineStr">
        <is>
          <t>4-Acid Digestion</t>
        </is>
      </c>
      <c r="HC311" t="n">
        <v>0.95</v>
      </c>
      <c r="HD311" t="n">
        <v>9.500000000000001e-05</v>
      </c>
      <c r="HE311" t="inlineStr">
        <is>
          <t>4-Acid Digestion</t>
        </is>
      </c>
      <c r="HF311" t="n">
        <v>618</v>
      </c>
      <c r="HG311" t="n">
        <v>0.0618</v>
      </c>
      <c r="HH311" t="inlineStr">
        <is>
          <t>4-Acid Digestion</t>
        </is>
      </c>
      <c r="HI311" t="n">
        <v>204</v>
      </c>
      <c r="HJ311" t="n">
        <v>0.0204</v>
      </c>
      <c r="HK311" t="inlineStr">
        <is>
          <t>4-Acid Digestion</t>
        </is>
      </c>
    </row>
    <row r="312">
      <c r="A312" t="inlineStr">
        <is>
          <t>OREAS0521</t>
        </is>
      </c>
      <c r="B312" t="inlineStr">
        <is>
          <t>Au &lt;1 ppm, Au-Cu ore</t>
        </is>
      </c>
      <c r="C312" t="inlineStr">
        <is>
          <t>primary</t>
        </is>
      </c>
      <c r="D312" t="inlineStr">
        <is>
          <t>felsic volcanic breccia</t>
        </is>
      </c>
      <c r="E312" t="inlineStr">
        <is>
          <t>IOCG</t>
        </is>
      </c>
      <c r="F312" t="inlineStr">
        <is>
          <t>yes</t>
        </is>
      </c>
      <c r="G312" t="inlineStr">
        <is>
          <t>Current</t>
        </is>
      </c>
      <c r="H312" t="inlineStr">
        <is>
          <t>C:/Users/Zeb/Documents/GitHub/OREAS-Catalogue-Info/oreas-catalogue-2024-05-24.csv</t>
        </is>
      </c>
      <c r="I312">
        <f>Hyperlink("https://www.oreas.com/crm/OREAS-521/")</f>
        <v/>
      </c>
      <c r="J312" t="n">
        <v>0.8169999999999999</v>
      </c>
      <c r="K312" t="n">
        <v>8.169999999999999e-05</v>
      </c>
      <c r="L312" t="inlineStr">
        <is>
          <t>Aqua Regia Digestion</t>
        </is>
      </c>
      <c r="M312" t="n">
        <v>47700</v>
      </c>
      <c r="N312" t="n">
        <v>4.77</v>
      </c>
      <c r="O312" t="inlineStr">
        <is>
          <t>4-Acid Digestion</t>
        </is>
      </c>
      <c r="P312" t="n">
        <v>336</v>
      </c>
      <c r="Q312" t="n">
        <v>0.0336</v>
      </c>
      <c r="R312" t="inlineStr">
        <is>
          <t>4-Acid Digestion</t>
        </is>
      </c>
      <c r="S312" t="n">
        <v>0.376</v>
      </c>
      <c r="T312" t="n">
        <v>3.76e-05</v>
      </c>
      <c r="U312" t="inlineStr">
        <is>
          <t>Pb Fire Assay</t>
        </is>
      </c>
      <c r="V312" t="inlineStr"/>
      <c r="W312" t="inlineStr"/>
      <c r="X312" t="inlineStr"/>
      <c r="Y312" t="n">
        <v>16200</v>
      </c>
      <c r="Z312" t="n">
        <v>1.62</v>
      </c>
      <c r="AA312" t="inlineStr">
        <is>
          <t>Peroxide Fusion ICP</t>
        </is>
      </c>
      <c r="AB312" t="n">
        <v>0.86</v>
      </c>
      <c r="AC312" t="n">
        <v>8.6e-05</v>
      </c>
      <c r="AD312" t="inlineStr">
        <is>
          <t>4-Acid Digestion</t>
        </is>
      </c>
      <c r="AE312" t="n">
        <v>5.85</v>
      </c>
      <c r="AF312" t="n">
        <v>0.000585</v>
      </c>
      <c r="AG312" t="inlineStr">
        <is>
          <t>4-Acid Digestion</t>
        </is>
      </c>
      <c r="AH312" t="n">
        <v>38600</v>
      </c>
      <c r="AI312" t="n">
        <v>3.86</v>
      </c>
      <c r="AJ312" t="inlineStr">
        <is>
          <t>4-Acid Digestion</t>
        </is>
      </c>
      <c r="AK312" t="inlineStr"/>
      <c r="AL312" t="inlineStr"/>
      <c r="AM312" t="inlineStr"/>
      <c r="AN312" t="n">
        <v>123</v>
      </c>
      <c r="AO312" t="n">
        <v>0.0123</v>
      </c>
      <c r="AP312" t="inlineStr">
        <is>
          <t>4-Acid Digestion</t>
        </is>
      </c>
      <c r="AQ312" t="inlineStr"/>
      <c r="AR312" t="inlineStr"/>
      <c r="AS312" t="inlineStr"/>
      <c r="AT312" t="n">
        <v>386</v>
      </c>
      <c r="AU312" t="n">
        <v>0.0386</v>
      </c>
      <c r="AV312" t="inlineStr">
        <is>
          <t>4-Acid Digestion</t>
        </is>
      </c>
      <c r="AW312" t="n">
        <v>30.9</v>
      </c>
      <c r="AX312" t="n">
        <v>0.00309</v>
      </c>
      <c r="AY312" t="inlineStr">
        <is>
          <t>4-Acid Digestion</t>
        </is>
      </c>
      <c r="AZ312" t="n">
        <v>0.72</v>
      </c>
      <c r="BA312" t="n">
        <v>7.2e-05</v>
      </c>
      <c r="BB312" t="inlineStr">
        <is>
          <t>4-Acid Digestion</t>
        </is>
      </c>
      <c r="BC312" t="n">
        <v>6070</v>
      </c>
      <c r="BD312" t="n">
        <v>0.607</v>
      </c>
      <c r="BE312" t="inlineStr">
        <is>
          <t>4-Acid Digestion</t>
        </is>
      </c>
      <c r="BF312" t="n">
        <v>3.47</v>
      </c>
      <c r="BG312" t="n">
        <v>0.000347</v>
      </c>
      <c r="BH312" t="inlineStr">
        <is>
          <t>4-Acid Digestion</t>
        </is>
      </c>
      <c r="BI312" t="n">
        <v>2.12</v>
      </c>
      <c r="BJ312" t="n">
        <v>0.000212</v>
      </c>
      <c r="BK312" t="inlineStr">
        <is>
          <t>4-Acid Digestion</t>
        </is>
      </c>
      <c r="BL312" t="n">
        <v>1.64</v>
      </c>
      <c r="BM312" t="n">
        <v>0.000164</v>
      </c>
      <c r="BN312" t="inlineStr">
        <is>
          <t>4-Acid Digestion</t>
        </is>
      </c>
      <c r="BO312" t="n">
        <v>207100</v>
      </c>
      <c r="BP312" t="n">
        <v>20.71</v>
      </c>
      <c r="BQ312" t="inlineStr">
        <is>
          <t>4-Acid Digestion</t>
        </is>
      </c>
      <c r="BR312" t="n">
        <v>17.4</v>
      </c>
      <c r="BS312" t="n">
        <v>0.00174</v>
      </c>
      <c r="BT312" t="inlineStr">
        <is>
          <t>4-Acid Digestion</t>
        </is>
      </c>
      <c r="BU312" t="n">
        <v>4.03</v>
      </c>
      <c r="BV312" t="n">
        <v>0.000403</v>
      </c>
      <c r="BW312" t="inlineStr">
        <is>
          <t>4-Acid Digestion</t>
        </is>
      </c>
      <c r="BX312" t="n">
        <v>0.28</v>
      </c>
      <c r="BY312" t="n">
        <v>2.8e-05</v>
      </c>
      <c r="BZ312" t="inlineStr">
        <is>
          <t>Aqua Regia Digestion</t>
        </is>
      </c>
      <c r="CA312" t="n">
        <v>3.23</v>
      </c>
      <c r="CB312" t="n">
        <v>0.000323</v>
      </c>
      <c r="CC312" t="inlineStr">
        <is>
          <t>4-Acid Digestion</t>
        </is>
      </c>
      <c r="CD312" t="inlineStr"/>
      <c r="CE312" t="inlineStr"/>
      <c r="CF312" t="inlineStr"/>
      <c r="CG312" t="n">
        <v>0.72</v>
      </c>
      <c r="CH312" t="n">
        <v>7.2e-05</v>
      </c>
      <c r="CI312" t="inlineStr">
        <is>
          <t>4-Acid Digestion</t>
        </is>
      </c>
      <c r="CJ312" t="n">
        <v>0.18</v>
      </c>
      <c r="CK312" t="n">
        <v>1.8e-05</v>
      </c>
      <c r="CL312" t="inlineStr">
        <is>
          <t>4-Acid Digestion</t>
        </is>
      </c>
      <c r="CM312" t="inlineStr"/>
      <c r="CN312" t="inlineStr"/>
      <c r="CO312" t="inlineStr"/>
      <c r="CP312" t="n">
        <v>31600</v>
      </c>
      <c r="CQ312" t="n">
        <v>3.16</v>
      </c>
      <c r="CR312" t="inlineStr">
        <is>
          <t>4-Acid Digestion</t>
        </is>
      </c>
      <c r="CS312" t="n">
        <v>139</v>
      </c>
      <c r="CT312" t="n">
        <v>0.0139</v>
      </c>
      <c r="CU312" t="inlineStr">
        <is>
          <t>4-Acid Digestion</t>
        </is>
      </c>
      <c r="CV312" t="n">
        <v>16.4</v>
      </c>
      <c r="CW312" t="n">
        <v>0.00164</v>
      </c>
      <c r="CX312" t="inlineStr">
        <is>
          <t>4-Acid Digestion</t>
        </is>
      </c>
      <c r="CY312" t="n">
        <v>0.33</v>
      </c>
      <c r="CZ312" t="n">
        <v>3.3e-05</v>
      </c>
      <c r="DA312" t="inlineStr">
        <is>
          <t>4-Acid Digestion</t>
        </is>
      </c>
      <c r="DB312" t="n">
        <v>11300</v>
      </c>
      <c r="DC312" t="n">
        <v>1.13</v>
      </c>
      <c r="DD312" t="inlineStr">
        <is>
          <t>4-Acid Digestion</t>
        </is>
      </c>
      <c r="DE312" t="n">
        <v>3210</v>
      </c>
      <c r="DF312" t="n">
        <v>0.321</v>
      </c>
      <c r="DG312" t="inlineStr">
        <is>
          <t>4-Acid Digestion</t>
        </is>
      </c>
      <c r="DH312" t="n">
        <v>138</v>
      </c>
      <c r="DI312" t="n">
        <v>0.0138</v>
      </c>
      <c r="DJ312" t="inlineStr">
        <is>
          <t>4-Acid Digestion</t>
        </is>
      </c>
      <c r="DK312" t="n">
        <v>9780</v>
      </c>
      <c r="DL312" t="n">
        <v>0.978</v>
      </c>
      <c r="DM312" t="inlineStr">
        <is>
          <t>4-Acid Digestion</t>
        </is>
      </c>
      <c r="DN312" t="n">
        <v>5.56</v>
      </c>
      <c r="DO312" t="n">
        <v>0.000556</v>
      </c>
      <c r="DP312" t="inlineStr">
        <is>
          <t>4-Acid Digestion</t>
        </is>
      </c>
      <c r="DQ312" t="n">
        <v>25.4</v>
      </c>
      <c r="DR312" t="n">
        <v>0.00254</v>
      </c>
      <c r="DS312" t="inlineStr">
        <is>
          <t>4-Acid Digestion</t>
        </is>
      </c>
      <c r="DT312" t="n">
        <v>80</v>
      </c>
      <c r="DU312" t="n">
        <v>0.008</v>
      </c>
      <c r="DV312" t="inlineStr">
        <is>
          <t>Peroxide Fusion ICP</t>
        </is>
      </c>
      <c r="DW312" t="n">
        <v>810</v>
      </c>
      <c r="DX312" t="n">
        <v>0.081</v>
      </c>
      <c r="DY312" t="inlineStr">
        <is>
          <t>4-Acid Digestion</t>
        </is>
      </c>
      <c r="DZ312" t="n">
        <v>9.35</v>
      </c>
      <c r="EA312" t="n">
        <v>0.000935</v>
      </c>
      <c r="EB312" t="inlineStr">
        <is>
          <t>4-Acid Digestion</t>
        </is>
      </c>
      <c r="EC312" t="inlineStr"/>
      <c r="ED312" t="inlineStr"/>
      <c r="EE312" t="inlineStr"/>
      <c r="EF312" t="n">
        <v>8.43</v>
      </c>
      <c r="EG312" t="n">
        <v>0.000843</v>
      </c>
      <c r="EH312" t="inlineStr">
        <is>
          <t>4-Acid Digestion</t>
        </is>
      </c>
      <c r="EI312" t="inlineStr"/>
      <c r="EJ312" t="inlineStr"/>
      <c r="EK312" t="inlineStr"/>
      <c r="EL312" t="n">
        <v>100</v>
      </c>
      <c r="EM312" t="n">
        <v>0.01</v>
      </c>
      <c r="EN312" t="inlineStr">
        <is>
          <t>Peroxide Fusion ICP</t>
        </is>
      </c>
      <c r="EO312" t="n">
        <v>0.064</v>
      </c>
      <c r="EP312" t="n">
        <v>6.4e-06</v>
      </c>
      <c r="EQ312" t="inlineStr">
        <is>
          <t>4-Acid Digestion</t>
        </is>
      </c>
      <c r="ER312" t="inlineStr"/>
      <c r="ES312" t="inlineStr"/>
      <c r="ET312" t="inlineStr"/>
      <c r="EU312" t="inlineStr"/>
      <c r="EV312" t="inlineStr"/>
      <c r="EW312" t="inlineStr"/>
      <c r="EX312" t="n">
        <v>18000</v>
      </c>
      <c r="EY312" t="n">
        <v>1.8</v>
      </c>
      <c r="EZ312" t="inlineStr">
        <is>
          <t>4-Acid Digestion</t>
        </is>
      </c>
      <c r="FA312" t="n">
        <v>5.66</v>
      </c>
      <c r="FB312" t="n">
        <v>0.000566</v>
      </c>
      <c r="FC312" t="inlineStr">
        <is>
          <t>4-Acid Digestion</t>
        </is>
      </c>
      <c r="FD312" t="n">
        <v>13.9</v>
      </c>
      <c r="FE312" t="n">
        <v>0.00139</v>
      </c>
      <c r="FF312" t="inlineStr">
        <is>
          <t>4-Acid Digestion</t>
        </is>
      </c>
      <c r="FG312" t="n">
        <v>2.37</v>
      </c>
      <c r="FH312" t="n">
        <v>0.000237</v>
      </c>
      <c r="FI312" t="inlineStr">
        <is>
          <t>4-Acid Digestion</t>
        </is>
      </c>
      <c r="FJ312" t="n">
        <v>176100</v>
      </c>
      <c r="FK312" t="n">
        <v>17.61</v>
      </c>
      <c r="FL312" t="inlineStr">
        <is>
          <t>Peroxide Fusion ICP</t>
        </is>
      </c>
      <c r="FM312" t="n">
        <v>4.46</v>
      </c>
      <c r="FN312" t="n">
        <v>0.000446</v>
      </c>
      <c r="FO312" t="inlineStr">
        <is>
          <t>Peroxide Fusion ICP</t>
        </is>
      </c>
      <c r="FP312" t="n">
        <v>7.11</v>
      </c>
      <c r="FQ312" t="n">
        <v>0.000711</v>
      </c>
      <c r="FR312" t="inlineStr">
        <is>
          <t>4-Acid Digestion</t>
        </is>
      </c>
      <c r="FS312" t="n">
        <v>158</v>
      </c>
      <c r="FT312" t="n">
        <v>0.0158</v>
      </c>
      <c r="FU312" t="inlineStr">
        <is>
          <t>4-Acid Digestion</t>
        </is>
      </c>
      <c r="FV312" t="n">
        <v>0.45</v>
      </c>
      <c r="FW312" t="n">
        <v>4.5e-05</v>
      </c>
      <c r="FX312" t="inlineStr">
        <is>
          <t>4-Acid Digestion</t>
        </is>
      </c>
      <c r="FY312" t="n">
        <v>0.61</v>
      </c>
      <c r="FZ312" t="n">
        <v>6.1e-05</v>
      </c>
      <c r="GA312" t="inlineStr">
        <is>
          <t>4-Acid Digestion</t>
        </is>
      </c>
      <c r="GB312" t="n">
        <v>0.74</v>
      </c>
      <c r="GC312" t="n">
        <v>7.4e-05</v>
      </c>
      <c r="GD312" t="inlineStr">
        <is>
          <t>Aqua Regia Digestion</t>
        </is>
      </c>
      <c r="GE312" t="n">
        <v>8.26</v>
      </c>
      <c r="GF312" t="n">
        <v>0.000826</v>
      </c>
      <c r="GG312" t="inlineStr">
        <is>
          <t>4-Acid Digestion</t>
        </is>
      </c>
      <c r="GH312" t="n">
        <v>3930</v>
      </c>
      <c r="GI312" t="n">
        <v>0.393</v>
      </c>
      <c r="GJ312" t="inlineStr">
        <is>
          <t>4-Acid Digestion</t>
        </is>
      </c>
      <c r="GK312" t="n">
        <v>0.27</v>
      </c>
      <c r="GL312" t="n">
        <v>2.7e-05</v>
      </c>
      <c r="GM312" t="inlineStr">
        <is>
          <t>4-Acid Digestion</t>
        </is>
      </c>
      <c r="GN312" t="n">
        <v>0.3</v>
      </c>
      <c r="GO312" t="n">
        <v>3e-05</v>
      </c>
      <c r="GP312" t="inlineStr">
        <is>
          <t>4-Acid Digestion</t>
        </is>
      </c>
      <c r="GQ312" t="n">
        <v>31</v>
      </c>
      <c r="GR312" t="n">
        <v>0.0031</v>
      </c>
      <c r="GS312" t="inlineStr">
        <is>
          <t>4-Acid Digestion</t>
        </is>
      </c>
      <c r="GT312" t="n">
        <v>227</v>
      </c>
      <c r="GU312" t="n">
        <v>0.0227</v>
      </c>
      <c r="GV312" t="inlineStr">
        <is>
          <t>Peroxide Fusion ICP</t>
        </is>
      </c>
      <c r="GW312" t="n">
        <v>92</v>
      </c>
      <c r="GX312" t="n">
        <v>0.0092</v>
      </c>
      <c r="GY312" t="inlineStr">
        <is>
          <t>4-Acid Digestion</t>
        </is>
      </c>
      <c r="GZ312" t="n">
        <v>19.9</v>
      </c>
      <c r="HA312" t="n">
        <v>0.00199</v>
      </c>
      <c r="HB312" t="inlineStr">
        <is>
          <t>4-Acid Digestion</t>
        </is>
      </c>
      <c r="HC312" t="n">
        <v>2.1</v>
      </c>
      <c r="HD312" t="n">
        <v>0.00021</v>
      </c>
      <c r="HE312" t="inlineStr">
        <is>
          <t>4-Acid Digestion</t>
        </is>
      </c>
      <c r="HF312" t="n">
        <v>24.4</v>
      </c>
      <c r="HG312" t="n">
        <v>0.00244</v>
      </c>
      <c r="HH312" t="inlineStr">
        <is>
          <t>4-Acid Digestion</t>
        </is>
      </c>
      <c r="HI312" t="n">
        <v>123</v>
      </c>
      <c r="HJ312" t="n">
        <v>0.0123</v>
      </c>
      <c r="HK312" t="inlineStr">
        <is>
          <t>4-Acid Digestion</t>
        </is>
      </c>
    </row>
    <row r="313">
      <c r="A313" t="inlineStr">
        <is>
          <t>OREAS0522</t>
        </is>
      </c>
      <c r="B313" t="inlineStr">
        <is>
          <t>Au &lt;1 ppm, Au-Cu ore</t>
        </is>
      </c>
      <c r="C313" t="inlineStr">
        <is>
          <t>primary</t>
        </is>
      </c>
      <c r="D313" t="inlineStr">
        <is>
          <t>felsic volcanic breccia</t>
        </is>
      </c>
      <c r="E313" t="inlineStr">
        <is>
          <t>IOCG</t>
        </is>
      </c>
      <c r="F313" t="inlineStr">
        <is>
          <t>yes</t>
        </is>
      </c>
      <c r="G313" t="inlineStr">
        <is>
          <t>Archived</t>
        </is>
      </c>
      <c r="H313" t="inlineStr">
        <is>
          <t>C:/Users/Zeb/Documents/GitHub/OREAS-Catalogue-Info/oreas-catalogue-2024-05-24.csv</t>
        </is>
      </c>
      <c r="I313">
        <f>Hyperlink("https://www.oreas.com/crm/OREAS-522/")</f>
        <v/>
      </c>
      <c r="J313" t="n">
        <v>1.23</v>
      </c>
      <c r="K313" t="n">
        <v>0.000123</v>
      </c>
      <c r="L313" t="inlineStr">
        <is>
          <t>Aqua Regia Digestion</t>
        </is>
      </c>
      <c r="M313" t="n">
        <v>39500</v>
      </c>
      <c r="N313" t="n">
        <v>3.95</v>
      </c>
      <c r="O313" t="inlineStr">
        <is>
          <t>4-Acid Digestion</t>
        </is>
      </c>
      <c r="P313" t="n">
        <v>490</v>
      </c>
      <c r="Q313" t="n">
        <v>0.049</v>
      </c>
      <c r="R313" t="inlineStr">
        <is>
          <t>4-Acid Digestion</t>
        </is>
      </c>
      <c r="S313" t="n">
        <v>0.574</v>
      </c>
      <c r="T313" t="n">
        <v>5.74e-05</v>
      </c>
      <c r="U313" t="inlineStr">
        <is>
          <t>Pb Fire Assay</t>
        </is>
      </c>
      <c r="V313" t="inlineStr"/>
      <c r="W313" t="inlineStr"/>
      <c r="X313" t="inlineStr"/>
      <c r="Y313" t="n">
        <v>23800</v>
      </c>
      <c r="Z313" t="n">
        <v>2.38</v>
      </c>
      <c r="AA313" t="inlineStr">
        <is>
          <t>Peroxide Fusion ICP</t>
        </is>
      </c>
      <c r="AB313" t="n">
        <v>0.7</v>
      </c>
      <c r="AC313" t="n">
        <v>6.999999999999999e-05</v>
      </c>
      <c r="AD313" t="inlineStr">
        <is>
          <t>4-Acid Digestion</t>
        </is>
      </c>
      <c r="AE313" t="n">
        <v>8.720000000000001</v>
      </c>
      <c r="AF313" t="n">
        <v>0.0008720000000000001</v>
      </c>
      <c r="AG313" t="inlineStr">
        <is>
          <t>4-Acid Digestion</t>
        </is>
      </c>
      <c r="AH313" t="n">
        <v>36500</v>
      </c>
      <c r="AI313" t="n">
        <v>3.65</v>
      </c>
      <c r="AJ313" t="inlineStr">
        <is>
          <t>4-Acid Digestion</t>
        </is>
      </c>
      <c r="AK313" t="inlineStr"/>
      <c r="AL313" t="inlineStr"/>
      <c r="AM313" t="inlineStr"/>
      <c r="AN313" t="n">
        <v>148</v>
      </c>
      <c r="AO313" t="n">
        <v>0.0148</v>
      </c>
      <c r="AP313" t="inlineStr">
        <is>
          <t>4-Acid Digestion</t>
        </is>
      </c>
      <c r="AQ313" t="inlineStr"/>
      <c r="AR313" t="inlineStr"/>
      <c r="AS313" t="inlineStr"/>
      <c r="AT313" t="n">
        <v>550</v>
      </c>
      <c r="AU313" t="n">
        <v>0.055</v>
      </c>
      <c r="AV313" t="inlineStr">
        <is>
          <t>4-Acid Digestion</t>
        </is>
      </c>
      <c r="AW313" t="n">
        <v>29.6</v>
      </c>
      <c r="AX313" t="n">
        <v>0.00296</v>
      </c>
      <c r="AY313" t="inlineStr">
        <is>
          <t>4-Acid Digestion</t>
        </is>
      </c>
      <c r="AZ313" t="n">
        <v>0.64</v>
      </c>
      <c r="BA313" t="n">
        <v>6.4e-05</v>
      </c>
      <c r="BB313" t="inlineStr">
        <is>
          <t>4-Acid Digestion</t>
        </is>
      </c>
      <c r="BC313" t="n">
        <v>9160</v>
      </c>
      <c r="BD313" t="n">
        <v>0.916</v>
      </c>
      <c r="BE313" t="inlineStr">
        <is>
          <t>4-Acid Digestion</t>
        </is>
      </c>
      <c r="BF313" t="n">
        <v>3.24</v>
      </c>
      <c r="BG313" t="n">
        <v>0.000324</v>
      </c>
      <c r="BH313" t="inlineStr">
        <is>
          <t>4-Acid Digestion</t>
        </is>
      </c>
      <c r="BI313" t="n">
        <v>1.97</v>
      </c>
      <c r="BJ313" t="n">
        <v>0.000197</v>
      </c>
      <c r="BK313" t="inlineStr">
        <is>
          <t>4-Acid Digestion</t>
        </is>
      </c>
      <c r="BL313" t="n">
        <v>1.88</v>
      </c>
      <c r="BM313" t="n">
        <v>0.000188</v>
      </c>
      <c r="BN313" t="inlineStr">
        <is>
          <t>4-Acid Digestion</t>
        </is>
      </c>
      <c r="BO313" t="n">
        <v>246300</v>
      </c>
      <c r="BP313" t="n">
        <v>24.63</v>
      </c>
      <c r="BQ313" t="inlineStr">
        <is>
          <t>4-Acid Digestion</t>
        </is>
      </c>
      <c r="BR313" t="n">
        <v>16</v>
      </c>
      <c r="BS313" t="n">
        <v>0.0016</v>
      </c>
      <c r="BT313" t="inlineStr">
        <is>
          <t>4-Acid Digestion</t>
        </is>
      </c>
      <c r="BU313" t="n">
        <v>3.87</v>
      </c>
      <c r="BV313" t="n">
        <v>0.000387</v>
      </c>
      <c r="BW313" t="inlineStr">
        <is>
          <t>4-Acid Digestion</t>
        </is>
      </c>
      <c r="BX313" t="inlineStr"/>
      <c r="BY313" t="inlineStr"/>
      <c r="BZ313" t="inlineStr"/>
      <c r="CA313" t="n">
        <v>2.96</v>
      </c>
      <c r="CB313" t="n">
        <v>0.000296</v>
      </c>
      <c r="CC313" t="inlineStr">
        <is>
          <t>4-Acid Digestion</t>
        </is>
      </c>
      <c r="CD313" t="inlineStr"/>
      <c r="CE313" t="inlineStr"/>
      <c r="CF313" t="inlineStr"/>
      <c r="CG313" t="n">
        <v>0.66</v>
      </c>
      <c r="CH313" t="n">
        <v>6.600000000000001e-05</v>
      </c>
      <c r="CI313" t="inlineStr">
        <is>
          <t>4-Acid Digestion</t>
        </is>
      </c>
      <c r="CJ313" t="n">
        <v>0.23</v>
      </c>
      <c r="CK313" t="n">
        <v>2.3e-05</v>
      </c>
      <c r="CL313" t="inlineStr">
        <is>
          <t>4-Acid Digestion</t>
        </is>
      </c>
      <c r="CM313" t="inlineStr"/>
      <c r="CN313" t="inlineStr"/>
      <c r="CO313" t="inlineStr"/>
      <c r="CP313" t="n">
        <v>28300</v>
      </c>
      <c r="CQ313" t="n">
        <v>2.83</v>
      </c>
      <c r="CR313" t="inlineStr">
        <is>
          <t>4-Acid Digestion</t>
        </is>
      </c>
      <c r="CS313" t="n">
        <v>171</v>
      </c>
      <c r="CT313" t="n">
        <v>0.0171</v>
      </c>
      <c r="CU313" t="inlineStr">
        <is>
          <t>4-Acid Digestion</t>
        </is>
      </c>
      <c r="CV313" t="n">
        <v>16.2</v>
      </c>
      <c r="CW313" t="n">
        <v>0.00162</v>
      </c>
      <c r="CX313" t="inlineStr">
        <is>
          <t>4-Acid Digestion</t>
        </is>
      </c>
      <c r="CY313" t="n">
        <v>0.31</v>
      </c>
      <c r="CZ313" t="n">
        <v>3.1e-05</v>
      </c>
      <c r="DA313" t="inlineStr">
        <is>
          <t>4-Acid Digestion</t>
        </is>
      </c>
      <c r="DB313" t="n">
        <v>11200</v>
      </c>
      <c r="DC313" t="n">
        <v>1.12</v>
      </c>
      <c r="DD313" t="inlineStr">
        <is>
          <t>4-Acid Digestion</t>
        </is>
      </c>
      <c r="DE313" t="n">
        <v>3970</v>
      </c>
      <c r="DF313" t="n">
        <v>0.397</v>
      </c>
      <c r="DG313" t="inlineStr">
        <is>
          <t>4-Acid Digestion</t>
        </is>
      </c>
      <c r="DH313" t="n">
        <v>206</v>
      </c>
      <c r="DI313" t="n">
        <v>0.0206</v>
      </c>
      <c r="DJ313" t="inlineStr">
        <is>
          <t>4-Acid Digestion</t>
        </is>
      </c>
      <c r="DK313" t="n">
        <v>6330</v>
      </c>
      <c r="DL313" t="n">
        <v>0.633</v>
      </c>
      <c r="DM313" t="inlineStr">
        <is>
          <t>4-Acid Digestion</t>
        </is>
      </c>
      <c r="DN313" t="n">
        <v>5.66</v>
      </c>
      <c r="DO313" t="n">
        <v>0.000566</v>
      </c>
      <c r="DP313" t="inlineStr">
        <is>
          <t>4-Acid Digestion</t>
        </is>
      </c>
      <c r="DQ313" t="n">
        <v>27.2</v>
      </c>
      <c r="DR313" t="n">
        <v>0.00272</v>
      </c>
      <c r="DS313" t="inlineStr">
        <is>
          <t>4-Acid Digestion</t>
        </is>
      </c>
      <c r="DT313" t="n">
        <v>72</v>
      </c>
      <c r="DU313" t="n">
        <v>0.0072</v>
      </c>
      <c r="DV313" t="inlineStr">
        <is>
          <t>Peroxide Fusion ICP</t>
        </is>
      </c>
      <c r="DW313" t="n">
        <v>890</v>
      </c>
      <c r="DX313" t="n">
        <v>0.089</v>
      </c>
      <c r="DY313" t="inlineStr">
        <is>
          <t>4-Acid Digestion</t>
        </is>
      </c>
      <c r="DZ313" t="n">
        <v>12.5</v>
      </c>
      <c r="EA313" t="n">
        <v>0.00125</v>
      </c>
      <c r="EB313" t="inlineStr">
        <is>
          <t>4-Acid Digestion</t>
        </is>
      </c>
      <c r="EC313" t="inlineStr"/>
      <c r="ED313" t="inlineStr"/>
      <c r="EE313" t="inlineStr"/>
      <c r="EF313" t="n">
        <v>9.76</v>
      </c>
      <c r="EG313" t="n">
        <v>0.000976</v>
      </c>
      <c r="EH313" t="inlineStr">
        <is>
          <t>4-Acid Digestion</t>
        </is>
      </c>
      <c r="EI313" t="inlineStr"/>
      <c r="EJ313" t="inlineStr"/>
      <c r="EK313" t="inlineStr"/>
      <c r="EL313" t="n">
        <v>84</v>
      </c>
      <c r="EM313" t="n">
        <v>0.008399999999999999</v>
      </c>
      <c r="EN313" t="inlineStr">
        <is>
          <t>Peroxide Fusion ICP</t>
        </is>
      </c>
      <c r="EO313" t="n">
        <v>0.098</v>
      </c>
      <c r="EP313" t="n">
        <v>9.799999999999999e-06</v>
      </c>
      <c r="EQ313" t="inlineStr">
        <is>
          <t>4-Acid Digestion</t>
        </is>
      </c>
      <c r="ER313" t="inlineStr"/>
      <c r="ES313" t="inlineStr"/>
      <c r="ET313" t="inlineStr"/>
      <c r="EU313" t="inlineStr"/>
      <c r="EV313" t="inlineStr"/>
      <c r="EW313" t="inlineStr"/>
      <c r="EX313" t="n">
        <v>25000</v>
      </c>
      <c r="EY313" t="n">
        <v>2.5</v>
      </c>
      <c r="EZ313" t="inlineStr">
        <is>
          <t>4-Acid Digestion</t>
        </is>
      </c>
      <c r="FA313" t="n">
        <v>7.93</v>
      </c>
      <c r="FB313" t="n">
        <v>0.000793</v>
      </c>
      <c r="FC313" t="inlineStr">
        <is>
          <t>4-Acid Digestion</t>
        </is>
      </c>
      <c r="FD313" t="n">
        <v>10.9</v>
      </c>
      <c r="FE313" t="n">
        <v>0.00109</v>
      </c>
      <c r="FF313" t="inlineStr">
        <is>
          <t>4-Acid Digestion</t>
        </is>
      </c>
      <c r="FG313" t="n">
        <v>2.74</v>
      </c>
      <c r="FH313" t="n">
        <v>0.000274</v>
      </c>
      <c r="FI313" t="inlineStr">
        <is>
          <t>4-Acid Digestion</t>
        </is>
      </c>
      <c r="FJ313" t="n">
        <v>158100</v>
      </c>
      <c r="FK313" t="n">
        <v>15.81</v>
      </c>
      <c r="FL313" t="inlineStr">
        <is>
          <t>Peroxide Fusion ICP</t>
        </is>
      </c>
      <c r="FM313" t="n">
        <v>4.32</v>
      </c>
      <c r="FN313" t="n">
        <v>0.000432</v>
      </c>
      <c r="FO313" t="inlineStr">
        <is>
          <t>Peroxide Fusion ICP</t>
        </is>
      </c>
      <c r="FP313" t="n">
        <v>9.32</v>
      </c>
      <c r="FQ313" t="n">
        <v>0.000932</v>
      </c>
      <c r="FR313" t="inlineStr">
        <is>
          <t>4-Acid Digestion</t>
        </is>
      </c>
      <c r="FS313" t="n">
        <v>199</v>
      </c>
      <c r="FT313" t="n">
        <v>0.0199</v>
      </c>
      <c r="FU313" t="inlineStr">
        <is>
          <t>4-Acid Digestion</t>
        </is>
      </c>
      <c r="FV313" t="n">
        <v>0.44</v>
      </c>
      <c r="FW313" t="n">
        <v>4.4e-05</v>
      </c>
      <c r="FX313" t="inlineStr">
        <is>
          <t>4-Acid Digestion</t>
        </is>
      </c>
      <c r="FY313" t="n">
        <v>0.59</v>
      </c>
      <c r="FZ313" t="n">
        <v>5.9e-05</v>
      </c>
      <c r="GA313" t="inlineStr">
        <is>
          <t>4-Acid Digestion</t>
        </is>
      </c>
      <c r="GB313" t="n">
        <v>1.11</v>
      </c>
      <c r="GC313" t="n">
        <v>0.000111</v>
      </c>
      <c r="GD313" t="inlineStr">
        <is>
          <t>Aqua Regia Digestion</t>
        </is>
      </c>
      <c r="GE313" t="n">
        <v>7.53</v>
      </c>
      <c r="GF313" t="n">
        <v>0.000753</v>
      </c>
      <c r="GG313" t="inlineStr">
        <is>
          <t>4-Acid Digestion</t>
        </is>
      </c>
      <c r="GH313" t="n">
        <v>3440</v>
      </c>
      <c r="GI313" t="n">
        <v>0.344</v>
      </c>
      <c r="GJ313" t="inlineStr">
        <is>
          <t>4-Acid Digestion</t>
        </is>
      </c>
      <c r="GK313" t="n">
        <v>0.29</v>
      </c>
      <c r="GL313" t="n">
        <v>2.9e-05</v>
      </c>
      <c r="GM313" t="inlineStr">
        <is>
          <t>4-Acid Digestion</t>
        </is>
      </c>
      <c r="GN313" t="n">
        <v>0.28</v>
      </c>
      <c r="GO313" t="n">
        <v>2.8e-05</v>
      </c>
      <c r="GP313" t="inlineStr">
        <is>
          <t>4-Acid Digestion</t>
        </is>
      </c>
      <c r="GQ313" t="n">
        <v>42.2</v>
      </c>
      <c r="GR313" t="n">
        <v>0.00422</v>
      </c>
      <c r="GS313" t="inlineStr">
        <is>
          <t>4-Acid Digestion</t>
        </is>
      </c>
      <c r="GT313" t="n">
        <v>182</v>
      </c>
      <c r="GU313" t="n">
        <v>0.0182</v>
      </c>
      <c r="GV313" t="inlineStr">
        <is>
          <t>Peroxide Fusion ICP</t>
        </is>
      </c>
      <c r="GW313" t="n">
        <v>135</v>
      </c>
      <c r="GX313" t="n">
        <v>0.0135</v>
      </c>
      <c r="GY313" t="inlineStr">
        <is>
          <t>4-Acid Digestion</t>
        </is>
      </c>
      <c r="GZ313" t="n">
        <v>18.5</v>
      </c>
      <c r="HA313" t="n">
        <v>0.00185</v>
      </c>
      <c r="HB313" t="inlineStr">
        <is>
          <t>4-Acid Digestion</t>
        </is>
      </c>
      <c r="HC313" t="n">
        <v>1.97</v>
      </c>
      <c r="HD313" t="n">
        <v>0.000197</v>
      </c>
      <c r="HE313" t="inlineStr">
        <is>
          <t>4-Acid Digestion</t>
        </is>
      </c>
      <c r="HF313" t="n">
        <v>30.2</v>
      </c>
      <c r="HG313" t="n">
        <v>0.00302</v>
      </c>
      <c r="HH313" t="inlineStr">
        <is>
          <t>4-Acid Digestion</t>
        </is>
      </c>
      <c r="HI313" t="n">
        <v>112</v>
      </c>
      <c r="HJ313" t="n">
        <v>0.0112</v>
      </c>
      <c r="HK313" t="inlineStr">
        <is>
          <t>4-Acid Digestion</t>
        </is>
      </c>
    </row>
    <row r="314">
      <c r="A314" t="inlineStr">
        <is>
          <t>OREAS0523</t>
        </is>
      </c>
      <c r="B314" t="inlineStr">
        <is>
          <t>Au &gt;1 ppm, Au-Cu ore</t>
        </is>
      </c>
      <c r="C314" t="inlineStr">
        <is>
          <t>primary</t>
        </is>
      </c>
      <c r="D314" t="inlineStr">
        <is>
          <t>felsic volcanic breccia</t>
        </is>
      </c>
      <c r="E314" t="inlineStr">
        <is>
          <t>IOCG</t>
        </is>
      </c>
      <c r="F314" t="inlineStr">
        <is>
          <t>yes</t>
        </is>
      </c>
      <c r="G314" t="inlineStr">
        <is>
          <t>Archived</t>
        </is>
      </c>
      <c r="H314" t="inlineStr">
        <is>
          <t>C:/Users/Zeb/Documents/GitHub/OREAS-Catalogue-Info/oreas-catalogue-2024-05-24.csv</t>
        </is>
      </c>
      <c r="I314">
        <f>Hyperlink("https://www.oreas.com/crm/OREAS-523/")</f>
        <v/>
      </c>
      <c r="J314" t="n">
        <v>2.36</v>
      </c>
      <c r="K314" t="n">
        <v>0.000236</v>
      </c>
      <c r="L314" t="inlineStr">
        <is>
          <t>Aqua Regia Digestion</t>
        </is>
      </c>
      <c r="M314" t="n">
        <v>30200</v>
      </c>
      <c r="N314" t="n">
        <v>3.02</v>
      </c>
      <c r="O314" t="inlineStr">
        <is>
          <t>4-Acid Digestion</t>
        </is>
      </c>
      <c r="P314" t="n">
        <v>666</v>
      </c>
      <c r="Q314" t="n">
        <v>0.06660000000000001</v>
      </c>
      <c r="R314" t="inlineStr">
        <is>
          <t>4-Acid Digestion</t>
        </is>
      </c>
      <c r="S314" t="n">
        <v>1.04</v>
      </c>
      <c r="T314" t="n">
        <v>0.000104</v>
      </c>
      <c r="U314" t="inlineStr">
        <is>
          <t>Pb Fire Assay</t>
        </is>
      </c>
      <c r="V314" t="inlineStr"/>
      <c r="W314" t="inlineStr"/>
      <c r="X314" t="inlineStr"/>
      <c r="Y314" t="inlineStr"/>
      <c r="Z314" t="inlineStr"/>
      <c r="AA314" t="inlineStr"/>
      <c r="AB314" t="n">
        <v>0.53</v>
      </c>
      <c r="AC314" t="n">
        <v>5.3e-05</v>
      </c>
      <c r="AD314" t="inlineStr">
        <is>
          <t>4-Acid Digestion</t>
        </is>
      </c>
      <c r="AE314" t="n">
        <v>13.6</v>
      </c>
      <c r="AF314" t="n">
        <v>0.00136</v>
      </c>
      <c r="AG314" t="inlineStr">
        <is>
          <t>4-Acid Digestion</t>
        </is>
      </c>
      <c r="AH314" t="n">
        <v>33600</v>
      </c>
      <c r="AI314" t="n">
        <v>3.36</v>
      </c>
      <c r="AJ314" t="inlineStr">
        <is>
          <t>4-Acid Digestion</t>
        </is>
      </c>
      <c r="AK314" t="inlineStr"/>
      <c r="AL314" t="inlineStr"/>
      <c r="AM314" t="inlineStr"/>
      <c r="AN314" t="n">
        <v>172</v>
      </c>
      <c r="AO314" t="n">
        <v>0.0172</v>
      </c>
      <c r="AP314" t="inlineStr">
        <is>
          <t>4-Acid Digestion</t>
        </is>
      </c>
      <c r="AQ314" t="inlineStr"/>
      <c r="AR314" t="inlineStr"/>
      <c r="AS314" t="inlineStr"/>
      <c r="AT314" t="n">
        <v>728</v>
      </c>
      <c r="AU314" t="n">
        <v>0.0728</v>
      </c>
      <c r="AV314" t="inlineStr">
        <is>
          <t>4-Acid Digestion</t>
        </is>
      </c>
      <c r="AW314" t="n">
        <v>25</v>
      </c>
      <c r="AX314" t="n">
        <v>0.0025</v>
      </c>
      <c r="AY314" t="inlineStr">
        <is>
          <t>4-Acid Digestion</t>
        </is>
      </c>
      <c r="AZ314" t="n">
        <v>0.57</v>
      </c>
      <c r="BA314" t="n">
        <v>5.7e-05</v>
      </c>
      <c r="BB314" t="inlineStr">
        <is>
          <t>4-Acid Digestion</t>
        </is>
      </c>
      <c r="BC314" t="n">
        <v>17200</v>
      </c>
      <c r="BD314" t="n">
        <v>1.72</v>
      </c>
      <c r="BE314" t="inlineStr">
        <is>
          <t>4-Acid Digestion</t>
        </is>
      </c>
      <c r="BF314" t="n">
        <v>2.99</v>
      </c>
      <c r="BG314" t="n">
        <v>0.000299</v>
      </c>
      <c r="BH314" t="inlineStr">
        <is>
          <t>4-Acid Digestion</t>
        </is>
      </c>
      <c r="BI314" t="n">
        <v>1.83</v>
      </c>
      <c r="BJ314" t="n">
        <v>0.000183</v>
      </c>
      <c r="BK314" t="inlineStr">
        <is>
          <t>4-Acid Digestion</t>
        </is>
      </c>
      <c r="BL314" t="n">
        <v>2.13</v>
      </c>
      <c r="BM314" t="n">
        <v>0.000213</v>
      </c>
      <c r="BN314" t="inlineStr">
        <is>
          <t>4-Acid Digestion</t>
        </is>
      </c>
      <c r="BO314" t="n">
        <v>289000</v>
      </c>
      <c r="BP314" t="n">
        <v>28.9</v>
      </c>
      <c r="BQ314" t="inlineStr">
        <is>
          <t>4-Acid Digestion</t>
        </is>
      </c>
      <c r="BR314" t="n">
        <v>14.3</v>
      </c>
      <c r="BS314" t="n">
        <v>0.00143</v>
      </c>
      <c r="BT314" t="inlineStr">
        <is>
          <t>4-Acid Digestion</t>
        </is>
      </c>
      <c r="BU314" t="n">
        <v>3.84</v>
      </c>
      <c r="BV314" t="n">
        <v>0.000384</v>
      </c>
      <c r="BW314" t="inlineStr">
        <is>
          <t>4-Acid Digestion</t>
        </is>
      </c>
      <c r="BX314" t="inlineStr"/>
      <c r="BY314" t="inlineStr"/>
      <c r="BZ314" t="inlineStr"/>
      <c r="CA314" t="n">
        <v>2.66</v>
      </c>
      <c r="CB314" t="n">
        <v>0.000266</v>
      </c>
      <c r="CC314" t="inlineStr">
        <is>
          <t>4-Acid Digestion</t>
        </is>
      </c>
      <c r="CD314" t="inlineStr"/>
      <c r="CE314" t="inlineStr"/>
      <c r="CF314" t="inlineStr"/>
      <c r="CG314" t="n">
        <v>0.62</v>
      </c>
      <c r="CH314" t="n">
        <v>6.2e-05</v>
      </c>
      <c r="CI314" t="inlineStr">
        <is>
          <t>4-Acid Digestion</t>
        </is>
      </c>
      <c r="CJ314" t="n">
        <v>0.37</v>
      </c>
      <c r="CK314" t="n">
        <v>3.7e-05</v>
      </c>
      <c r="CL314" t="inlineStr">
        <is>
          <t>4-Acid Digestion</t>
        </is>
      </c>
      <c r="CM314" t="inlineStr"/>
      <c r="CN314" t="inlineStr"/>
      <c r="CO314" t="inlineStr"/>
      <c r="CP314" t="n">
        <v>25700</v>
      </c>
      <c r="CQ314" t="n">
        <v>2.57</v>
      </c>
      <c r="CR314" t="inlineStr">
        <is>
          <t>4-Acid Digestion</t>
        </is>
      </c>
      <c r="CS314" t="n">
        <v>283</v>
      </c>
      <c r="CT314" t="n">
        <v>0.0283</v>
      </c>
      <c r="CU314" t="inlineStr">
        <is>
          <t>Peroxide Fusion ICP</t>
        </is>
      </c>
      <c r="CV314" t="n">
        <v>15.5</v>
      </c>
      <c r="CW314" t="n">
        <v>0.00155</v>
      </c>
      <c r="CX314" t="inlineStr">
        <is>
          <t>4-Acid Digestion</t>
        </is>
      </c>
      <c r="CY314" t="n">
        <v>0.29</v>
      </c>
      <c r="CZ314" t="n">
        <v>2.9e-05</v>
      </c>
      <c r="DA314" t="inlineStr">
        <is>
          <t>4-Acid Digestion</t>
        </is>
      </c>
      <c r="DB314" t="n">
        <v>10200</v>
      </c>
      <c r="DC314" t="n">
        <v>1.02</v>
      </c>
      <c r="DD314" t="inlineStr">
        <is>
          <t>4-Acid Digestion</t>
        </is>
      </c>
      <c r="DE314" t="n">
        <v>4750</v>
      </c>
      <c r="DF314" t="n">
        <v>0.475</v>
      </c>
      <c r="DG314" t="inlineStr">
        <is>
          <t>4-Acid Digestion</t>
        </is>
      </c>
      <c r="DH314" t="n">
        <v>313</v>
      </c>
      <c r="DI314" t="n">
        <v>0.0313</v>
      </c>
      <c r="DJ314" t="inlineStr">
        <is>
          <t>4-Acid Digestion</t>
        </is>
      </c>
      <c r="DK314" t="n">
        <v>2390</v>
      </c>
      <c r="DL314" t="n">
        <v>0.239</v>
      </c>
      <c r="DM314" t="inlineStr">
        <is>
          <t>4-Acid Digestion</t>
        </is>
      </c>
      <c r="DN314" t="n">
        <v>5.4</v>
      </c>
      <c r="DO314" t="n">
        <v>0.00054</v>
      </c>
      <c r="DP314" t="inlineStr">
        <is>
          <t>4-Acid Digestion</t>
        </is>
      </c>
      <c r="DQ314" t="n">
        <v>30.6</v>
      </c>
      <c r="DR314" t="n">
        <v>0.00306</v>
      </c>
      <c r="DS314" t="inlineStr">
        <is>
          <t>4-Acid Digestion</t>
        </is>
      </c>
      <c r="DT314" t="n">
        <v>73</v>
      </c>
      <c r="DU314" t="n">
        <v>0.0073</v>
      </c>
      <c r="DV314" t="inlineStr">
        <is>
          <t>Peroxide Fusion ICP</t>
        </is>
      </c>
      <c r="DW314" t="n">
        <v>920</v>
      </c>
      <c r="DX314" t="n">
        <v>0.092</v>
      </c>
      <c r="DY314" t="inlineStr">
        <is>
          <t>4-Acid Digestion</t>
        </is>
      </c>
      <c r="DZ314" t="n">
        <v>26.3</v>
      </c>
      <c r="EA314" t="n">
        <v>0.00263</v>
      </c>
      <c r="EB314" t="inlineStr">
        <is>
          <t>4-Acid Digestion</t>
        </is>
      </c>
      <c r="EC314" t="inlineStr"/>
      <c r="ED314" t="inlineStr"/>
      <c r="EE314" t="inlineStr"/>
      <c r="EF314" t="n">
        <v>11.1</v>
      </c>
      <c r="EG314" t="n">
        <v>0.00111</v>
      </c>
      <c r="EH314" t="inlineStr">
        <is>
          <t>4-Acid Digestion</t>
        </is>
      </c>
      <c r="EI314" t="inlineStr"/>
      <c r="EJ314" t="inlineStr"/>
      <c r="EK314" t="inlineStr"/>
      <c r="EL314" t="n">
        <v>70</v>
      </c>
      <c r="EM314" t="n">
        <v>0.007</v>
      </c>
      <c r="EN314" t="inlineStr">
        <is>
          <t>Peroxide Fusion ICP</t>
        </is>
      </c>
      <c r="EO314" t="n">
        <v>0.15</v>
      </c>
      <c r="EP314" t="n">
        <v>1.5e-05</v>
      </c>
      <c r="EQ314" t="inlineStr">
        <is>
          <t>4-Acid Digestion</t>
        </is>
      </c>
      <c r="ER314" t="inlineStr"/>
      <c r="ES314" t="inlineStr"/>
      <c r="ET314" t="inlineStr"/>
      <c r="EU314" t="inlineStr"/>
      <c r="EV314" t="inlineStr"/>
      <c r="EW314" t="inlineStr"/>
      <c r="EX314" t="n">
        <v>38200</v>
      </c>
      <c r="EY314" t="n">
        <v>3.82</v>
      </c>
      <c r="EZ314" t="inlineStr">
        <is>
          <t>4-Acid Digestion</t>
        </is>
      </c>
      <c r="FA314" t="n">
        <v>10.5</v>
      </c>
      <c r="FB314" t="n">
        <v>0.00105</v>
      </c>
      <c r="FC314" t="inlineStr">
        <is>
          <t>4-Acid Digestion</t>
        </is>
      </c>
      <c r="FD314" t="n">
        <v>7.42</v>
      </c>
      <c r="FE314" t="n">
        <v>0.000742</v>
      </c>
      <c r="FF314" t="inlineStr">
        <is>
          <t>4-Acid Digestion</t>
        </is>
      </c>
      <c r="FG314" t="n">
        <v>3.66</v>
      </c>
      <c r="FH314" t="n">
        <v>0.000366</v>
      </c>
      <c r="FI314" t="inlineStr">
        <is>
          <t>4-Acid Digestion</t>
        </is>
      </c>
      <c r="FJ314" t="n">
        <v>132300</v>
      </c>
      <c r="FK314" t="n">
        <v>13.23</v>
      </c>
      <c r="FL314" t="inlineStr">
        <is>
          <t>Peroxide Fusion ICP</t>
        </is>
      </c>
      <c r="FM314" t="n">
        <v>4.41</v>
      </c>
      <c r="FN314" t="n">
        <v>0.000441</v>
      </c>
      <c r="FO314" t="inlineStr">
        <is>
          <t>Peroxide Fusion ICP</t>
        </is>
      </c>
      <c r="FP314" t="n">
        <v>11.6</v>
      </c>
      <c r="FQ314" t="n">
        <v>0.00116</v>
      </c>
      <c r="FR314" t="inlineStr">
        <is>
          <t>4-Acid Digestion</t>
        </is>
      </c>
      <c r="FS314" t="n">
        <v>216</v>
      </c>
      <c r="FT314" t="n">
        <v>0.0216</v>
      </c>
      <c r="FU314" t="inlineStr">
        <is>
          <t>4-Acid Digestion</t>
        </is>
      </c>
      <c r="FV314" t="n">
        <v>0.43</v>
      </c>
      <c r="FW314" t="n">
        <v>4.3e-05</v>
      </c>
      <c r="FX314" t="inlineStr">
        <is>
          <t>4-Acid Digestion</t>
        </is>
      </c>
      <c r="FY314" t="n">
        <v>0.54</v>
      </c>
      <c r="FZ314" t="n">
        <v>5.4e-05</v>
      </c>
      <c r="GA314" t="inlineStr">
        <is>
          <t>4-Acid Digestion</t>
        </is>
      </c>
      <c r="GB314" t="n">
        <v>1.65</v>
      </c>
      <c r="GC314" t="n">
        <v>0.000165</v>
      </c>
      <c r="GD314" t="inlineStr">
        <is>
          <t>Aqua Regia Digestion</t>
        </is>
      </c>
      <c r="GE314" t="n">
        <v>6.44</v>
      </c>
      <c r="GF314" t="n">
        <v>0.000644</v>
      </c>
      <c r="GG314" t="inlineStr">
        <is>
          <t>4-Acid Digestion</t>
        </is>
      </c>
      <c r="GH314" t="n">
        <v>2830</v>
      </c>
      <c r="GI314" t="n">
        <v>0.283</v>
      </c>
      <c r="GJ314" t="inlineStr">
        <is>
          <t>4-Acid Digestion</t>
        </is>
      </c>
      <c r="GK314" t="n">
        <v>0.3</v>
      </c>
      <c r="GL314" t="n">
        <v>3e-05</v>
      </c>
      <c r="GM314" t="inlineStr">
        <is>
          <t>4-Acid Digestion</t>
        </is>
      </c>
      <c r="GN314" t="n">
        <v>0.26</v>
      </c>
      <c r="GO314" t="n">
        <v>2.6e-05</v>
      </c>
      <c r="GP314" t="inlineStr">
        <is>
          <t>4-Acid Digestion</t>
        </is>
      </c>
      <c r="GQ314" t="n">
        <v>57</v>
      </c>
      <c r="GR314" t="n">
        <v>0.0057</v>
      </c>
      <c r="GS314" t="inlineStr">
        <is>
          <t>4-Acid Digestion</t>
        </is>
      </c>
      <c r="GT314" t="n">
        <v>123</v>
      </c>
      <c r="GU314" t="n">
        <v>0.0123</v>
      </c>
      <c r="GV314" t="inlineStr">
        <is>
          <t>Peroxide Fusion ICP</t>
        </is>
      </c>
      <c r="GW314" t="n">
        <v>179</v>
      </c>
      <c r="GX314" t="n">
        <v>0.0179</v>
      </c>
      <c r="GY314" t="inlineStr">
        <is>
          <t>4-Acid Digestion</t>
        </is>
      </c>
      <c r="GZ314" t="n">
        <v>17.1</v>
      </c>
      <c r="HA314" t="n">
        <v>0.00171</v>
      </c>
      <c r="HB314" t="inlineStr">
        <is>
          <t>4-Acid Digestion</t>
        </is>
      </c>
      <c r="HC314" t="n">
        <v>1.86</v>
      </c>
      <c r="HD314" t="n">
        <v>0.000186</v>
      </c>
      <c r="HE314" t="inlineStr">
        <is>
          <t>4-Acid Digestion</t>
        </is>
      </c>
      <c r="HF314" t="n">
        <v>40.2</v>
      </c>
      <c r="HG314" t="n">
        <v>0.00402</v>
      </c>
      <c r="HH314" t="inlineStr">
        <is>
          <t>4-Acid Digestion</t>
        </is>
      </c>
      <c r="HI314" t="n">
        <v>100</v>
      </c>
      <c r="HJ314" t="n">
        <v>0.01</v>
      </c>
      <c r="HK314" t="inlineStr">
        <is>
          <t>4-Acid Digestion</t>
        </is>
      </c>
    </row>
    <row r="315">
      <c r="A315" t="inlineStr">
        <is>
          <t>OREAS0523b</t>
        </is>
      </c>
      <c r="B315" t="inlineStr">
        <is>
          <t>Au &gt;1 ppm, Au-Cu ore</t>
        </is>
      </c>
      <c r="C315" t="inlineStr">
        <is>
          <t>primary</t>
        </is>
      </c>
      <c r="D315" t="inlineStr">
        <is>
          <t>felsic volcanic breccia</t>
        </is>
      </c>
      <c r="E315" t="inlineStr">
        <is>
          <t>IOCG</t>
        </is>
      </c>
      <c r="F315" t="inlineStr">
        <is>
          <t>yes</t>
        </is>
      </c>
      <c r="G315" t="inlineStr">
        <is>
          <t>Current</t>
        </is>
      </c>
      <c r="H315" t="inlineStr">
        <is>
          <t>C:/Users/Zeb/Documents/GitHub/OREAS-Catalogue-Info/oreas-catalogue-2024-05-24.csv</t>
        </is>
      </c>
      <c r="I315">
        <f>Hyperlink("https://www.oreas.com/crm/OREAS-523b/")</f>
        <v/>
      </c>
      <c r="J315" t="n">
        <v>2.96</v>
      </c>
      <c r="K315" t="n">
        <v>0.000296</v>
      </c>
      <c r="L315" t="inlineStr">
        <is>
          <t>Aqua Regia Digestion</t>
        </is>
      </c>
      <c r="M315" t="n">
        <v>53200</v>
      </c>
      <c r="N315" t="n">
        <v>5.32</v>
      </c>
      <c r="O315" t="inlineStr">
        <is>
          <t>4-Acid Digestion</t>
        </is>
      </c>
      <c r="P315" t="n">
        <v>157</v>
      </c>
      <c r="Q315" t="n">
        <v>0.0157</v>
      </c>
      <c r="R315" t="inlineStr">
        <is>
          <t>4-Acid Digestion</t>
        </is>
      </c>
      <c r="S315" t="n">
        <v>1.05</v>
      </c>
      <c r="T315" t="n">
        <v>0.000105</v>
      </c>
      <c r="U315" t="inlineStr">
        <is>
          <t>Pb Fire Assay</t>
        </is>
      </c>
      <c r="V315" t="inlineStr"/>
      <c r="W315" t="inlineStr"/>
      <c r="X315" t="inlineStr"/>
      <c r="Y315" t="n">
        <v>5816</v>
      </c>
      <c r="Z315" t="n">
        <v>0.5816</v>
      </c>
      <c r="AA315" t="inlineStr">
        <is>
          <t>Peroxide Fusion ICP</t>
        </is>
      </c>
      <c r="AB315" t="n">
        <v>1.83</v>
      </c>
      <c r="AC315" t="n">
        <v>0.000183</v>
      </c>
      <c r="AD315" t="inlineStr">
        <is>
          <t>4-Acid Digestion</t>
        </is>
      </c>
      <c r="AE315" t="n">
        <v>8.470000000000001</v>
      </c>
      <c r="AF315" t="n">
        <v>0.000847</v>
      </c>
      <c r="AG315" t="inlineStr">
        <is>
          <t>4-Acid Digestion</t>
        </is>
      </c>
      <c r="AH315" t="n">
        <v>20400</v>
      </c>
      <c r="AI315" t="n">
        <v>2.04</v>
      </c>
      <c r="AJ315" t="inlineStr">
        <is>
          <t>4-Acid Digestion</t>
        </is>
      </c>
      <c r="AK315" t="n">
        <v>0.4</v>
      </c>
      <c r="AL315" t="n">
        <v>4e-05</v>
      </c>
      <c r="AM315" t="inlineStr">
        <is>
          <t>4-Acid Digestion</t>
        </is>
      </c>
      <c r="AN315" t="n">
        <v>100</v>
      </c>
      <c r="AO315" t="n">
        <v>0.01</v>
      </c>
      <c r="AP315" t="inlineStr">
        <is>
          <t>4-Acid Digestion</t>
        </is>
      </c>
      <c r="AQ315" t="inlineStr"/>
      <c r="AR315" t="inlineStr"/>
      <c r="AS315" t="inlineStr"/>
      <c r="AT315" t="n">
        <v>247</v>
      </c>
      <c r="AU315" t="n">
        <v>0.0247</v>
      </c>
      <c r="AV315" t="inlineStr">
        <is>
          <t>4-Acid Digestion</t>
        </is>
      </c>
      <c r="AW315" t="n">
        <v>36.2</v>
      </c>
      <c r="AX315" t="n">
        <v>0.00362</v>
      </c>
      <c r="AY315" t="inlineStr">
        <is>
          <t>4-Acid Digestion</t>
        </is>
      </c>
      <c r="AZ315" t="n">
        <v>2.53</v>
      </c>
      <c r="BA315" t="n">
        <v>0.000253</v>
      </c>
      <c r="BB315" t="inlineStr">
        <is>
          <t>4-Acid Digestion</t>
        </is>
      </c>
      <c r="BC315" t="n">
        <v>16600</v>
      </c>
      <c r="BD315" t="n">
        <v>1.66</v>
      </c>
      <c r="BE315" t="inlineStr">
        <is>
          <t>4-Acid Digestion</t>
        </is>
      </c>
      <c r="BF315" t="n">
        <v>3.86</v>
      </c>
      <c r="BG315" t="n">
        <v>0.000386</v>
      </c>
      <c r="BH315" t="inlineStr">
        <is>
          <t>4-Acid Digestion</t>
        </is>
      </c>
      <c r="BI315" t="n">
        <v>1.89</v>
      </c>
      <c r="BJ315" t="n">
        <v>0.000189</v>
      </c>
      <c r="BK315" t="inlineStr">
        <is>
          <t>4-Acid Digestion</t>
        </is>
      </c>
      <c r="BL315" t="n">
        <v>1.55</v>
      </c>
      <c r="BM315" t="n">
        <v>0.000155</v>
      </c>
      <c r="BN315" t="inlineStr">
        <is>
          <t>4-Acid Digestion</t>
        </is>
      </c>
      <c r="BO315" t="n">
        <v>170700</v>
      </c>
      <c r="BP315" t="n">
        <v>17.07</v>
      </c>
      <c r="BQ315" t="inlineStr">
        <is>
          <t>4-Acid Digestion</t>
        </is>
      </c>
      <c r="BR315" t="n">
        <v>17.3</v>
      </c>
      <c r="BS315" t="n">
        <v>0.00173</v>
      </c>
      <c r="BT315" t="inlineStr">
        <is>
          <t>4-Acid Digestion</t>
        </is>
      </c>
      <c r="BU315" t="n">
        <v>5.2</v>
      </c>
      <c r="BV315" t="n">
        <v>0.00052</v>
      </c>
      <c r="BW315" t="inlineStr">
        <is>
          <t>4-Acid Digestion</t>
        </is>
      </c>
      <c r="BX315" t="n">
        <v>0.23</v>
      </c>
      <c r="BY315" t="n">
        <v>2.3e-05</v>
      </c>
      <c r="BZ315" t="inlineStr">
        <is>
          <t>4-Acid Digestion</t>
        </is>
      </c>
      <c r="CA315" t="n">
        <v>4.94</v>
      </c>
      <c r="CB315" t="n">
        <v>0.000494</v>
      </c>
      <c r="CC315" t="inlineStr">
        <is>
          <t>4-Acid Digestion</t>
        </is>
      </c>
      <c r="CD315" t="n">
        <v>0.078</v>
      </c>
      <c r="CE315" t="n">
        <v>7.8e-06</v>
      </c>
      <c r="CF315" t="inlineStr">
        <is>
          <t>Aqua Regia Digestion</t>
        </is>
      </c>
      <c r="CG315" t="n">
        <v>0.71</v>
      </c>
      <c r="CH315" t="n">
        <v>7.1e-05</v>
      </c>
      <c r="CI315" t="inlineStr">
        <is>
          <t>4-Acid Digestion</t>
        </is>
      </c>
      <c r="CJ315" t="n">
        <v>0.38</v>
      </c>
      <c r="CK315" t="n">
        <v>3.8e-05</v>
      </c>
      <c r="CL315" t="inlineStr">
        <is>
          <t>4-Acid Digestion</t>
        </is>
      </c>
      <c r="CM315" t="inlineStr"/>
      <c r="CN315" t="inlineStr"/>
      <c r="CO315" t="inlineStr"/>
      <c r="CP315" t="n">
        <v>30500</v>
      </c>
      <c r="CQ315" t="n">
        <v>3.05</v>
      </c>
      <c r="CR315" t="inlineStr">
        <is>
          <t>4-Acid Digestion</t>
        </is>
      </c>
      <c r="CS315" t="n">
        <v>77</v>
      </c>
      <c r="CT315" t="n">
        <v>0.0077</v>
      </c>
      <c r="CU315" t="inlineStr">
        <is>
          <t>4-Acid Digestion</t>
        </is>
      </c>
      <c r="CV315" t="n">
        <v>15.7</v>
      </c>
      <c r="CW315" t="n">
        <v>0.00157</v>
      </c>
      <c r="CX315" t="inlineStr">
        <is>
          <t>4-Acid Digestion</t>
        </is>
      </c>
      <c r="CY315" t="n">
        <v>0.27</v>
      </c>
      <c r="CZ315" t="n">
        <v>2.7e-05</v>
      </c>
      <c r="DA315" t="inlineStr">
        <is>
          <t>4-Acid Digestion</t>
        </is>
      </c>
      <c r="DB315" t="n">
        <v>6110</v>
      </c>
      <c r="DC315" t="n">
        <v>0.611</v>
      </c>
      <c r="DD315" t="inlineStr">
        <is>
          <t>4-Acid Digestion</t>
        </is>
      </c>
      <c r="DE315" t="n">
        <v>1750</v>
      </c>
      <c r="DF315" t="n">
        <v>0.175</v>
      </c>
      <c r="DG315" t="inlineStr">
        <is>
          <t>4-Acid Digestion</t>
        </is>
      </c>
      <c r="DH315" t="n">
        <v>223</v>
      </c>
      <c r="DI315" t="n">
        <v>0.0223</v>
      </c>
      <c r="DJ315" t="inlineStr">
        <is>
          <t>4-Acid Digestion</t>
        </is>
      </c>
      <c r="DK315" t="n">
        <v>12400</v>
      </c>
      <c r="DL315" t="n">
        <v>1.24</v>
      </c>
      <c r="DM315" t="inlineStr">
        <is>
          <t>4-Acid Digestion</t>
        </is>
      </c>
      <c r="DN315" t="n">
        <v>11.7</v>
      </c>
      <c r="DO315" t="n">
        <v>0.00117</v>
      </c>
      <c r="DP315" t="inlineStr">
        <is>
          <t>4-Acid Digestion</t>
        </is>
      </c>
      <c r="DQ315" t="n">
        <v>34</v>
      </c>
      <c r="DR315" t="n">
        <v>0.0034</v>
      </c>
      <c r="DS315" t="inlineStr">
        <is>
          <t>4-Acid Digestion</t>
        </is>
      </c>
      <c r="DT315" t="n">
        <v>63</v>
      </c>
      <c r="DU315" t="n">
        <v>0.0063</v>
      </c>
      <c r="DV315" t="inlineStr">
        <is>
          <t>Peroxide Fusion ICP</t>
        </is>
      </c>
      <c r="DW315" t="n">
        <v>1180</v>
      </c>
      <c r="DX315" t="n">
        <v>0.118</v>
      </c>
      <c r="DY315" t="inlineStr">
        <is>
          <t>4-Acid Digestion</t>
        </is>
      </c>
      <c r="DZ315" t="n">
        <v>141</v>
      </c>
      <c r="EA315" t="n">
        <v>0.0141</v>
      </c>
      <c r="EB315" t="inlineStr">
        <is>
          <t>4-Acid Digestion</t>
        </is>
      </c>
      <c r="EC315" t="inlineStr"/>
      <c r="ED315" t="inlineStr"/>
      <c r="EE315" t="inlineStr"/>
      <c r="EF315" t="n">
        <v>9.92</v>
      </c>
      <c r="EG315" t="n">
        <v>0.000992</v>
      </c>
      <c r="EH315" t="inlineStr">
        <is>
          <t>4-Acid Digestion</t>
        </is>
      </c>
      <c r="EI315" t="inlineStr"/>
      <c r="EJ315" t="inlineStr"/>
      <c r="EK315" t="inlineStr"/>
      <c r="EL315" t="n">
        <v>111</v>
      </c>
      <c r="EM315" t="n">
        <v>0.0111</v>
      </c>
      <c r="EN315" t="inlineStr">
        <is>
          <t>Peroxide Fusion ICP</t>
        </is>
      </c>
      <c r="EO315" t="n">
        <v>0.11</v>
      </c>
      <c r="EP315" t="n">
        <v>1.1e-05</v>
      </c>
      <c r="EQ315" t="inlineStr">
        <is>
          <t>4-Acid Digestion</t>
        </is>
      </c>
      <c r="ER315" t="inlineStr"/>
      <c r="ES315" t="inlineStr"/>
      <c r="ET315" t="inlineStr"/>
      <c r="EU315" t="inlineStr"/>
      <c r="EV315" t="inlineStr"/>
      <c r="EW315" t="inlineStr"/>
      <c r="EX315" t="n">
        <v>28600</v>
      </c>
      <c r="EY315" t="n">
        <v>2.86</v>
      </c>
      <c r="EZ315" t="inlineStr">
        <is>
          <t>4-Acid Digestion</t>
        </is>
      </c>
      <c r="FA315" t="n">
        <v>4.55</v>
      </c>
      <c r="FB315" t="n">
        <v>0.000455</v>
      </c>
      <c r="FC315" t="inlineStr">
        <is>
          <t>4-Acid Digestion</t>
        </is>
      </c>
      <c r="FD315" t="n">
        <v>8.82</v>
      </c>
      <c r="FE315" t="n">
        <v>0.000882</v>
      </c>
      <c r="FF315" t="inlineStr">
        <is>
          <t>4-Acid Digestion</t>
        </is>
      </c>
      <c r="FG315" t="n">
        <v>3.45</v>
      </c>
      <c r="FH315" t="n">
        <v>0.000345</v>
      </c>
      <c r="FI315" t="inlineStr">
        <is>
          <t>4-Acid Digestion</t>
        </is>
      </c>
      <c r="FJ315" t="n">
        <v>214800</v>
      </c>
      <c r="FK315" t="n">
        <v>21.48</v>
      </c>
      <c r="FL315" t="inlineStr">
        <is>
          <t>Peroxide Fusion ICP</t>
        </is>
      </c>
      <c r="FM315" t="n">
        <v>6.29</v>
      </c>
      <c r="FN315" t="n">
        <v>0.000629</v>
      </c>
      <c r="FO315" t="inlineStr">
        <is>
          <t>Peroxide Fusion ICP</t>
        </is>
      </c>
      <c r="FP315" t="n">
        <v>5.22</v>
      </c>
      <c r="FQ315" t="n">
        <v>0.000522</v>
      </c>
      <c r="FR315" t="inlineStr">
        <is>
          <t>4-Acid Digestion</t>
        </is>
      </c>
      <c r="FS315" t="n">
        <v>163</v>
      </c>
      <c r="FT315" t="n">
        <v>0.0163</v>
      </c>
      <c r="FU315" t="inlineStr">
        <is>
          <t>4-Acid Digestion</t>
        </is>
      </c>
      <c r="FV315" t="n">
        <v>0.8100000000000001</v>
      </c>
      <c r="FW315" t="n">
        <v>8.1e-05</v>
      </c>
      <c r="FX315" t="inlineStr">
        <is>
          <t>4-Acid Digestion</t>
        </is>
      </c>
      <c r="FY315" t="n">
        <v>0.73</v>
      </c>
      <c r="FZ315" t="n">
        <v>7.3e-05</v>
      </c>
      <c r="GA315" t="inlineStr">
        <is>
          <t>4-Acid Digestion</t>
        </is>
      </c>
      <c r="GB315" t="n">
        <v>0.97</v>
      </c>
      <c r="GC315" t="n">
        <v>9.7e-05</v>
      </c>
      <c r="GD315" t="inlineStr">
        <is>
          <t>Aqua Regia Digestion</t>
        </is>
      </c>
      <c r="GE315" t="n">
        <v>11.9</v>
      </c>
      <c r="GF315" t="n">
        <v>0.00119</v>
      </c>
      <c r="GG315" t="inlineStr">
        <is>
          <t>4-Acid Digestion</t>
        </is>
      </c>
      <c r="GH315" t="n">
        <v>3200</v>
      </c>
      <c r="GI315" t="n">
        <v>0.32</v>
      </c>
      <c r="GJ315" t="inlineStr">
        <is>
          <t>4-Acid Digestion</t>
        </is>
      </c>
      <c r="GK315" t="n">
        <v>0.68</v>
      </c>
      <c r="GL315" t="n">
        <v>6.8e-05</v>
      </c>
      <c r="GM315" t="inlineStr">
        <is>
          <t>4-Acid Digestion</t>
        </is>
      </c>
      <c r="GN315" t="n">
        <v>0.27</v>
      </c>
      <c r="GO315" t="n">
        <v>2.7e-05</v>
      </c>
      <c r="GP315" t="inlineStr">
        <is>
          <t>4-Acid Digestion</t>
        </is>
      </c>
      <c r="GQ315" t="n">
        <v>18.3</v>
      </c>
      <c r="GR315" t="n">
        <v>0.00183</v>
      </c>
      <c r="GS315" t="inlineStr">
        <is>
          <t>4-Acid Digestion</t>
        </is>
      </c>
      <c r="GT315" t="n">
        <v>110</v>
      </c>
      <c r="GU315" t="n">
        <v>0.011</v>
      </c>
      <c r="GV315" t="inlineStr">
        <is>
          <t>Peroxide Fusion ICP</t>
        </is>
      </c>
      <c r="GW315" t="n">
        <v>23.7</v>
      </c>
      <c r="GX315" t="n">
        <v>0.00237</v>
      </c>
      <c r="GY315" t="inlineStr">
        <is>
          <t>4-Acid Digestion</t>
        </is>
      </c>
      <c r="GZ315" t="n">
        <v>18.7</v>
      </c>
      <c r="HA315" t="n">
        <v>0.00187</v>
      </c>
      <c r="HB315" t="inlineStr">
        <is>
          <t>4-Acid Digestion</t>
        </is>
      </c>
      <c r="HC315" t="n">
        <v>1.67</v>
      </c>
      <c r="HD315" t="n">
        <v>0.000167</v>
      </c>
      <c r="HE315" t="inlineStr">
        <is>
          <t>4-Acid Digestion</t>
        </is>
      </c>
      <c r="HF315" t="n">
        <v>529</v>
      </c>
      <c r="HG315" t="n">
        <v>0.0529</v>
      </c>
      <c r="HH315" t="inlineStr">
        <is>
          <t>4-Acid Digestion</t>
        </is>
      </c>
      <c r="HI315" t="n">
        <v>187</v>
      </c>
      <c r="HJ315" t="n">
        <v>0.0187</v>
      </c>
      <c r="HK315" t="inlineStr">
        <is>
          <t>4-Acid Digestion</t>
        </is>
      </c>
    </row>
    <row r="316">
      <c r="A316" t="inlineStr">
        <is>
          <t>OREAS0524</t>
        </is>
      </c>
      <c r="B316" t="inlineStr">
        <is>
          <t>Au &gt;1 ppm, Au-Cu ore</t>
        </is>
      </c>
      <c r="C316" t="inlineStr">
        <is>
          <t>primary</t>
        </is>
      </c>
      <c r="D316" t="inlineStr">
        <is>
          <t>felsic volcanic breccia</t>
        </is>
      </c>
      <c r="E316" t="inlineStr">
        <is>
          <t>IOCG</t>
        </is>
      </c>
      <c r="F316" t="inlineStr">
        <is>
          <t>yes</t>
        </is>
      </c>
      <c r="G316" t="inlineStr">
        <is>
          <t>Archived</t>
        </is>
      </c>
      <c r="H316" t="inlineStr">
        <is>
          <t>C:/Users/Zeb/Documents/GitHub/OREAS-Catalogue-Info/oreas-catalogue-2024-05-24.csv</t>
        </is>
      </c>
      <c r="I316">
        <f>Hyperlink("https://www.oreas.com/crm/OREAS-524/")</f>
        <v/>
      </c>
      <c r="J316" t="n">
        <v>3.7</v>
      </c>
      <c r="K316" t="n">
        <v>0.00037</v>
      </c>
      <c r="L316" t="inlineStr">
        <is>
          <t>Aqua Regia Digestion</t>
        </is>
      </c>
      <c r="M316" t="n">
        <v>28800</v>
      </c>
      <c r="N316" t="n">
        <v>2.88</v>
      </c>
      <c r="O316" t="inlineStr">
        <is>
          <t>4-Acid Digestion</t>
        </is>
      </c>
      <c r="P316" t="n">
        <v>660</v>
      </c>
      <c r="Q316" t="n">
        <v>0.066</v>
      </c>
      <c r="R316" t="inlineStr">
        <is>
          <t>4-Acid Digestion</t>
        </is>
      </c>
      <c r="S316" t="n">
        <v>1.54</v>
      </c>
      <c r="T316" t="n">
        <v>0.000154</v>
      </c>
      <c r="U316" t="inlineStr">
        <is>
          <t>Pb Fire Assay</t>
        </is>
      </c>
      <c r="V316" t="inlineStr"/>
      <c r="W316" t="inlineStr"/>
      <c r="X316" t="inlineStr"/>
      <c r="Y316" t="n">
        <v>29400</v>
      </c>
      <c r="Z316" t="n">
        <v>2.94</v>
      </c>
      <c r="AA316" t="inlineStr">
        <is>
          <t>Peroxide Fusion ICP</t>
        </is>
      </c>
      <c r="AB316" t="n">
        <v>0.46</v>
      </c>
      <c r="AC316" t="n">
        <v>4.6e-05</v>
      </c>
      <c r="AD316" t="inlineStr">
        <is>
          <t>4-Acid Digestion</t>
        </is>
      </c>
      <c r="AE316" t="n">
        <v>16.4</v>
      </c>
      <c r="AF316" t="n">
        <v>0.00164</v>
      </c>
      <c r="AG316" t="inlineStr">
        <is>
          <t>4-Acid Digestion</t>
        </is>
      </c>
      <c r="AH316" t="n">
        <v>32700</v>
      </c>
      <c r="AI316" t="n">
        <v>3.27</v>
      </c>
      <c r="AJ316" t="inlineStr">
        <is>
          <t>4-Acid Digestion</t>
        </is>
      </c>
      <c r="AK316" t="inlineStr"/>
      <c r="AL316" t="inlineStr"/>
      <c r="AM316" t="inlineStr"/>
      <c r="AN316" t="n">
        <v>163</v>
      </c>
      <c r="AO316" t="n">
        <v>0.0163</v>
      </c>
      <c r="AP316" t="inlineStr">
        <is>
          <t>4-Acid Digestion</t>
        </is>
      </c>
      <c r="AQ316" t="inlineStr"/>
      <c r="AR316" t="inlineStr"/>
      <c r="AS316" t="inlineStr"/>
      <c r="AT316" t="n">
        <v>728</v>
      </c>
      <c r="AU316" t="n">
        <v>0.0728</v>
      </c>
      <c r="AV316" t="inlineStr">
        <is>
          <t>4-Acid Digestion</t>
        </is>
      </c>
      <c r="AW316" t="n">
        <v>23.2</v>
      </c>
      <c r="AX316" t="n">
        <v>0.00232</v>
      </c>
      <c r="AY316" t="inlineStr">
        <is>
          <t>4-Acid Digestion</t>
        </is>
      </c>
      <c r="AZ316" t="n">
        <v>0.53</v>
      </c>
      <c r="BA316" t="n">
        <v>5.3e-05</v>
      </c>
      <c r="BB316" t="inlineStr">
        <is>
          <t>4-Acid Digestion</t>
        </is>
      </c>
      <c r="BC316" t="n">
        <v>25300</v>
      </c>
      <c r="BD316" t="n">
        <v>2.53</v>
      </c>
      <c r="BE316" t="inlineStr">
        <is>
          <t>4-Acid Digestion</t>
        </is>
      </c>
      <c r="BF316" t="n">
        <v>2.97</v>
      </c>
      <c r="BG316" t="n">
        <v>0.000297</v>
      </c>
      <c r="BH316" t="inlineStr">
        <is>
          <t>4-Acid Digestion</t>
        </is>
      </c>
      <c r="BI316" t="n">
        <v>1.82</v>
      </c>
      <c r="BJ316" t="n">
        <v>0.000182</v>
      </c>
      <c r="BK316" t="inlineStr">
        <is>
          <t>4-Acid Digestion</t>
        </is>
      </c>
      <c r="BL316" t="n">
        <v>2.11</v>
      </c>
      <c r="BM316" t="n">
        <v>0.000211</v>
      </c>
      <c r="BN316" t="inlineStr">
        <is>
          <t>4-Acid Digestion</t>
        </is>
      </c>
      <c r="BO316" t="n">
        <v>292500</v>
      </c>
      <c r="BP316" t="n">
        <v>29.25</v>
      </c>
      <c r="BQ316" t="inlineStr">
        <is>
          <t>4-Acid Digestion</t>
        </is>
      </c>
      <c r="BR316" t="n">
        <v>13.5</v>
      </c>
      <c r="BS316" t="n">
        <v>0.00135</v>
      </c>
      <c r="BT316" t="inlineStr">
        <is>
          <t>4-Acid Digestion</t>
        </is>
      </c>
      <c r="BU316" t="n">
        <v>3.79</v>
      </c>
      <c r="BV316" t="n">
        <v>0.000379</v>
      </c>
      <c r="BW316" t="inlineStr">
        <is>
          <t>4-Acid Digestion</t>
        </is>
      </c>
      <c r="BX316" t="n">
        <v>0.38</v>
      </c>
      <c r="BY316" t="n">
        <v>3.8e-05</v>
      </c>
      <c r="BZ316" t="inlineStr">
        <is>
          <t>4-Acid Digestion</t>
        </is>
      </c>
      <c r="CA316" t="n">
        <v>2.6</v>
      </c>
      <c r="CB316" t="n">
        <v>0.00026</v>
      </c>
      <c r="CC316" t="inlineStr">
        <is>
          <t>4-Acid Digestion</t>
        </is>
      </c>
      <c r="CD316" t="inlineStr"/>
      <c r="CE316" t="inlineStr"/>
      <c r="CF316" t="inlineStr"/>
      <c r="CG316" t="n">
        <v>0.62</v>
      </c>
      <c r="CH316" t="n">
        <v>6.2e-05</v>
      </c>
      <c r="CI316" t="inlineStr">
        <is>
          <t>4-Acid Digestion</t>
        </is>
      </c>
      <c r="CJ316" t="n">
        <v>0.51</v>
      </c>
      <c r="CK316" t="n">
        <v>5.1e-05</v>
      </c>
      <c r="CL316" t="inlineStr">
        <is>
          <t>4-Acid Digestion</t>
        </is>
      </c>
      <c r="CM316" t="inlineStr"/>
      <c r="CN316" t="inlineStr"/>
      <c r="CO316" t="inlineStr"/>
      <c r="CP316" t="n">
        <v>24800</v>
      </c>
      <c r="CQ316" t="n">
        <v>2.48</v>
      </c>
      <c r="CR316" t="inlineStr">
        <is>
          <t>4-Acid Digestion</t>
        </is>
      </c>
      <c r="CS316" t="n">
        <v>286</v>
      </c>
      <c r="CT316" t="n">
        <v>0.0286</v>
      </c>
      <c r="CU316" t="inlineStr">
        <is>
          <t>Peroxide Fusion ICP</t>
        </is>
      </c>
      <c r="CV316" t="n">
        <v>15.2</v>
      </c>
      <c r="CW316" t="n">
        <v>0.00152</v>
      </c>
      <c r="CX316" t="inlineStr">
        <is>
          <t>4-Acid Digestion</t>
        </is>
      </c>
      <c r="CY316" t="n">
        <v>0.29</v>
      </c>
      <c r="CZ316" t="n">
        <v>2.9e-05</v>
      </c>
      <c r="DA316" t="inlineStr">
        <is>
          <t>4-Acid Digestion</t>
        </is>
      </c>
      <c r="DB316" t="n">
        <v>9850</v>
      </c>
      <c r="DC316" t="n">
        <v>0.985</v>
      </c>
      <c r="DD316" t="inlineStr">
        <is>
          <t>4-Acid Digestion</t>
        </is>
      </c>
      <c r="DE316" t="n">
        <v>4630</v>
      </c>
      <c r="DF316" t="n">
        <v>0.463</v>
      </c>
      <c r="DG316" t="inlineStr">
        <is>
          <t>4-Acid Digestion</t>
        </is>
      </c>
      <c r="DH316" t="n">
        <v>376</v>
      </c>
      <c r="DI316" t="n">
        <v>0.0376</v>
      </c>
      <c r="DJ316" t="inlineStr">
        <is>
          <t>4-Acid Digestion</t>
        </is>
      </c>
      <c r="DK316" t="n">
        <v>1820</v>
      </c>
      <c r="DL316" t="n">
        <v>0.182</v>
      </c>
      <c r="DM316" t="inlineStr">
        <is>
          <t>4-Acid Digestion</t>
        </is>
      </c>
      <c r="DN316" t="n">
        <v>5.25</v>
      </c>
      <c r="DO316" t="n">
        <v>0.000525</v>
      </c>
      <c r="DP316" t="inlineStr">
        <is>
          <t>4-Acid Digestion</t>
        </is>
      </c>
      <c r="DQ316" t="n">
        <v>29.5</v>
      </c>
      <c r="DR316" t="n">
        <v>0.00295</v>
      </c>
      <c r="DS316" t="inlineStr">
        <is>
          <t>4-Acid Digestion</t>
        </is>
      </c>
      <c r="DT316" t="n">
        <v>71</v>
      </c>
      <c r="DU316" t="n">
        <v>0.0071</v>
      </c>
      <c r="DV316" t="inlineStr">
        <is>
          <t>Peroxide Fusion ICP</t>
        </is>
      </c>
      <c r="DW316" t="n">
        <v>920</v>
      </c>
      <c r="DX316" t="n">
        <v>0.092</v>
      </c>
      <c r="DY316" t="inlineStr">
        <is>
          <t>4-Acid Digestion</t>
        </is>
      </c>
      <c r="DZ316" t="n">
        <v>43.8</v>
      </c>
      <c r="EA316" t="n">
        <v>0.00438</v>
      </c>
      <c r="EB316" t="inlineStr">
        <is>
          <t>4-Acid Digestion</t>
        </is>
      </c>
      <c r="EC316" t="inlineStr"/>
      <c r="ED316" t="inlineStr"/>
      <c r="EE316" t="inlineStr"/>
      <c r="EF316" t="n">
        <v>10.9</v>
      </c>
      <c r="EG316" t="n">
        <v>0.00109</v>
      </c>
      <c r="EH316" t="inlineStr">
        <is>
          <t>4-Acid Digestion</t>
        </is>
      </c>
      <c r="EI316" t="inlineStr"/>
      <c r="EJ316" t="inlineStr"/>
      <c r="EK316" t="inlineStr"/>
      <c r="EL316" t="n">
        <v>67</v>
      </c>
      <c r="EM316" t="n">
        <v>0.0067</v>
      </c>
      <c r="EN316" t="inlineStr">
        <is>
          <t>Peroxide Fusion ICP</t>
        </is>
      </c>
      <c r="EO316" t="n">
        <v>0.18</v>
      </c>
      <c r="EP316" t="n">
        <v>1.8e-05</v>
      </c>
      <c r="EQ316" t="inlineStr">
        <is>
          <t>4-Acid Digestion</t>
        </is>
      </c>
      <c r="ER316" t="inlineStr"/>
      <c r="ES316" t="inlineStr"/>
      <c r="ET316" t="inlineStr"/>
      <c r="EU316" t="inlineStr"/>
      <c r="EV316" t="inlineStr"/>
      <c r="EW316" t="inlineStr"/>
      <c r="EX316" t="n">
        <v>47300</v>
      </c>
      <c r="EY316" t="n">
        <v>4.73</v>
      </c>
      <c r="EZ316" t="inlineStr">
        <is>
          <t>4-Acid Digestion</t>
        </is>
      </c>
      <c r="FA316" t="n">
        <v>11.4</v>
      </c>
      <c r="FB316" t="n">
        <v>0.00114</v>
      </c>
      <c r="FC316" t="inlineStr">
        <is>
          <t>4-Acid Digestion</t>
        </is>
      </c>
      <c r="FD316" t="n">
        <v>7.04</v>
      </c>
      <c r="FE316" t="n">
        <v>0.000704</v>
      </c>
      <c r="FF316" t="inlineStr">
        <is>
          <t>4-Acid Digestion</t>
        </is>
      </c>
      <c r="FG316" t="n">
        <v>4.76</v>
      </c>
      <c r="FH316" t="n">
        <v>0.000476</v>
      </c>
      <c r="FI316" t="inlineStr">
        <is>
          <t>4-Acid Digestion</t>
        </is>
      </c>
      <c r="FJ316" t="n">
        <v>125700</v>
      </c>
      <c r="FK316" t="n">
        <v>12.57</v>
      </c>
      <c r="FL316" t="inlineStr">
        <is>
          <t>Peroxide Fusion ICP</t>
        </is>
      </c>
      <c r="FM316" t="n">
        <v>4.5</v>
      </c>
      <c r="FN316" t="n">
        <v>0.00045</v>
      </c>
      <c r="FO316" t="inlineStr">
        <is>
          <t>Peroxide Fusion ICP</t>
        </is>
      </c>
      <c r="FP316" t="n">
        <v>12</v>
      </c>
      <c r="FQ316" t="n">
        <v>0.0012</v>
      </c>
      <c r="FR316" t="inlineStr">
        <is>
          <t>4-Acid Digestion</t>
        </is>
      </c>
      <c r="FS316" t="n">
        <v>194</v>
      </c>
      <c r="FT316" t="n">
        <v>0.0194</v>
      </c>
      <c r="FU316" t="inlineStr">
        <is>
          <t>4-Acid Digestion</t>
        </is>
      </c>
      <c r="FV316" t="n">
        <v>0.41</v>
      </c>
      <c r="FW316" t="n">
        <v>4.1e-05</v>
      </c>
      <c r="FX316" t="inlineStr">
        <is>
          <t>4-Acid Digestion</t>
        </is>
      </c>
      <c r="FY316" t="n">
        <v>0.54</v>
      </c>
      <c r="FZ316" t="n">
        <v>5.4e-05</v>
      </c>
      <c r="GA316" t="inlineStr">
        <is>
          <t>4-Acid Digestion</t>
        </is>
      </c>
      <c r="GB316" t="n">
        <v>1.88</v>
      </c>
      <c r="GC316" t="n">
        <v>0.000188</v>
      </c>
      <c r="GD316" t="inlineStr">
        <is>
          <t>4-Acid Digestion</t>
        </is>
      </c>
      <c r="GE316" t="n">
        <v>6.67</v>
      </c>
      <c r="GF316" t="n">
        <v>0.0006669999999999999</v>
      </c>
      <c r="GG316" t="inlineStr">
        <is>
          <t>4-Acid Digestion</t>
        </is>
      </c>
      <c r="GH316" t="n">
        <v>2710</v>
      </c>
      <c r="GI316" t="n">
        <v>0.271</v>
      </c>
      <c r="GJ316" t="inlineStr">
        <is>
          <t>4-Acid Digestion</t>
        </is>
      </c>
      <c r="GK316" t="n">
        <v>0.3</v>
      </c>
      <c r="GL316" t="n">
        <v>3e-05</v>
      </c>
      <c r="GM316" t="inlineStr">
        <is>
          <t>4-Acid Digestion</t>
        </is>
      </c>
      <c r="GN316" t="n">
        <v>0.25</v>
      </c>
      <c r="GO316" t="n">
        <v>2.5e-05</v>
      </c>
      <c r="GP316" t="inlineStr">
        <is>
          <t>4-Acid Digestion</t>
        </is>
      </c>
      <c r="GQ316" t="n">
        <v>57</v>
      </c>
      <c r="GR316" t="n">
        <v>0.0057</v>
      </c>
      <c r="GS316" t="inlineStr">
        <is>
          <t>4-Acid Digestion</t>
        </is>
      </c>
      <c r="GT316" t="n">
        <v>115</v>
      </c>
      <c r="GU316" t="n">
        <v>0.0115</v>
      </c>
      <c r="GV316" t="inlineStr">
        <is>
          <t>Peroxide Fusion ICP</t>
        </is>
      </c>
      <c r="GW316" t="n">
        <v>177</v>
      </c>
      <c r="GX316" t="n">
        <v>0.0177</v>
      </c>
      <c r="GY316" t="inlineStr">
        <is>
          <t>4-Acid Digestion</t>
        </is>
      </c>
      <c r="GZ316" t="n">
        <v>16.6</v>
      </c>
      <c r="HA316" t="n">
        <v>0.00166</v>
      </c>
      <c r="HB316" t="inlineStr">
        <is>
          <t>4-Acid Digestion</t>
        </is>
      </c>
      <c r="HC316" t="n">
        <v>1.84</v>
      </c>
      <c r="HD316" t="n">
        <v>0.000184</v>
      </c>
      <c r="HE316" t="inlineStr">
        <is>
          <t>4-Acid Digestion</t>
        </is>
      </c>
      <c r="HF316" t="n">
        <v>55</v>
      </c>
      <c r="HG316" t="n">
        <v>0.0055</v>
      </c>
      <c r="HH316" t="inlineStr">
        <is>
          <t>4-Acid Digestion</t>
        </is>
      </c>
      <c r="HI316" t="n">
        <v>98</v>
      </c>
      <c r="HJ316" t="n">
        <v>0.0098</v>
      </c>
      <c r="HK316" t="inlineStr">
        <is>
          <t>4-Acid Digestion</t>
        </is>
      </c>
    </row>
    <row r="317">
      <c r="A317" t="inlineStr">
        <is>
          <t>OREAS0525</t>
        </is>
      </c>
      <c r="B317" t="inlineStr">
        <is>
          <t>Au &lt;1 ppm, Au-Cu ore</t>
        </is>
      </c>
      <c r="C317" t="inlineStr">
        <is>
          <t>primary</t>
        </is>
      </c>
      <c r="D317" t="inlineStr">
        <is>
          <t>felsic volcanic breccia</t>
        </is>
      </c>
      <c r="E317" t="inlineStr">
        <is>
          <t>IOCG</t>
        </is>
      </c>
      <c r="F317" t="inlineStr">
        <is>
          <t>yes</t>
        </is>
      </c>
      <c r="G317" t="inlineStr">
        <is>
          <t>Current</t>
        </is>
      </c>
      <c r="H317" t="inlineStr">
        <is>
          <t>C:/Users/Zeb/Documents/GitHub/OREAS-Catalogue-Info/oreas-catalogue-2024-05-24.csv</t>
        </is>
      </c>
      <c r="I317">
        <f>Hyperlink("https://www.oreas.com/crm/OREAS-525/")</f>
        <v/>
      </c>
      <c r="J317" t="n">
        <v>1.97</v>
      </c>
      <c r="K317" t="n">
        <v>0.000197</v>
      </c>
      <c r="L317" t="inlineStr">
        <is>
          <t>Aqua Regia Digestion</t>
        </is>
      </c>
      <c r="M317" t="n">
        <v>52500</v>
      </c>
      <c r="N317" t="n">
        <v>5.25</v>
      </c>
      <c r="O317" t="inlineStr">
        <is>
          <t>4-Acid Digestion</t>
        </is>
      </c>
      <c r="P317" t="n">
        <v>331</v>
      </c>
      <c r="Q317" t="n">
        <v>0.0331</v>
      </c>
      <c r="R317" t="inlineStr">
        <is>
          <t>4-Acid Digestion</t>
        </is>
      </c>
      <c r="S317" t="n">
        <v>0.8179999999999999</v>
      </c>
      <c r="T317" t="n">
        <v>8.18e-05</v>
      </c>
      <c r="U317" t="inlineStr">
        <is>
          <t>Pb Fire Assay</t>
        </is>
      </c>
      <c r="V317" t="inlineStr"/>
      <c r="W317" t="inlineStr"/>
      <c r="X317" t="inlineStr"/>
      <c r="Y317" t="n">
        <v>15500</v>
      </c>
      <c r="Z317" t="n">
        <v>1.55</v>
      </c>
      <c r="AA317" t="inlineStr">
        <is>
          <t>Peroxide Fusion ICP</t>
        </is>
      </c>
      <c r="AB317" t="n">
        <v>1.66</v>
      </c>
      <c r="AC317" t="n">
        <v>0.000166</v>
      </c>
      <c r="AD317" t="inlineStr">
        <is>
          <t>4-Acid Digestion</t>
        </is>
      </c>
      <c r="AE317" t="n">
        <v>8.449999999999999</v>
      </c>
      <c r="AF317" t="n">
        <v>0.000845</v>
      </c>
      <c r="AG317" t="inlineStr">
        <is>
          <t>4-Acid Digestion</t>
        </is>
      </c>
      <c r="AH317" t="n">
        <v>24100</v>
      </c>
      <c r="AI317" t="n">
        <v>2.41</v>
      </c>
      <c r="AJ317" t="inlineStr">
        <is>
          <t>4-Acid Digestion</t>
        </is>
      </c>
      <c r="AK317" t="n">
        <v>0.21</v>
      </c>
      <c r="AL317" t="n">
        <v>2.1e-05</v>
      </c>
      <c r="AM317" t="inlineStr">
        <is>
          <t>4-Acid Digestion</t>
        </is>
      </c>
      <c r="AN317" t="n">
        <v>154</v>
      </c>
      <c r="AO317" t="n">
        <v>0.0154</v>
      </c>
      <c r="AP317" t="inlineStr">
        <is>
          <t>4-Acid Digestion</t>
        </is>
      </c>
      <c r="AQ317" t="inlineStr"/>
      <c r="AR317" t="inlineStr"/>
      <c r="AS317" t="inlineStr"/>
      <c r="AT317" t="n">
        <v>379</v>
      </c>
      <c r="AU317" t="n">
        <v>0.0379</v>
      </c>
      <c r="AV317" t="inlineStr">
        <is>
          <t>4-Acid Digestion</t>
        </is>
      </c>
      <c r="AW317" t="n">
        <v>22.4</v>
      </c>
      <c r="AX317" t="n">
        <v>0.00224</v>
      </c>
      <c r="AY317" t="inlineStr">
        <is>
          <t>4-Acid Digestion</t>
        </is>
      </c>
      <c r="AZ317" t="n">
        <v>2.39</v>
      </c>
      <c r="BA317" t="n">
        <v>0.000239</v>
      </c>
      <c r="BB317" t="inlineStr">
        <is>
          <t>4-Acid Digestion</t>
        </is>
      </c>
      <c r="BC317" t="n">
        <v>13500</v>
      </c>
      <c r="BD317" t="n">
        <v>1.35</v>
      </c>
      <c r="BE317" t="inlineStr">
        <is>
          <t>4-Acid Digestion</t>
        </is>
      </c>
      <c r="BF317" t="n">
        <v>4.03</v>
      </c>
      <c r="BG317" t="n">
        <v>0.000403</v>
      </c>
      <c r="BH317" t="inlineStr">
        <is>
          <t>4-Acid Digestion</t>
        </is>
      </c>
      <c r="BI317" t="n">
        <v>1.97</v>
      </c>
      <c r="BJ317" t="n">
        <v>0.000197</v>
      </c>
      <c r="BK317" t="inlineStr">
        <is>
          <t>4-Acid Digestion</t>
        </is>
      </c>
      <c r="BL317" t="n">
        <v>2.16</v>
      </c>
      <c r="BM317" t="n">
        <v>0.000216</v>
      </c>
      <c r="BN317" t="inlineStr">
        <is>
          <t>4-Acid Digestion</t>
        </is>
      </c>
      <c r="BO317" t="n">
        <v>167700</v>
      </c>
      <c r="BP317" t="n">
        <v>16.77</v>
      </c>
      <c r="BQ317" t="inlineStr">
        <is>
          <t>4-Acid Digestion</t>
        </is>
      </c>
      <c r="BR317" t="n">
        <v>18.1</v>
      </c>
      <c r="BS317" t="n">
        <v>0.00181</v>
      </c>
      <c r="BT317" t="inlineStr">
        <is>
          <t>4-Acid Digestion</t>
        </is>
      </c>
      <c r="BU317" t="n">
        <v>5.85</v>
      </c>
      <c r="BV317" t="n">
        <v>0.000585</v>
      </c>
      <c r="BW317" t="inlineStr">
        <is>
          <t>4-Acid Digestion</t>
        </is>
      </c>
      <c r="BX317" t="n">
        <v>0.25</v>
      </c>
      <c r="BY317" t="n">
        <v>2.5e-05</v>
      </c>
      <c r="BZ317" t="inlineStr">
        <is>
          <t>4-Acid Digestion</t>
        </is>
      </c>
      <c r="CA317" t="n">
        <v>4.87</v>
      </c>
      <c r="CB317" t="n">
        <v>0.000487</v>
      </c>
      <c r="CC317" t="inlineStr">
        <is>
          <t>4-Acid Digestion</t>
        </is>
      </c>
      <c r="CD317" t="inlineStr"/>
      <c r="CE317" t="inlineStr"/>
      <c r="CF317" t="inlineStr"/>
      <c r="CG317" t="n">
        <v>0.75</v>
      </c>
      <c r="CH317" t="n">
        <v>7.499999999999999e-05</v>
      </c>
      <c r="CI317" t="inlineStr">
        <is>
          <t>4-Acid Digestion</t>
        </is>
      </c>
      <c r="CJ317" t="n">
        <v>0.31</v>
      </c>
      <c r="CK317" t="n">
        <v>3.1e-05</v>
      </c>
      <c r="CL317" t="inlineStr">
        <is>
          <t>4-Acid Digestion</t>
        </is>
      </c>
      <c r="CM317" t="inlineStr"/>
      <c r="CN317" t="inlineStr"/>
      <c r="CO317" t="inlineStr"/>
      <c r="CP317" t="n">
        <v>32800</v>
      </c>
      <c r="CQ317" t="n">
        <v>3.28</v>
      </c>
      <c r="CR317" t="inlineStr">
        <is>
          <t>4-Acid Digestion</t>
        </is>
      </c>
      <c r="CS317" t="n">
        <v>144</v>
      </c>
      <c r="CT317" t="n">
        <v>0.0144</v>
      </c>
      <c r="CU317" t="inlineStr">
        <is>
          <t>4-Acid Digestion</t>
        </is>
      </c>
      <c r="CV317" t="n">
        <v>16.2</v>
      </c>
      <c r="CW317" t="n">
        <v>0.00162</v>
      </c>
      <c r="CX317" t="inlineStr">
        <is>
          <t>4-Acid Digestion</t>
        </is>
      </c>
      <c r="CY317" t="n">
        <v>0.29</v>
      </c>
      <c r="CZ317" t="n">
        <v>2.9e-05</v>
      </c>
      <c r="DA317" t="inlineStr">
        <is>
          <t>4-Acid Digestion</t>
        </is>
      </c>
      <c r="DB317" t="n">
        <v>7730</v>
      </c>
      <c r="DC317" t="n">
        <v>0.773</v>
      </c>
      <c r="DD317" t="inlineStr">
        <is>
          <t>4-Acid Digestion</t>
        </is>
      </c>
      <c r="DE317" t="n">
        <v>3230</v>
      </c>
      <c r="DF317" t="n">
        <v>0.323</v>
      </c>
      <c r="DG317" t="inlineStr">
        <is>
          <t>4-Acid Digestion</t>
        </is>
      </c>
      <c r="DH317" t="n">
        <v>190</v>
      </c>
      <c r="DI317" t="n">
        <v>0.019</v>
      </c>
      <c r="DJ317" t="inlineStr">
        <is>
          <t>4-Acid Digestion</t>
        </is>
      </c>
      <c r="DK317" t="n">
        <v>11500</v>
      </c>
      <c r="DL317" t="n">
        <v>1.15</v>
      </c>
      <c r="DM317" t="inlineStr">
        <is>
          <t>4-Acid Digestion</t>
        </is>
      </c>
      <c r="DN317" t="n">
        <v>12.1</v>
      </c>
      <c r="DO317" t="n">
        <v>0.00121</v>
      </c>
      <c r="DP317" t="inlineStr">
        <is>
          <t>4-Acid Digestion</t>
        </is>
      </c>
      <c r="DQ317" t="n">
        <v>42.7</v>
      </c>
      <c r="DR317" t="n">
        <v>0.00427</v>
      </c>
      <c r="DS317" t="inlineStr">
        <is>
          <t>4-Acid Digestion</t>
        </is>
      </c>
      <c r="DT317" t="n">
        <v>58</v>
      </c>
      <c r="DU317" t="n">
        <v>0.0058</v>
      </c>
      <c r="DV317" t="inlineStr">
        <is>
          <t>Peroxide Fusion ICP</t>
        </is>
      </c>
      <c r="DW317" t="n">
        <v>1050</v>
      </c>
      <c r="DX317" t="n">
        <v>0.105</v>
      </c>
      <c r="DY317" t="inlineStr">
        <is>
          <t>4-Acid Digestion</t>
        </is>
      </c>
      <c r="DZ317" t="n">
        <v>18.4</v>
      </c>
      <c r="EA317" t="n">
        <v>0.00184</v>
      </c>
      <c r="EB317" t="inlineStr">
        <is>
          <t>4-Acid Digestion</t>
        </is>
      </c>
      <c r="EC317" t="inlineStr"/>
      <c r="ED317" t="inlineStr"/>
      <c r="EE317" t="inlineStr"/>
      <c r="EF317" t="n">
        <v>13.1</v>
      </c>
      <c r="EG317" t="n">
        <v>0.00131</v>
      </c>
      <c r="EH317" t="inlineStr">
        <is>
          <t>4-Acid Digestion</t>
        </is>
      </c>
      <c r="EI317" t="inlineStr"/>
      <c r="EJ317" t="inlineStr"/>
      <c r="EK317" t="inlineStr"/>
      <c r="EL317" t="n">
        <v>116</v>
      </c>
      <c r="EM317" t="n">
        <v>0.0116</v>
      </c>
      <c r="EN317" t="inlineStr">
        <is>
          <t>Peroxide Fusion ICP</t>
        </is>
      </c>
      <c r="EO317" t="n">
        <v>0.11</v>
      </c>
      <c r="EP317" t="n">
        <v>1.1e-05</v>
      </c>
      <c r="EQ317" t="inlineStr">
        <is>
          <t>4-Acid Digestion</t>
        </is>
      </c>
      <c r="ER317" t="inlineStr"/>
      <c r="ES317" t="inlineStr"/>
      <c r="ET317" t="inlineStr"/>
      <c r="EU317" t="inlineStr"/>
      <c r="EV317" t="inlineStr"/>
      <c r="EW317" t="inlineStr"/>
      <c r="EX317" t="n">
        <v>23900</v>
      </c>
      <c r="EY317" t="n">
        <v>2.39</v>
      </c>
      <c r="EZ317" t="inlineStr">
        <is>
          <t>4-Acid Digestion</t>
        </is>
      </c>
      <c r="FA317" t="n">
        <v>5.59</v>
      </c>
      <c r="FB317" t="n">
        <v>0.000559</v>
      </c>
      <c r="FC317" t="inlineStr">
        <is>
          <t>4-Acid Digestion</t>
        </is>
      </c>
      <c r="FD317" t="n">
        <v>8.449999999999999</v>
      </c>
      <c r="FE317" t="n">
        <v>0.000845</v>
      </c>
      <c r="FF317" t="inlineStr">
        <is>
          <t>4-Acid Digestion</t>
        </is>
      </c>
      <c r="FG317" t="n">
        <v>3.06</v>
      </c>
      <c r="FH317" t="n">
        <v>0.000306</v>
      </c>
      <c r="FI317" t="inlineStr">
        <is>
          <t>4-Acid Digestion</t>
        </is>
      </c>
      <c r="FJ317" t="n">
        <v>212200</v>
      </c>
      <c r="FK317" t="n">
        <v>21.22</v>
      </c>
      <c r="FL317" t="inlineStr">
        <is>
          <t>Peroxide Fusion ICP</t>
        </is>
      </c>
      <c r="FM317" t="n">
        <v>6.64</v>
      </c>
      <c r="FN317" t="n">
        <v>0.000664</v>
      </c>
      <c r="FO317" t="inlineStr">
        <is>
          <t>Peroxide Fusion ICP</t>
        </is>
      </c>
      <c r="FP317" t="n">
        <v>6.97</v>
      </c>
      <c r="FQ317" t="n">
        <v>0.000697</v>
      </c>
      <c r="FR317" t="inlineStr">
        <is>
          <t>4-Acid Digestion</t>
        </is>
      </c>
      <c r="FS317" t="n">
        <v>222</v>
      </c>
      <c r="FT317" t="n">
        <v>0.0222</v>
      </c>
      <c r="FU317" t="inlineStr">
        <is>
          <t>4-Acid Digestion</t>
        </is>
      </c>
      <c r="FV317" t="n">
        <v>0.8100000000000001</v>
      </c>
      <c r="FW317" t="n">
        <v>8.1e-05</v>
      </c>
      <c r="FX317" t="inlineStr">
        <is>
          <t>4-Acid Digestion</t>
        </is>
      </c>
      <c r="FY317" t="n">
        <v>0.79</v>
      </c>
      <c r="FZ317" t="n">
        <v>7.9e-05</v>
      </c>
      <c r="GA317" t="inlineStr">
        <is>
          <t>4-Acid Digestion</t>
        </is>
      </c>
      <c r="GB317" t="n">
        <v>1.01</v>
      </c>
      <c r="GC317" t="n">
        <v>0.000101</v>
      </c>
      <c r="GD317" t="inlineStr">
        <is>
          <t>Aqua Regia Digestion</t>
        </is>
      </c>
      <c r="GE317" t="n">
        <v>12.2</v>
      </c>
      <c r="GF317" t="n">
        <v>0.00122</v>
      </c>
      <c r="GG317" t="inlineStr">
        <is>
          <t>4-Acid Digestion</t>
        </is>
      </c>
      <c r="GH317" t="n">
        <v>3190</v>
      </c>
      <c r="GI317" t="n">
        <v>0.319</v>
      </c>
      <c r="GJ317" t="inlineStr">
        <is>
          <t>4-Acid Digestion</t>
        </is>
      </c>
      <c r="GK317" t="n">
        <v>0.42</v>
      </c>
      <c r="GL317" t="n">
        <v>4.2e-05</v>
      </c>
      <c r="GM317" t="inlineStr">
        <is>
          <t>4-Acid Digestion</t>
        </is>
      </c>
      <c r="GN317" t="n">
        <v>0.27</v>
      </c>
      <c r="GO317" t="n">
        <v>2.7e-05</v>
      </c>
      <c r="GP317" t="inlineStr">
        <is>
          <t>4-Acid Digestion</t>
        </is>
      </c>
      <c r="GQ317" t="n">
        <v>30.8</v>
      </c>
      <c r="GR317" t="n">
        <v>0.00308</v>
      </c>
      <c r="GS317" t="inlineStr">
        <is>
          <t>4-Acid Digestion</t>
        </is>
      </c>
      <c r="GT317" t="n">
        <v>113</v>
      </c>
      <c r="GU317" t="n">
        <v>0.0113</v>
      </c>
      <c r="GV317" t="inlineStr">
        <is>
          <t>Peroxide Fusion ICP</t>
        </is>
      </c>
      <c r="GW317" t="n">
        <v>85</v>
      </c>
      <c r="GX317" t="n">
        <v>0.008500000000000001</v>
      </c>
      <c r="GY317" t="inlineStr">
        <is>
          <t>4-Acid Digestion</t>
        </is>
      </c>
      <c r="GZ317" t="n">
        <v>19.5</v>
      </c>
      <c r="HA317" t="n">
        <v>0.00195</v>
      </c>
      <c r="HB317" t="inlineStr">
        <is>
          <t>4-Acid Digestion</t>
        </is>
      </c>
      <c r="HC317" t="n">
        <v>1.71</v>
      </c>
      <c r="HD317" t="n">
        <v>0.000171</v>
      </c>
      <c r="HE317" t="inlineStr">
        <is>
          <t>4-Acid Digestion</t>
        </is>
      </c>
      <c r="HF317" t="n">
        <v>68</v>
      </c>
      <c r="HG317" t="n">
        <v>0.0068</v>
      </c>
      <c r="HH317" t="inlineStr">
        <is>
          <t>4-Acid Digestion</t>
        </is>
      </c>
      <c r="HI317" t="n">
        <v>182</v>
      </c>
      <c r="HJ317" t="n">
        <v>0.0182</v>
      </c>
      <c r="HK317" t="inlineStr">
        <is>
          <t>4-Acid Digestion</t>
        </is>
      </c>
    </row>
    <row r="318">
      <c r="A318" t="inlineStr">
        <is>
          <t>OREAS0052c</t>
        </is>
      </c>
      <c r="B318" t="inlineStr">
        <is>
          <t>Au-Cu ore</t>
        </is>
      </c>
      <c r="C318" t="inlineStr">
        <is>
          <t>primary</t>
        </is>
      </c>
      <c r="D318" t="inlineStr">
        <is>
          <t>quartz monzonite</t>
        </is>
      </c>
      <c r="E318" t="inlineStr">
        <is>
          <t>porphyry copper-gold</t>
        </is>
      </c>
      <c r="F318" t="inlineStr">
        <is>
          <t>no</t>
        </is>
      </c>
      <c r="G318" t="inlineStr">
        <is>
          <t>Archived</t>
        </is>
      </c>
      <c r="H318" t="inlineStr">
        <is>
          <t>C:/Users/Zeb/Documents/GitHub/OREAS-Catalogue-Info/oreas-catalogue-2024-05-24.csv</t>
        </is>
      </c>
      <c r="I318">
        <f>Hyperlink("https://www.oreas.com/crm/OREAS-52c/")</f>
        <v/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0.346</v>
      </c>
      <c r="T318" t="n">
        <v>3.46e-05</v>
      </c>
      <c r="U318" t="inlineStr">
        <is>
          <t>Pb Fire Assay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3440</v>
      </c>
      <c r="BD318" t="n">
        <v>0.344</v>
      </c>
      <c r="BE318" t="inlineStr">
        <is>
          <t>4-Acid Digestion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n">
        <v>267</v>
      </c>
      <c r="DI318" t="n">
        <v>0.0267</v>
      </c>
      <c r="DJ318" t="inlineStr">
        <is>
          <t>4-Acid Digestion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n">
        <v>4710</v>
      </c>
      <c r="EY318" t="n">
        <v>0.471</v>
      </c>
      <c r="EZ318" t="inlineStr">
        <is>
          <t>4-Acid Digestion</t>
        </is>
      </c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</row>
    <row r="319">
      <c r="A319" t="inlineStr">
        <is>
          <t>OREAS0052P</t>
        </is>
      </c>
      <c r="B319" t="inlineStr">
        <is>
          <t>Au-Cu ore</t>
        </is>
      </c>
      <c r="C319" t="inlineStr">
        <is>
          <t>primary</t>
        </is>
      </c>
      <c r="D319" t="inlineStr">
        <is>
          <t>quartz monzonite</t>
        </is>
      </c>
      <c r="E319" t="inlineStr">
        <is>
          <t>porphyry copper-gold</t>
        </is>
      </c>
      <c r="F319" t="inlineStr">
        <is>
          <t>no</t>
        </is>
      </c>
      <c r="G319" t="inlineStr">
        <is>
          <t>Archived</t>
        </is>
      </c>
      <c r="H319" t="inlineStr">
        <is>
          <t>C:/Users/Zeb/Documents/GitHub/OREAS-Catalogue-Info/oreas-catalogue-2024-05-24.csv</t>
        </is>
      </c>
      <c r="I319">
        <f>Hyperlink("https://www.oreas.com/crm/OREAS-52P/")</f>
        <v/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0.183</v>
      </c>
      <c r="T319" t="n">
        <v>1.83e-05</v>
      </c>
      <c r="U319" t="inlineStr">
        <is>
          <t>Pb Fire Assay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n">
        <v>3870</v>
      </c>
      <c r="BD319" t="n">
        <v>0.387</v>
      </c>
      <c r="BE319" t="inlineStr">
        <is>
          <t>4-Acid Digestion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</row>
    <row r="320">
      <c r="A320" t="inlineStr">
        <is>
          <t>OREAS0052Pb</t>
        </is>
      </c>
      <c r="B320" t="inlineStr">
        <is>
          <t>Au-Cu ore</t>
        </is>
      </c>
      <c r="C320" t="inlineStr">
        <is>
          <t>primary</t>
        </is>
      </c>
      <c r="D320" t="inlineStr">
        <is>
          <t>quartz monzonite</t>
        </is>
      </c>
      <c r="E320" t="inlineStr">
        <is>
          <t>porphyry copper-gold</t>
        </is>
      </c>
      <c r="F320" t="inlineStr">
        <is>
          <t>no</t>
        </is>
      </c>
      <c r="G320" t="inlineStr">
        <is>
          <t>Archived</t>
        </is>
      </c>
      <c r="H320" t="inlineStr">
        <is>
          <t>C:/Users/Zeb/Documents/GitHub/OREAS-Catalogue-Info/oreas-catalogue-2024-05-24.csv</t>
        </is>
      </c>
      <c r="I320">
        <f>Hyperlink("https://www.oreas.com/crm/OREAS-52Pb/")</f>
        <v/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0.307</v>
      </c>
      <c r="T320" t="n">
        <v>3.07e-05</v>
      </c>
      <c r="U320" t="inlineStr">
        <is>
          <t>Pb Fire Assay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3338</v>
      </c>
      <c r="BD320" t="n">
        <v>0.3338</v>
      </c>
      <c r="BE320" t="inlineStr">
        <is>
          <t>4-Acid Digestion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</row>
    <row r="321">
      <c r="A321" t="inlineStr">
        <is>
          <t>OREAS0053P</t>
        </is>
      </c>
      <c r="B321" t="inlineStr">
        <is>
          <t>Au-Cu ore</t>
        </is>
      </c>
      <c r="C321" t="inlineStr">
        <is>
          <t>primary</t>
        </is>
      </c>
      <c r="D321" t="inlineStr">
        <is>
          <t>quartz monzonite</t>
        </is>
      </c>
      <c r="E321" t="inlineStr">
        <is>
          <t>porphyry copper-gold</t>
        </is>
      </c>
      <c r="F321" t="inlineStr">
        <is>
          <t>no</t>
        </is>
      </c>
      <c r="G321" t="inlineStr">
        <is>
          <t>Archived</t>
        </is>
      </c>
      <c r="H321" t="inlineStr">
        <is>
          <t>C:/Users/Zeb/Documents/GitHub/OREAS-Catalogue-Info/oreas-catalogue-2024-05-24.csv</t>
        </is>
      </c>
      <c r="I321">
        <f>Hyperlink("https://www.oreas.com/crm/OREAS-53P/")</f>
        <v/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0.38</v>
      </c>
      <c r="T321" t="n">
        <v>3.8e-05</v>
      </c>
      <c r="U321" t="inlineStr">
        <is>
          <t>Pb Fire Assay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n">
        <v>4130</v>
      </c>
      <c r="BD321" t="n">
        <v>0.413</v>
      </c>
      <c r="BE321" t="inlineStr">
        <is>
          <t>4-Acid Digestion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</row>
    <row r="322">
      <c r="A322" t="inlineStr">
        <is>
          <t>OREAS0053Pb</t>
        </is>
      </c>
      <c r="B322" t="inlineStr">
        <is>
          <t>Au-Cu ore</t>
        </is>
      </c>
      <c r="C322" t="inlineStr">
        <is>
          <t>primary</t>
        </is>
      </c>
      <c r="D322" t="inlineStr">
        <is>
          <t>quartz monzonite</t>
        </is>
      </c>
      <c r="E322" t="inlineStr">
        <is>
          <t>porphyry copper-gold</t>
        </is>
      </c>
      <c r="F322" t="inlineStr">
        <is>
          <t>no</t>
        </is>
      </c>
      <c r="G322" t="inlineStr">
        <is>
          <t>Archived</t>
        </is>
      </c>
      <c r="H322" t="inlineStr">
        <is>
          <t>C:/Users/Zeb/Documents/GitHub/OREAS-Catalogue-Info/oreas-catalogue-2024-05-24.csv</t>
        </is>
      </c>
      <c r="I322">
        <f>Hyperlink("https://www.oreas.com/crm/OREAS-53Pb/")</f>
        <v/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0.623</v>
      </c>
      <c r="T322" t="n">
        <v>6.23e-05</v>
      </c>
      <c r="U322" t="inlineStr">
        <is>
          <t>Pb Fire Assay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5460</v>
      </c>
      <c r="BD322" t="n">
        <v>0.546</v>
      </c>
      <c r="BE322" t="inlineStr">
        <is>
          <t>4-Acid Digestion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</row>
    <row r="323">
      <c r="A323" t="inlineStr">
        <is>
          <t>OREAS0054Pa</t>
        </is>
      </c>
      <c r="B323" t="inlineStr">
        <is>
          <t>Au-Cu ore</t>
        </is>
      </c>
      <c r="C323" t="inlineStr">
        <is>
          <t>primary</t>
        </is>
      </c>
      <c r="D323" t="inlineStr">
        <is>
          <t>quartz monzonite</t>
        </is>
      </c>
      <c r="E323" t="inlineStr">
        <is>
          <t>porphyry copper-gold</t>
        </is>
      </c>
      <c r="F323" t="inlineStr">
        <is>
          <t>no</t>
        </is>
      </c>
      <c r="G323" t="inlineStr">
        <is>
          <t>Archived</t>
        </is>
      </c>
      <c r="H323" t="inlineStr">
        <is>
          <t>C:/Users/Zeb/Documents/GitHub/OREAS-Catalogue-Info/oreas-catalogue-2024-05-24.csv</t>
        </is>
      </c>
      <c r="I323">
        <f>Hyperlink("https://www.oreas.com/crm/OREAS-54Pa/")</f>
        <v/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2.9</v>
      </c>
      <c r="T323" t="n">
        <v>0.00029</v>
      </c>
      <c r="U323" t="inlineStr">
        <is>
          <t>Pb Fire Assay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n">
        <v>15500</v>
      </c>
      <c r="BD323" t="n">
        <v>1.55</v>
      </c>
      <c r="BE323" t="inlineStr">
        <is>
          <t>4-Acid Digestion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</row>
    <row r="324">
      <c r="A324" t="inlineStr">
        <is>
          <t>OREAS0550</t>
        </is>
      </c>
      <c r="B324" t="inlineStr">
        <is>
          <t>Cu ore, Cu-Co ore</t>
        </is>
      </c>
      <c r="C324" t="inlineStr">
        <is>
          <t>oxide</t>
        </is>
      </c>
      <c r="D324" t="inlineStr">
        <is>
          <t>dolomitic shale</t>
        </is>
      </c>
      <c r="E324" t="inlineStr">
        <is>
          <t>structurally-controlled sediment-hosted</t>
        </is>
      </c>
      <c r="F324" t="inlineStr">
        <is>
          <t>yes</t>
        </is>
      </c>
      <c r="G324" t="inlineStr">
        <is>
          <t>Current</t>
        </is>
      </c>
      <c r="H324" t="inlineStr">
        <is>
          <t>C:/Users/Zeb/Documents/GitHub/OREAS-Catalogue-Info/oreas-catalogue-2024-05-24.csv</t>
        </is>
      </c>
      <c r="I324">
        <f>Hyperlink("https://www.oreas.com/crm/OREAS-550/")</f>
        <v/>
      </c>
      <c r="J324" t="n">
        <v>0.08599999999999999</v>
      </c>
      <c r="K324" t="n">
        <v>8.600000000000001e-06</v>
      </c>
      <c r="L324" t="inlineStr">
        <is>
          <t>Aqua Regia Digestion</t>
        </is>
      </c>
      <c r="M324" t="n">
        <v>28400</v>
      </c>
      <c r="N324" t="n">
        <v>2.84</v>
      </c>
      <c r="O324" t="inlineStr">
        <is>
          <t>4-Acid Digestion</t>
        </is>
      </c>
      <c r="P324" t="n">
        <v>5.82</v>
      </c>
      <c r="Q324" t="n">
        <v>0.0005820000000000001</v>
      </c>
      <c r="R324" t="inlineStr">
        <is>
          <t>4-Acid Digestion</t>
        </is>
      </c>
      <c r="S324" t="inlineStr"/>
      <c r="T324" t="inlineStr"/>
      <c r="U324" t="inlineStr"/>
      <c r="V324" t="n">
        <v>229</v>
      </c>
      <c r="W324" t="n">
        <v>0.0229</v>
      </c>
      <c r="X324" t="inlineStr">
        <is>
          <t>Peroxide Fusion ICP</t>
        </is>
      </c>
      <c r="Y324" t="n">
        <v>352</v>
      </c>
      <c r="Z324" t="n">
        <v>0.0352</v>
      </c>
      <c r="AA324" t="inlineStr">
        <is>
          <t>4-Acid Digestion</t>
        </is>
      </c>
      <c r="AB324" t="n">
        <v>1.31</v>
      </c>
      <c r="AC324" t="n">
        <v>0.000131</v>
      </c>
      <c r="AD324" t="inlineStr">
        <is>
          <t>4-Acid Digestion</t>
        </is>
      </c>
      <c r="AE324" t="n">
        <v>1.4</v>
      </c>
      <c r="AF324" t="n">
        <v>0.00014</v>
      </c>
      <c r="AG324" t="inlineStr">
        <is>
          <t>4-Acid Digestion</t>
        </is>
      </c>
      <c r="AH324" t="n">
        <v>69100</v>
      </c>
      <c r="AI324" t="n">
        <v>6.91</v>
      </c>
      <c r="AJ324" t="inlineStr">
        <is>
          <t>4-Acid Digestion</t>
        </is>
      </c>
      <c r="AK324" t="n">
        <v>0.13</v>
      </c>
      <c r="AL324" t="n">
        <v>1.3e-05</v>
      </c>
      <c r="AM324" t="inlineStr">
        <is>
          <t>4-Acid Digestion</t>
        </is>
      </c>
      <c r="AN324" t="n">
        <v>36.6</v>
      </c>
      <c r="AO324" t="n">
        <v>0.00366</v>
      </c>
      <c r="AP324" t="inlineStr">
        <is>
          <t>4-Acid Digestion</t>
        </is>
      </c>
      <c r="AQ324" t="inlineStr"/>
      <c r="AR324" t="inlineStr"/>
      <c r="AS324" t="inlineStr"/>
      <c r="AT324" t="n">
        <v>1480</v>
      </c>
      <c r="AU324" t="n">
        <v>0.148</v>
      </c>
      <c r="AV324" t="inlineStr">
        <is>
          <t>4-Acid Digestion</t>
        </is>
      </c>
      <c r="AW324" t="n">
        <v>23.1</v>
      </c>
      <c r="AX324" t="n">
        <v>0.00231</v>
      </c>
      <c r="AY324" t="inlineStr">
        <is>
          <t>4-Acid Digestion</t>
        </is>
      </c>
      <c r="AZ324" t="n">
        <v>0.58</v>
      </c>
      <c r="BA324" t="n">
        <v>5.8e-05</v>
      </c>
      <c r="BB324" t="inlineStr">
        <is>
          <t>4-Acid Digestion</t>
        </is>
      </c>
      <c r="BC324" t="n">
        <v>2770</v>
      </c>
      <c r="BD324" t="n">
        <v>0.277</v>
      </c>
      <c r="BE324" t="inlineStr">
        <is>
          <t>4-Acid Digestion</t>
        </is>
      </c>
      <c r="BF324" t="n">
        <v>3.3</v>
      </c>
      <c r="BG324" t="n">
        <v>0.00033</v>
      </c>
      <c r="BH324" t="inlineStr">
        <is>
          <t>4-Acid Digestion</t>
        </is>
      </c>
      <c r="BI324" t="n">
        <v>1.76</v>
      </c>
      <c r="BJ324" t="n">
        <v>0.000176</v>
      </c>
      <c r="BK324" t="inlineStr">
        <is>
          <t>4-Acid Digestion</t>
        </is>
      </c>
      <c r="BL324" t="n">
        <v>0.84</v>
      </c>
      <c r="BM324" t="n">
        <v>8.4e-05</v>
      </c>
      <c r="BN324" t="inlineStr">
        <is>
          <t>4-Acid Digestion</t>
        </is>
      </c>
      <c r="BO324" t="n">
        <v>12800</v>
      </c>
      <c r="BP324" t="n">
        <v>1.28</v>
      </c>
      <c r="BQ324" t="inlineStr">
        <is>
          <t>4-Acid Digestion</t>
        </is>
      </c>
      <c r="BR324" t="n">
        <v>7.65</v>
      </c>
      <c r="BS324" t="n">
        <v>0.0007649999999999999</v>
      </c>
      <c r="BT324" t="inlineStr">
        <is>
          <t>4-Acid Digestion</t>
        </is>
      </c>
      <c r="BU324" t="n">
        <v>4.02</v>
      </c>
      <c r="BV324" t="n">
        <v>0.000402</v>
      </c>
      <c r="BW324" t="inlineStr">
        <is>
          <t>4-Acid Digestion</t>
        </is>
      </c>
      <c r="BX324" t="inlineStr"/>
      <c r="BY324" t="inlineStr"/>
      <c r="BZ324" t="inlineStr"/>
      <c r="CA324" t="n">
        <v>2.19</v>
      </c>
      <c r="CB324" t="n">
        <v>0.000219</v>
      </c>
      <c r="CC324" t="inlineStr">
        <is>
          <t>4-Acid Digestion</t>
        </is>
      </c>
      <c r="CD324" t="n">
        <v>0.022</v>
      </c>
      <c r="CE324" t="n">
        <v>2.2e-06</v>
      </c>
      <c r="CF324" t="inlineStr">
        <is>
          <t>Aqua Regia Digestion</t>
        </is>
      </c>
      <c r="CG324" t="n">
        <v>0.62</v>
      </c>
      <c r="CH324" t="n">
        <v>6.2e-05</v>
      </c>
      <c r="CI324" t="inlineStr">
        <is>
          <t>4-Acid Digestion</t>
        </is>
      </c>
      <c r="CJ324" t="n">
        <v>0.18</v>
      </c>
      <c r="CK324" t="n">
        <v>1.8e-05</v>
      </c>
      <c r="CL324" t="inlineStr">
        <is>
          <t>4-Acid Digestion</t>
        </is>
      </c>
      <c r="CM324" t="inlineStr"/>
      <c r="CN324" t="inlineStr"/>
      <c r="CO324" t="inlineStr"/>
      <c r="CP324" t="n">
        <v>6140</v>
      </c>
      <c r="CQ324" t="n">
        <v>0.614</v>
      </c>
      <c r="CR324" t="inlineStr">
        <is>
          <t>4-Acid Digestion</t>
        </is>
      </c>
      <c r="CS324" t="n">
        <v>19.2</v>
      </c>
      <c r="CT324" t="n">
        <v>0.00192</v>
      </c>
      <c r="CU324" t="inlineStr">
        <is>
          <t>4-Acid Digestion</t>
        </is>
      </c>
      <c r="CV324" t="n">
        <v>105</v>
      </c>
      <c r="CW324" t="n">
        <v>0.0105</v>
      </c>
      <c r="CX324" t="inlineStr">
        <is>
          <t>4-Acid Digestion</t>
        </is>
      </c>
      <c r="CY324" t="n">
        <v>0.23</v>
      </c>
      <c r="CZ324" t="n">
        <v>2.3e-05</v>
      </c>
      <c r="DA324" t="inlineStr">
        <is>
          <t>4-Acid Digestion</t>
        </is>
      </c>
      <c r="DB324" t="n">
        <v>64300</v>
      </c>
      <c r="DC324" t="n">
        <v>6.43</v>
      </c>
      <c r="DD324" t="inlineStr">
        <is>
          <t>4-Acid Digestion</t>
        </is>
      </c>
      <c r="DE324" t="n">
        <v>1190</v>
      </c>
      <c r="DF324" t="n">
        <v>0.119</v>
      </c>
      <c r="DG324" t="inlineStr">
        <is>
          <t>4-Acid Digestion</t>
        </is>
      </c>
      <c r="DH324" t="n">
        <v>2.25</v>
      </c>
      <c r="DI324" t="n">
        <v>0.000225</v>
      </c>
      <c r="DJ324" t="inlineStr">
        <is>
          <t>4-Acid Digestion</t>
        </is>
      </c>
      <c r="DK324" t="n">
        <v>400</v>
      </c>
      <c r="DL324" t="n">
        <v>0.04</v>
      </c>
      <c r="DM324" t="inlineStr">
        <is>
          <t>4-Acid Digestion</t>
        </is>
      </c>
      <c r="DN324" t="n">
        <v>5.98</v>
      </c>
      <c r="DO324" t="n">
        <v>0.000598</v>
      </c>
      <c r="DP324" t="inlineStr">
        <is>
          <t>4-Acid Digestion</t>
        </is>
      </c>
      <c r="DQ324" t="n">
        <v>18.5</v>
      </c>
      <c r="DR324" t="n">
        <v>0.00185</v>
      </c>
      <c r="DS324" t="inlineStr">
        <is>
          <t>4-Acid Digestion</t>
        </is>
      </c>
      <c r="DT324" t="n">
        <v>15.4</v>
      </c>
      <c r="DU324" t="n">
        <v>0.00154</v>
      </c>
      <c r="DV324" t="inlineStr">
        <is>
          <t>Aqua Regia Digestion</t>
        </is>
      </c>
      <c r="DW324" t="n">
        <v>360</v>
      </c>
      <c r="DX324" t="n">
        <v>0.036</v>
      </c>
      <c r="DY324" t="inlineStr">
        <is>
          <t>4-Acid Digestion</t>
        </is>
      </c>
      <c r="DZ324" t="n">
        <v>13.7</v>
      </c>
      <c r="EA324" t="n">
        <v>0.00137</v>
      </c>
      <c r="EB324" t="inlineStr">
        <is>
          <t>4-Acid Digestion</t>
        </is>
      </c>
      <c r="EC324" t="inlineStr"/>
      <c r="ED324" t="inlineStr"/>
      <c r="EE324" t="inlineStr"/>
      <c r="EF324" t="n">
        <v>4.61</v>
      </c>
      <c r="EG324" t="n">
        <v>0.000461</v>
      </c>
      <c r="EH324" t="inlineStr">
        <is>
          <t>4-Acid Digestion</t>
        </is>
      </c>
      <c r="EI324" t="inlineStr"/>
      <c r="EJ324" t="inlineStr"/>
      <c r="EK324" t="inlineStr"/>
      <c r="EL324" t="n">
        <v>22.9</v>
      </c>
      <c r="EM324" t="n">
        <v>0.00229</v>
      </c>
      <c r="EN324" t="inlineStr">
        <is>
          <t>Peroxide Fusion ICP</t>
        </is>
      </c>
      <c r="EO324" t="n">
        <v>0.008</v>
      </c>
      <c r="EP324" t="n">
        <v>8e-07</v>
      </c>
      <c r="EQ324" t="inlineStr">
        <is>
          <t>4-Acid Digestion</t>
        </is>
      </c>
      <c r="ER324" t="inlineStr"/>
      <c r="ES324" t="inlineStr"/>
      <c r="ET324" t="inlineStr"/>
      <c r="EU324" t="inlineStr"/>
      <c r="EV324" t="inlineStr"/>
      <c r="EW324" t="inlineStr"/>
      <c r="EX324" t="n">
        <v>2330</v>
      </c>
      <c r="EY324" t="n">
        <v>0.233</v>
      </c>
      <c r="EZ324" t="inlineStr">
        <is>
          <t>4-Acid Digestion</t>
        </is>
      </c>
      <c r="FA324" t="n">
        <v>0.32</v>
      </c>
      <c r="FB324" t="n">
        <v>3.2e-05</v>
      </c>
      <c r="FC324" t="inlineStr">
        <is>
          <t>4-Acid Digestion</t>
        </is>
      </c>
      <c r="FD324" t="n">
        <v>6.27</v>
      </c>
      <c r="FE324" t="n">
        <v>0.000627</v>
      </c>
      <c r="FF324" t="inlineStr">
        <is>
          <t>4-Acid Digestion</t>
        </is>
      </c>
      <c r="FG324" t="n">
        <v>1.11</v>
      </c>
      <c r="FH324" t="n">
        <v>0.000111</v>
      </c>
      <c r="FI324" t="inlineStr">
        <is>
          <t>Aqua Regia Digestion</t>
        </is>
      </c>
      <c r="FJ324" t="n">
        <v>246758.895</v>
      </c>
      <c r="FK324" t="n">
        <v>24.6758895</v>
      </c>
      <c r="FL324" t="inlineStr">
        <is>
          <t>Borate Fusion XRF</t>
        </is>
      </c>
      <c r="FM324" t="n">
        <v>4.37</v>
      </c>
      <c r="FN324" t="n">
        <v>0.000437</v>
      </c>
      <c r="FO324" t="inlineStr">
        <is>
          <t>Peroxide Fusion ICP</t>
        </is>
      </c>
      <c r="FP324" t="n">
        <v>1.18</v>
      </c>
      <c r="FQ324" t="n">
        <v>0.000118</v>
      </c>
      <c r="FR324" t="inlineStr">
        <is>
          <t>4-Acid Digestion</t>
        </is>
      </c>
      <c r="FS324" t="n">
        <v>56</v>
      </c>
      <c r="FT324" t="n">
        <v>0.0056</v>
      </c>
      <c r="FU324" t="inlineStr">
        <is>
          <t>4-Acid Digestion</t>
        </is>
      </c>
      <c r="FV324" t="inlineStr"/>
      <c r="FW324" t="inlineStr"/>
      <c r="FX324" t="inlineStr"/>
      <c r="FY324" t="n">
        <v>0.62</v>
      </c>
      <c r="FZ324" t="n">
        <v>6.2e-05</v>
      </c>
      <c r="GA324" t="inlineStr">
        <is>
          <t>4-Acid Digestion</t>
        </is>
      </c>
      <c r="GB324" t="n">
        <v>0.035</v>
      </c>
      <c r="GC324" t="n">
        <v>3.5e-06</v>
      </c>
      <c r="GD324" t="inlineStr">
        <is>
          <t>Aqua Regia Digestion</t>
        </is>
      </c>
      <c r="GE324" t="n">
        <v>5.15</v>
      </c>
      <c r="GF324" t="n">
        <v>0.000515</v>
      </c>
      <c r="GG324" t="inlineStr">
        <is>
          <t>4-Acid Digestion</t>
        </is>
      </c>
      <c r="GH324" t="n">
        <v>1881.937</v>
      </c>
      <c r="GI324" t="n">
        <v>0.1881937</v>
      </c>
      <c r="GJ324" t="inlineStr">
        <is>
          <t>Borate Fusion XRF</t>
        </is>
      </c>
      <c r="GK324" t="n">
        <v>0.094</v>
      </c>
      <c r="GL324" t="n">
        <v>9.4e-06</v>
      </c>
      <c r="GM324" t="inlineStr">
        <is>
          <t>4-Acid Digestion</t>
        </is>
      </c>
      <c r="GN324" t="n">
        <v>0.25</v>
      </c>
      <c r="GO324" t="n">
        <v>2.5e-05</v>
      </c>
      <c r="GP324" t="inlineStr">
        <is>
          <t>4-Acid Digestion</t>
        </is>
      </c>
      <c r="GQ324" t="n">
        <v>24.7</v>
      </c>
      <c r="GR324" t="n">
        <v>0.00247</v>
      </c>
      <c r="GS324" t="inlineStr">
        <is>
          <t>4-Acid Digestion</t>
        </is>
      </c>
      <c r="GT324" t="n">
        <v>56</v>
      </c>
      <c r="GU324" t="n">
        <v>0.0056</v>
      </c>
      <c r="GV324" t="inlineStr">
        <is>
          <t>Peroxide Fusion ICP</t>
        </is>
      </c>
      <c r="GW324" t="n">
        <v>0.78</v>
      </c>
      <c r="GX324" t="n">
        <v>7.8e-05</v>
      </c>
      <c r="GY324" t="inlineStr">
        <is>
          <t>4-Acid Digestion</t>
        </is>
      </c>
      <c r="GZ324" t="n">
        <v>16.5</v>
      </c>
      <c r="HA324" t="n">
        <v>0.00165</v>
      </c>
      <c r="HB324" t="inlineStr">
        <is>
          <t>4-Acid Digestion</t>
        </is>
      </c>
      <c r="HC324" t="n">
        <v>1.62</v>
      </c>
      <c r="HD324" t="n">
        <v>0.000162</v>
      </c>
      <c r="HE324" t="inlineStr">
        <is>
          <t>4-Acid Digestion</t>
        </is>
      </c>
      <c r="HF324" t="n">
        <v>41.9</v>
      </c>
      <c r="HG324" t="n">
        <v>0.00419</v>
      </c>
      <c r="HH324" t="inlineStr">
        <is>
          <t>4-Acid Digestion</t>
        </is>
      </c>
      <c r="HI324" t="n">
        <v>76</v>
      </c>
      <c r="HJ324" t="n">
        <v>0.0076</v>
      </c>
      <c r="HK324" t="inlineStr">
        <is>
          <t>4-Acid Digestion</t>
        </is>
      </c>
    </row>
    <row r="325">
      <c r="A325" t="inlineStr">
        <is>
          <t>OREAS0551</t>
        </is>
      </c>
      <c r="B325" t="inlineStr">
        <is>
          <t>Cu ore, Cu-Co ore</t>
        </is>
      </c>
      <c r="C325" t="inlineStr">
        <is>
          <t>oxide</t>
        </is>
      </c>
      <c r="D325" t="inlineStr">
        <is>
          <t>dolomitic shale</t>
        </is>
      </c>
      <c r="E325" t="inlineStr">
        <is>
          <t>structurally-controlled sediment-hosted</t>
        </is>
      </c>
      <c r="F325" t="inlineStr">
        <is>
          <t>yes</t>
        </is>
      </c>
      <c r="G325" t="inlineStr">
        <is>
          <t>Current</t>
        </is>
      </c>
      <c r="H325" t="inlineStr">
        <is>
          <t>C:/Users/Zeb/Documents/GitHub/OREAS-Catalogue-Info/oreas-catalogue-2024-05-24.csv</t>
        </is>
      </c>
      <c r="I325">
        <f>Hyperlink("https://www.oreas.com/crm/OREAS-551/")</f>
        <v/>
      </c>
      <c r="J325" t="n">
        <v>0.08599999999999999</v>
      </c>
      <c r="K325" t="n">
        <v>8.600000000000001e-06</v>
      </c>
      <c r="L325" t="inlineStr">
        <is>
          <t>Aqua Regia Digestion</t>
        </is>
      </c>
      <c r="M325" t="n">
        <v>23600</v>
      </c>
      <c r="N325" t="n">
        <v>2.36</v>
      </c>
      <c r="O325" t="inlineStr">
        <is>
          <t>4-Acid Digestion</t>
        </is>
      </c>
      <c r="P325" t="n">
        <v>6.5</v>
      </c>
      <c r="Q325" t="n">
        <v>0.00065</v>
      </c>
      <c r="R325" t="inlineStr">
        <is>
          <t>4-Acid Digestion</t>
        </is>
      </c>
      <c r="S325" t="n">
        <v>0.005</v>
      </c>
      <c r="T325" t="n">
        <v>5e-07</v>
      </c>
      <c r="U325" t="inlineStr">
        <is>
          <t>Aqua Regia Digestion</t>
        </is>
      </c>
      <c r="V325" t="n">
        <v>198</v>
      </c>
      <c r="W325" t="n">
        <v>0.0198</v>
      </c>
      <c r="X325" t="inlineStr">
        <is>
          <t>Peroxide Fusion ICP</t>
        </is>
      </c>
      <c r="Y325" t="n">
        <v>437</v>
      </c>
      <c r="Z325" t="n">
        <v>0.0437</v>
      </c>
      <c r="AA325" t="inlineStr">
        <is>
          <t>4-Acid Digestion</t>
        </is>
      </c>
      <c r="AB325" t="n">
        <v>1.21</v>
      </c>
      <c r="AC325" t="n">
        <v>0.000121</v>
      </c>
      <c r="AD325" t="inlineStr">
        <is>
          <t>4-Acid Digestion</t>
        </is>
      </c>
      <c r="AE325" t="n">
        <v>1.51</v>
      </c>
      <c r="AF325" t="n">
        <v>0.000151</v>
      </c>
      <c r="AG325" t="inlineStr">
        <is>
          <t>4-Acid Digestion</t>
        </is>
      </c>
      <c r="AH325" t="n">
        <v>58100</v>
      </c>
      <c r="AI325" t="n">
        <v>5.81</v>
      </c>
      <c r="AJ325" t="inlineStr">
        <is>
          <t>4-Acid Digestion</t>
        </is>
      </c>
      <c r="AK325" t="n">
        <v>0.12</v>
      </c>
      <c r="AL325" t="n">
        <v>1.2e-05</v>
      </c>
      <c r="AM325" t="inlineStr">
        <is>
          <t>4-Acid Digestion</t>
        </is>
      </c>
      <c r="AN325" t="n">
        <v>29.5</v>
      </c>
      <c r="AO325" t="n">
        <v>0.00295</v>
      </c>
      <c r="AP325" t="inlineStr">
        <is>
          <t>4-Acid Digestion</t>
        </is>
      </c>
      <c r="AQ325" t="inlineStr"/>
      <c r="AR325" t="inlineStr"/>
      <c r="AS325" t="inlineStr"/>
      <c r="AT325" t="n">
        <v>3050</v>
      </c>
      <c r="AU325" t="n">
        <v>0.305</v>
      </c>
      <c r="AV325" t="inlineStr">
        <is>
          <t>4-Acid Digestion</t>
        </is>
      </c>
      <c r="AW325" t="n">
        <v>20.3</v>
      </c>
      <c r="AX325" t="n">
        <v>0.00203</v>
      </c>
      <c r="AY325" t="inlineStr">
        <is>
          <t>4-Acid Digestion</t>
        </is>
      </c>
      <c r="AZ325" t="n">
        <v>0.63</v>
      </c>
      <c r="BA325" t="n">
        <v>6.3e-05</v>
      </c>
      <c r="BB325" t="inlineStr">
        <is>
          <t>4-Acid Digestion</t>
        </is>
      </c>
      <c r="BC325" t="n">
        <v>5650</v>
      </c>
      <c r="BD325" t="n">
        <v>0.5649999999999999</v>
      </c>
      <c r="BE325" t="inlineStr">
        <is>
          <t>4-Acid Digestion</t>
        </is>
      </c>
      <c r="BF325" t="n">
        <v>2.8</v>
      </c>
      <c r="BG325" t="n">
        <v>0.00028</v>
      </c>
      <c r="BH325" t="inlineStr">
        <is>
          <t>4-Acid Digestion</t>
        </is>
      </c>
      <c r="BI325" t="n">
        <v>1.49</v>
      </c>
      <c r="BJ325" t="n">
        <v>0.000149</v>
      </c>
      <c r="BK325" t="inlineStr">
        <is>
          <t>4-Acid Digestion</t>
        </is>
      </c>
      <c r="BL325" t="n">
        <v>0.68</v>
      </c>
      <c r="BM325" t="n">
        <v>6.8e-05</v>
      </c>
      <c r="BN325" t="inlineStr">
        <is>
          <t>4-Acid Digestion</t>
        </is>
      </c>
      <c r="BO325" t="n">
        <v>10500</v>
      </c>
      <c r="BP325" t="n">
        <v>1.05</v>
      </c>
      <c r="BQ325" t="inlineStr">
        <is>
          <t>4-Acid Digestion</t>
        </is>
      </c>
      <c r="BR325" t="n">
        <v>6.06</v>
      </c>
      <c r="BS325" t="n">
        <v>0.000606</v>
      </c>
      <c r="BT325" t="inlineStr">
        <is>
          <t>4-Acid Digestion</t>
        </is>
      </c>
      <c r="BU325" t="n">
        <v>3.43</v>
      </c>
      <c r="BV325" t="n">
        <v>0.000343</v>
      </c>
      <c r="BW325" t="inlineStr">
        <is>
          <t>4-Acid Digestion</t>
        </is>
      </c>
      <c r="BX325" s="2" t="n">
        <v>0.05</v>
      </c>
      <c r="BY325" s="2" t="n">
        <v>5e-06</v>
      </c>
      <c r="BZ325" t="inlineStr">
        <is>
          <t>Aqua Regia Digestion</t>
        </is>
      </c>
      <c r="CA325" t="n">
        <v>1.58</v>
      </c>
      <c r="CB325" t="n">
        <v>0.000158</v>
      </c>
      <c r="CC325" t="inlineStr">
        <is>
          <t>4-Acid Digestion</t>
        </is>
      </c>
      <c r="CD325" t="n">
        <v>0.027</v>
      </c>
      <c r="CE325" t="n">
        <v>2.7e-06</v>
      </c>
      <c r="CF325" t="inlineStr">
        <is>
          <t>Aqua Regia Digestion</t>
        </is>
      </c>
      <c r="CG325" t="n">
        <v>0.52</v>
      </c>
      <c r="CH325" t="n">
        <v>5.2e-05</v>
      </c>
      <c r="CI325" t="inlineStr">
        <is>
          <t>4-Acid Digestion</t>
        </is>
      </c>
      <c r="CJ325" t="n">
        <v>0.16</v>
      </c>
      <c r="CK325" t="n">
        <v>1.6e-05</v>
      </c>
      <c r="CL325" t="inlineStr">
        <is>
          <t>4-Acid Digestion</t>
        </is>
      </c>
      <c r="CM325" t="inlineStr"/>
      <c r="CN325" t="inlineStr"/>
      <c r="CO325" t="inlineStr"/>
      <c r="CP325" t="n">
        <v>6890</v>
      </c>
      <c r="CQ325" t="n">
        <v>0.6889999999999999</v>
      </c>
      <c r="CR325" t="inlineStr">
        <is>
          <t>4-Acid Digestion</t>
        </is>
      </c>
      <c r="CS325" t="n">
        <v>16.4</v>
      </c>
      <c r="CT325" t="n">
        <v>0.00164</v>
      </c>
      <c r="CU325" t="inlineStr">
        <is>
          <t>4-Acid Digestion</t>
        </is>
      </c>
      <c r="CV325" t="n">
        <v>79</v>
      </c>
      <c r="CW325" t="n">
        <v>0.007900000000000001</v>
      </c>
      <c r="CX325" t="inlineStr">
        <is>
          <t>4-Acid Digestion</t>
        </is>
      </c>
      <c r="CY325" t="n">
        <v>0.19</v>
      </c>
      <c r="CZ325" t="n">
        <v>1.9e-05</v>
      </c>
      <c r="DA325" t="inlineStr">
        <is>
          <t>4-Acid Digestion</t>
        </is>
      </c>
      <c r="DB325" t="n">
        <v>49000</v>
      </c>
      <c r="DC325" t="n">
        <v>4.9</v>
      </c>
      <c r="DD325" t="inlineStr">
        <is>
          <t>4-Acid Digestion</t>
        </is>
      </c>
      <c r="DE325" t="n">
        <v>1410</v>
      </c>
      <c r="DF325" t="n">
        <v>0.141</v>
      </c>
      <c r="DG325" t="inlineStr">
        <is>
          <t>4-Acid Digestion</t>
        </is>
      </c>
      <c r="DH325" t="n">
        <v>2.41</v>
      </c>
      <c r="DI325" t="n">
        <v>0.000241</v>
      </c>
      <c r="DJ325" t="inlineStr">
        <is>
          <t>4-Acid Digestion</t>
        </is>
      </c>
      <c r="DK325" t="n">
        <v>240</v>
      </c>
      <c r="DL325" t="n">
        <v>0.024</v>
      </c>
      <c r="DM325" t="inlineStr">
        <is>
          <t>4-Acid Digestion</t>
        </is>
      </c>
      <c r="DN325" t="n">
        <v>4</v>
      </c>
      <c r="DO325" t="n">
        <v>0.0004</v>
      </c>
      <c r="DP325" t="inlineStr">
        <is>
          <t>4-Acid Digestion</t>
        </is>
      </c>
      <c r="DQ325" t="n">
        <v>15</v>
      </c>
      <c r="DR325" t="n">
        <v>0.0015</v>
      </c>
      <c r="DS325" t="inlineStr">
        <is>
          <t>4-Acid Digestion</t>
        </is>
      </c>
      <c r="DT325" t="n">
        <v>16.7</v>
      </c>
      <c r="DU325" t="n">
        <v>0.00167</v>
      </c>
      <c r="DV325" t="inlineStr">
        <is>
          <t>Aqua Regia Digestion</t>
        </is>
      </c>
      <c r="DW325" t="n">
        <v>350</v>
      </c>
      <c r="DX325" t="n">
        <v>0.035</v>
      </c>
      <c r="DY325" t="inlineStr">
        <is>
          <t>4-Acid Digestion</t>
        </is>
      </c>
      <c r="DZ325" t="n">
        <v>7.72</v>
      </c>
      <c r="EA325" t="n">
        <v>0.000772</v>
      </c>
      <c r="EB325" t="inlineStr">
        <is>
          <t>4-Acid Digestion</t>
        </is>
      </c>
      <c r="EC325" t="inlineStr"/>
      <c r="ED325" t="inlineStr"/>
      <c r="EE325" t="inlineStr"/>
      <c r="EF325" t="n">
        <v>3.71</v>
      </c>
      <c r="EG325" t="n">
        <v>0.000371</v>
      </c>
      <c r="EH325" t="inlineStr">
        <is>
          <t>4-Acid Digestion</t>
        </is>
      </c>
      <c r="EI325" t="inlineStr"/>
      <c r="EJ325" t="inlineStr"/>
      <c r="EK325" t="inlineStr"/>
      <c r="EL325" t="n">
        <v>25.8</v>
      </c>
      <c r="EM325" t="n">
        <v>0.00258</v>
      </c>
      <c r="EN325" t="inlineStr">
        <is>
          <t>Peroxide Fusion ICP</t>
        </is>
      </c>
      <c r="EO325" t="n">
        <v>0.005</v>
      </c>
      <c r="EP325" t="n">
        <v>5e-07</v>
      </c>
      <c r="EQ325" t="inlineStr">
        <is>
          <t>4-Acid Digestion</t>
        </is>
      </c>
      <c r="ER325" t="inlineStr"/>
      <c r="ES325" t="inlineStr"/>
      <c r="ET325" t="inlineStr"/>
      <c r="EU325" t="inlineStr"/>
      <c r="EV325" t="inlineStr"/>
      <c r="EW325" t="inlineStr"/>
      <c r="EX325" t="n">
        <v>1720</v>
      </c>
      <c r="EY325" t="n">
        <v>0.172</v>
      </c>
      <c r="EZ325" t="inlineStr">
        <is>
          <t>4-Acid Digestion</t>
        </is>
      </c>
      <c r="FA325" t="n">
        <v>0.29</v>
      </c>
      <c r="FB325" t="n">
        <v>2.9e-05</v>
      </c>
      <c r="FC325" t="inlineStr">
        <is>
          <t>4-Acid Digestion</t>
        </is>
      </c>
      <c r="FD325" t="n">
        <v>5.13</v>
      </c>
      <c r="FE325" t="n">
        <v>0.000513</v>
      </c>
      <c r="FF325" t="inlineStr">
        <is>
          <t>4-Acid Digestion</t>
        </is>
      </c>
      <c r="FG325" t="n">
        <v>1.02</v>
      </c>
      <c r="FH325" t="n">
        <v>0.000102</v>
      </c>
      <c r="FI325" t="inlineStr">
        <is>
          <t>Aqua Regia Digestion</t>
        </is>
      </c>
      <c r="FJ325" t="n">
        <v>283218.818</v>
      </c>
      <c r="FK325" t="n">
        <v>28.3218818</v>
      </c>
      <c r="FL325" t="inlineStr">
        <is>
          <t>Borate Fusion XRF</t>
        </is>
      </c>
      <c r="FM325" t="n">
        <v>3.66</v>
      </c>
      <c r="FN325" t="n">
        <v>0.000366</v>
      </c>
      <c r="FO325" t="inlineStr">
        <is>
          <t>Peroxide Fusion ICP</t>
        </is>
      </c>
      <c r="FP325" t="n">
        <v>0.97</v>
      </c>
      <c r="FQ325" t="n">
        <v>9.7e-05</v>
      </c>
      <c r="FR325" t="inlineStr">
        <is>
          <t>4-Acid Digestion</t>
        </is>
      </c>
      <c r="FS325" t="n">
        <v>62</v>
      </c>
      <c r="FT325" t="n">
        <v>0.0062</v>
      </c>
      <c r="FU325" t="inlineStr">
        <is>
          <t>4-Acid Digestion</t>
        </is>
      </c>
      <c r="FV325" t="n">
        <v>0.28</v>
      </c>
      <c r="FW325" t="n">
        <v>2.8e-05</v>
      </c>
      <c r="FX325" t="inlineStr">
        <is>
          <t>4-Acid Digestion</t>
        </is>
      </c>
      <c r="FY325" t="n">
        <v>0.51</v>
      </c>
      <c r="FZ325" t="n">
        <v>5.1e-05</v>
      </c>
      <c r="GA325" t="inlineStr">
        <is>
          <t>4-Acid Digestion</t>
        </is>
      </c>
      <c r="GB325" t="inlineStr"/>
      <c r="GC325" t="inlineStr"/>
      <c r="GD325" t="inlineStr"/>
      <c r="GE325" t="n">
        <v>4.01</v>
      </c>
      <c r="GF325" t="n">
        <v>0.000401</v>
      </c>
      <c r="GG325" t="inlineStr">
        <is>
          <t>4-Acid Digestion</t>
        </is>
      </c>
      <c r="GH325" t="n">
        <v>880</v>
      </c>
      <c r="GI325" t="n">
        <v>0.08799999999999999</v>
      </c>
      <c r="GJ325" t="inlineStr">
        <is>
          <t>4-Acid Digestion</t>
        </is>
      </c>
      <c r="GK325" t="n">
        <v>0.089</v>
      </c>
      <c r="GL325" t="n">
        <v>8.899999999999999e-06</v>
      </c>
      <c r="GM325" t="inlineStr">
        <is>
          <t>4-Acid Digestion</t>
        </is>
      </c>
      <c r="GN325" t="n">
        <v>0.2</v>
      </c>
      <c r="GO325" t="n">
        <v>2e-05</v>
      </c>
      <c r="GP325" t="inlineStr">
        <is>
          <t>4-Acid Digestion</t>
        </is>
      </c>
      <c r="GQ325" t="n">
        <v>8.81</v>
      </c>
      <c r="GR325" t="n">
        <v>0.0008809999999999999</v>
      </c>
      <c r="GS325" t="inlineStr">
        <is>
          <t>4-Acid Digestion</t>
        </is>
      </c>
      <c r="GT325" t="n">
        <v>54</v>
      </c>
      <c r="GU325" t="n">
        <v>0.0054</v>
      </c>
      <c r="GV325" t="inlineStr">
        <is>
          <t>Peroxide Fusion ICP</t>
        </is>
      </c>
      <c r="GW325" t="n">
        <v>0.82</v>
      </c>
      <c r="GX325" t="n">
        <v>8.2e-05</v>
      </c>
      <c r="GY325" t="inlineStr">
        <is>
          <t>4-Acid Digestion</t>
        </is>
      </c>
      <c r="GZ325" t="n">
        <v>14</v>
      </c>
      <c r="HA325" t="n">
        <v>0.0014</v>
      </c>
      <c r="HB325" t="inlineStr">
        <is>
          <t>4-Acid Digestion</t>
        </is>
      </c>
      <c r="HC325" t="n">
        <v>1.35</v>
      </c>
      <c r="HD325" t="n">
        <v>0.000135</v>
      </c>
      <c r="HE325" t="inlineStr">
        <is>
          <t>4-Acid Digestion</t>
        </is>
      </c>
      <c r="HF325" t="n">
        <v>31.3</v>
      </c>
      <c r="HG325" t="n">
        <v>0.00313</v>
      </c>
      <c r="HH325" t="inlineStr">
        <is>
          <t>4-Acid Digestion</t>
        </is>
      </c>
      <c r="HI325" t="n">
        <v>56</v>
      </c>
      <c r="HJ325" t="n">
        <v>0.0056</v>
      </c>
      <c r="HK325" t="inlineStr">
        <is>
          <t>4-Acid Digestion</t>
        </is>
      </c>
    </row>
    <row r="326">
      <c r="A326" t="inlineStr">
        <is>
          <t>OREAS0552</t>
        </is>
      </c>
      <c r="B326" t="inlineStr">
        <is>
          <t>Cu ore, Cu-Co ore</t>
        </is>
      </c>
      <c r="C326" t="inlineStr">
        <is>
          <t>primary</t>
        </is>
      </c>
      <c r="D326" t="inlineStr">
        <is>
          <t>dolomitic shale</t>
        </is>
      </c>
      <c r="E326" t="inlineStr">
        <is>
          <t>structurally-controlled sediment-hosted</t>
        </is>
      </c>
      <c r="F326" t="inlineStr">
        <is>
          <t>yes</t>
        </is>
      </c>
      <c r="G326" t="inlineStr">
        <is>
          <t>Current</t>
        </is>
      </c>
      <c r="H326" t="inlineStr">
        <is>
          <t>C:/Users/Zeb/Documents/GitHub/OREAS-Catalogue-Info/oreas-catalogue-2024-05-24.csv</t>
        </is>
      </c>
      <c r="I326">
        <f>Hyperlink("https://www.oreas.com/crm/OREAS-552/")</f>
        <v/>
      </c>
      <c r="J326" t="n">
        <v>0.227</v>
      </c>
      <c r="K326" t="n">
        <v>2.27e-05</v>
      </c>
      <c r="L326" t="inlineStr">
        <is>
          <t>Aqua Regia Digestion</t>
        </is>
      </c>
      <c r="M326" t="n">
        <v>19400</v>
      </c>
      <c r="N326" t="n">
        <v>1.94</v>
      </c>
      <c r="O326" t="inlineStr">
        <is>
          <t>4-Acid Digestion</t>
        </is>
      </c>
      <c r="P326" t="n">
        <v>5.11</v>
      </c>
      <c r="Q326" t="n">
        <v>0.000511</v>
      </c>
      <c r="R326" t="inlineStr">
        <is>
          <t>4-Acid Digestion</t>
        </is>
      </c>
      <c r="S326" t="inlineStr"/>
      <c r="T326" t="inlineStr"/>
      <c r="U326" t="inlineStr"/>
      <c r="V326" t="n">
        <v>222</v>
      </c>
      <c r="W326" t="n">
        <v>0.0222</v>
      </c>
      <c r="X326" t="inlineStr">
        <is>
          <t>Peroxide Fusion ICP</t>
        </is>
      </c>
      <c r="Y326" t="n">
        <v>218</v>
      </c>
      <c r="Z326" t="n">
        <v>0.0218</v>
      </c>
      <c r="AA326" t="inlineStr">
        <is>
          <t>4-Acid Digestion</t>
        </is>
      </c>
      <c r="AB326" t="n">
        <v>1.04</v>
      </c>
      <c r="AC326" t="n">
        <v>0.000104</v>
      </c>
      <c r="AD326" t="inlineStr">
        <is>
          <t>4-Acid Digestion</t>
        </is>
      </c>
      <c r="AE326" t="n">
        <v>4.91</v>
      </c>
      <c r="AF326" t="n">
        <v>0.000491</v>
      </c>
      <c r="AG326" t="inlineStr">
        <is>
          <t>4-Acid Digestion</t>
        </is>
      </c>
      <c r="AH326" t="n">
        <v>94600</v>
      </c>
      <c r="AI326" t="n">
        <v>9.460000000000001</v>
      </c>
      <c r="AJ326" t="inlineStr">
        <is>
          <t>4-Acid Digestion</t>
        </is>
      </c>
      <c r="AK326" t="n">
        <v>0.11</v>
      </c>
      <c r="AL326" t="n">
        <v>1.1e-05</v>
      </c>
      <c r="AM326" t="inlineStr">
        <is>
          <t>4-Acid Digestion</t>
        </is>
      </c>
      <c r="AN326" t="n">
        <v>35.8</v>
      </c>
      <c r="AO326" t="n">
        <v>0.00358</v>
      </c>
      <c r="AP326" t="inlineStr">
        <is>
          <t>4-Acid Digestion</t>
        </is>
      </c>
      <c r="AQ326" t="inlineStr"/>
      <c r="AR326" t="inlineStr"/>
      <c r="AS326" t="inlineStr"/>
      <c r="AT326" t="n">
        <v>4060</v>
      </c>
      <c r="AU326" t="n">
        <v>0.406</v>
      </c>
      <c r="AV326" t="inlineStr">
        <is>
          <t>4-Acid Digestion</t>
        </is>
      </c>
      <c r="AW326" t="n">
        <v>18.5</v>
      </c>
      <c r="AX326" t="n">
        <v>0.00185</v>
      </c>
      <c r="AY326" t="inlineStr">
        <is>
          <t>4-Acid Digestion</t>
        </is>
      </c>
      <c r="AZ326" t="n">
        <v>0.49</v>
      </c>
      <c r="BA326" t="n">
        <v>4.9e-05</v>
      </c>
      <c r="BB326" t="inlineStr">
        <is>
          <t>4-Acid Digestion</t>
        </is>
      </c>
      <c r="BC326" t="n">
        <v>30900</v>
      </c>
      <c r="BD326" t="n">
        <v>3.09</v>
      </c>
      <c r="BE326" t="inlineStr">
        <is>
          <t>4-Acid Digestion</t>
        </is>
      </c>
      <c r="BF326" t="n">
        <v>2.01</v>
      </c>
      <c r="BG326" t="n">
        <v>0.000201</v>
      </c>
      <c r="BH326" t="inlineStr">
        <is>
          <t>4-Acid Digestion</t>
        </is>
      </c>
      <c r="BI326" t="n">
        <v>1.11</v>
      </c>
      <c r="BJ326" t="n">
        <v>0.000111</v>
      </c>
      <c r="BK326" t="inlineStr">
        <is>
          <t>4-Acid Digestion</t>
        </is>
      </c>
      <c r="BL326" t="n">
        <v>0.43</v>
      </c>
      <c r="BM326" t="n">
        <v>4.3e-05</v>
      </c>
      <c r="BN326" t="inlineStr">
        <is>
          <t>4-Acid Digestion</t>
        </is>
      </c>
      <c r="BO326" t="n">
        <v>7610</v>
      </c>
      <c r="BP326" t="n">
        <v>0.761</v>
      </c>
      <c r="BQ326" t="inlineStr">
        <is>
          <t>4-Acid Digestion</t>
        </is>
      </c>
      <c r="BR326" t="n">
        <v>5.08</v>
      </c>
      <c r="BS326" t="n">
        <v>0.000508</v>
      </c>
      <c r="BT326" t="inlineStr">
        <is>
          <t>4-Acid Digestion</t>
        </is>
      </c>
      <c r="BU326" t="n">
        <v>2.41</v>
      </c>
      <c r="BV326" t="n">
        <v>0.000241</v>
      </c>
      <c r="BW326" t="inlineStr">
        <is>
          <t>4-Acid Digestion</t>
        </is>
      </c>
      <c r="BX326" s="2" t="n">
        <v>0.1</v>
      </c>
      <c r="BY326" s="2" t="n">
        <v>1e-05</v>
      </c>
      <c r="BZ326" t="inlineStr">
        <is>
          <t>Aqua Regia Digestion</t>
        </is>
      </c>
      <c r="CA326" t="n">
        <v>1.47</v>
      </c>
      <c r="CB326" t="n">
        <v>0.000147</v>
      </c>
      <c r="CC326" t="inlineStr">
        <is>
          <t>4-Acid Digestion</t>
        </is>
      </c>
      <c r="CD326" t="n">
        <v>0.026</v>
      </c>
      <c r="CE326" t="n">
        <v>2.6e-06</v>
      </c>
      <c r="CF326" t="inlineStr">
        <is>
          <t>Aqua Regia Digestion</t>
        </is>
      </c>
      <c r="CG326" t="n">
        <v>0.38</v>
      </c>
      <c r="CH326" t="n">
        <v>3.8e-05</v>
      </c>
      <c r="CI326" t="inlineStr">
        <is>
          <t>4-Acid Digestion</t>
        </is>
      </c>
      <c r="CJ326" t="n">
        <v>0.18</v>
      </c>
      <c r="CK326" t="n">
        <v>1.8e-05</v>
      </c>
      <c r="CL326" t="inlineStr">
        <is>
          <t>4-Acid Digestion</t>
        </is>
      </c>
      <c r="CM326" t="inlineStr"/>
      <c r="CN326" t="inlineStr"/>
      <c r="CO326" t="inlineStr"/>
      <c r="CP326" t="n">
        <v>5830</v>
      </c>
      <c r="CQ326" t="n">
        <v>0.583</v>
      </c>
      <c r="CR326" t="inlineStr">
        <is>
          <t>4-Acid Digestion</t>
        </is>
      </c>
      <c r="CS326" t="n">
        <v>19.1</v>
      </c>
      <c r="CT326" t="n">
        <v>0.00191</v>
      </c>
      <c r="CU326" t="inlineStr">
        <is>
          <t>4-Acid Digestion</t>
        </is>
      </c>
      <c r="CV326" t="n">
        <v>53</v>
      </c>
      <c r="CW326" t="n">
        <v>0.0053</v>
      </c>
      <c r="CX326" t="inlineStr">
        <is>
          <t>4-Acid Digestion</t>
        </is>
      </c>
      <c r="CY326" t="n">
        <v>0.15</v>
      </c>
      <c r="CZ326" t="n">
        <v>1.5e-05</v>
      </c>
      <c r="DA326" t="inlineStr">
        <is>
          <t>4-Acid Digestion</t>
        </is>
      </c>
      <c r="DB326" t="n">
        <v>70500</v>
      </c>
      <c r="DC326" t="n">
        <v>7.05</v>
      </c>
      <c r="DD326" t="inlineStr">
        <is>
          <t>4-Acid Digestion</t>
        </is>
      </c>
      <c r="DE326" t="n">
        <v>820</v>
      </c>
      <c r="DF326" t="n">
        <v>0.082</v>
      </c>
      <c r="DG326" t="inlineStr">
        <is>
          <t>4-Acid Digestion</t>
        </is>
      </c>
      <c r="DH326" t="n">
        <v>3.08</v>
      </c>
      <c r="DI326" t="n">
        <v>0.000308</v>
      </c>
      <c r="DJ326" t="inlineStr">
        <is>
          <t>4-Acid Digestion</t>
        </is>
      </c>
      <c r="DK326" t="n">
        <v>280</v>
      </c>
      <c r="DL326" t="n">
        <v>0.028</v>
      </c>
      <c r="DM326" t="inlineStr">
        <is>
          <t>4-Acid Digestion</t>
        </is>
      </c>
      <c r="DN326" t="n">
        <v>4.28</v>
      </c>
      <c r="DO326" t="n">
        <v>0.000428</v>
      </c>
      <c r="DP326" t="inlineStr">
        <is>
          <t>4-Acid Digestion</t>
        </is>
      </c>
      <c r="DQ326" t="n">
        <v>15</v>
      </c>
      <c r="DR326" t="n">
        <v>0.0015</v>
      </c>
      <c r="DS326" t="inlineStr">
        <is>
          <t>4-Acid Digestion</t>
        </is>
      </c>
      <c r="DT326" t="n">
        <v>14.1</v>
      </c>
      <c r="DU326" t="n">
        <v>0.00141</v>
      </c>
      <c r="DV326" t="inlineStr">
        <is>
          <t>Peroxide Fusion ICP</t>
        </is>
      </c>
      <c r="DW326" t="n">
        <v>350</v>
      </c>
      <c r="DX326" t="n">
        <v>0.035</v>
      </c>
      <c r="DY326" t="inlineStr">
        <is>
          <t>4-Acid Digestion</t>
        </is>
      </c>
      <c r="DZ326" t="n">
        <v>8.73</v>
      </c>
      <c r="EA326" t="n">
        <v>0.000873</v>
      </c>
      <c r="EB326" t="inlineStr">
        <is>
          <t>4-Acid Digestion</t>
        </is>
      </c>
      <c r="EC326" t="inlineStr"/>
      <c r="ED326" t="inlineStr"/>
      <c r="EE326" t="inlineStr"/>
      <c r="EF326" t="n">
        <v>3.85</v>
      </c>
      <c r="EG326" t="n">
        <v>0.000385</v>
      </c>
      <c r="EH326" t="inlineStr">
        <is>
          <t>4-Acid Digestion</t>
        </is>
      </c>
      <c r="EI326" t="inlineStr"/>
      <c r="EJ326" t="inlineStr"/>
      <c r="EK326" t="inlineStr"/>
      <c r="EL326" t="n">
        <v>20</v>
      </c>
      <c r="EM326" t="n">
        <v>0.002</v>
      </c>
      <c r="EN326" t="inlineStr">
        <is>
          <t>Peroxide Fusion ICP</t>
        </is>
      </c>
      <c r="EO326" t="n">
        <v>0.055</v>
      </c>
      <c r="EP326" t="n">
        <v>5.5e-06</v>
      </c>
      <c r="EQ326" t="inlineStr">
        <is>
          <t>4-Acid Digestion</t>
        </is>
      </c>
      <c r="ER326" t="inlineStr"/>
      <c r="ES326" t="inlineStr"/>
      <c r="ET326" t="inlineStr"/>
      <c r="EU326" t="inlineStr"/>
      <c r="EV326" t="inlineStr"/>
      <c r="EW326" t="inlineStr"/>
      <c r="EX326" t="n">
        <v>13200</v>
      </c>
      <c r="EY326" t="n">
        <v>1.32</v>
      </c>
      <c r="EZ326" t="inlineStr">
        <is>
          <t>4-Acid Digestion</t>
        </is>
      </c>
      <c r="FA326" t="n">
        <v>0.25</v>
      </c>
      <c r="FB326" t="n">
        <v>2.5e-05</v>
      </c>
      <c r="FC326" t="inlineStr">
        <is>
          <t>4-Acid Digestion</t>
        </is>
      </c>
      <c r="FD326" t="n">
        <v>4.54</v>
      </c>
      <c r="FE326" t="n">
        <v>0.000454</v>
      </c>
      <c r="FF326" t="inlineStr">
        <is>
          <t>4-Acid Digestion</t>
        </is>
      </c>
      <c r="FG326" t="n">
        <v>6.71</v>
      </c>
      <c r="FH326" t="n">
        <v>0.000671</v>
      </c>
      <c r="FI326" t="inlineStr">
        <is>
          <t>4-Acid Digestion</t>
        </is>
      </c>
      <c r="FJ326" t="n">
        <v>193377.827</v>
      </c>
      <c r="FK326" t="n">
        <v>19.3377827</v>
      </c>
      <c r="FL326" t="inlineStr">
        <is>
          <t>Borate Fusion XRF</t>
        </is>
      </c>
      <c r="FM326" t="n">
        <v>3.15</v>
      </c>
      <c r="FN326" t="n">
        <v>0.000315</v>
      </c>
      <c r="FO326" t="inlineStr">
        <is>
          <t>Peroxide Fusion ICP</t>
        </is>
      </c>
      <c r="FP326" t="n">
        <v>0.73</v>
      </c>
      <c r="FQ326" t="n">
        <v>7.3e-05</v>
      </c>
      <c r="FR326" t="inlineStr">
        <is>
          <t>4-Acid Digestion</t>
        </is>
      </c>
      <c r="FS326" t="n">
        <v>73</v>
      </c>
      <c r="FT326" t="n">
        <v>0.0073</v>
      </c>
      <c r="FU326" t="inlineStr">
        <is>
          <t>4-Acid Digestion</t>
        </is>
      </c>
      <c r="FV326" t="n">
        <v>0.27</v>
      </c>
      <c r="FW326" t="n">
        <v>2.7e-05</v>
      </c>
      <c r="FX326" t="inlineStr">
        <is>
          <t>4-Acid Digestion</t>
        </is>
      </c>
      <c r="FY326" t="n">
        <v>0.37</v>
      </c>
      <c r="FZ326" t="n">
        <v>3.7e-05</v>
      </c>
      <c r="GA326" t="inlineStr">
        <is>
          <t>4-Acid Digestion</t>
        </is>
      </c>
      <c r="GB326" t="inlineStr"/>
      <c r="GC326" t="inlineStr"/>
      <c r="GD326" t="inlineStr"/>
      <c r="GE326" t="n">
        <v>3.47</v>
      </c>
      <c r="GF326" t="n">
        <v>0.000347</v>
      </c>
      <c r="GG326" t="inlineStr">
        <is>
          <t>4-Acid Digestion</t>
        </is>
      </c>
      <c r="GH326" t="n">
        <v>1432.43</v>
      </c>
      <c r="GI326" t="n">
        <v>0.143243</v>
      </c>
      <c r="GJ326" t="inlineStr">
        <is>
          <t>Borate Fusion XRF</t>
        </is>
      </c>
      <c r="GK326" t="n">
        <v>0.18</v>
      </c>
      <c r="GL326" t="n">
        <v>1.8e-05</v>
      </c>
      <c r="GM326" t="inlineStr">
        <is>
          <t>4-Acid Digestion</t>
        </is>
      </c>
      <c r="GN326" t="n">
        <v>0.17</v>
      </c>
      <c r="GO326" t="n">
        <v>1.7e-05</v>
      </c>
      <c r="GP326" t="inlineStr">
        <is>
          <t>4-Acid Digestion</t>
        </is>
      </c>
      <c r="GQ326" t="n">
        <v>18.9</v>
      </c>
      <c r="GR326" t="n">
        <v>0.00189</v>
      </c>
      <c r="GS326" t="inlineStr">
        <is>
          <t>4-Acid Digestion</t>
        </is>
      </c>
      <c r="GT326" t="n">
        <v>59</v>
      </c>
      <c r="GU326" t="n">
        <v>0.0059</v>
      </c>
      <c r="GV326" t="inlineStr">
        <is>
          <t>Peroxide Fusion ICP</t>
        </is>
      </c>
      <c r="GW326" t="n">
        <v>0.45</v>
      </c>
      <c r="GX326" t="n">
        <v>4.5e-05</v>
      </c>
      <c r="GY326" t="inlineStr">
        <is>
          <t>4-Acid Digestion</t>
        </is>
      </c>
      <c r="GZ326" t="n">
        <v>10.3</v>
      </c>
      <c r="HA326" t="n">
        <v>0.00103</v>
      </c>
      <c r="HB326" t="inlineStr">
        <is>
          <t>4-Acid Digestion</t>
        </is>
      </c>
      <c r="HC326" t="n">
        <v>1.01</v>
      </c>
      <c r="HD326" t="n">
        <v>0.000101</v>
      </c>
      <c r="HE326" t="inlineStr">
        <is>
          <t>4-Acid Digestion</t>
        </is>
      </c>
      <c r="HF326" t="n">
        <v>27</v>
      </c>
      <c r="HG326" t="n">
        <v>0.0027</v>
      </c>
      <c r="HH326" t="inlineStr">
        <is>
          <t>4-Acid Digestion</t>
        </is>
      </c>
      <c r="HI326" t="n">
        <v>54</v>
      </c>
      <c r="HJ326" t="n">
        <v>0.0054</v>
      </c>
      <c r="HK326" t="inlineStr">
        <is>
          <t>4-Acid Digestion</t>
        </is>
      </c>
    </row>
    <row r="327">
      <c r="A327" t="inlineStr">
        <is>
          <t>OREAS0552b</t>
        </is>
      </c>
      <c r="B327" t="inlineStr">
        <is>
          <t>Cu ore, Cu-Co ore</t>
        </is>
      </c>
      <c r="C327" t="inlineStr">
        <is>
          <t>primary</t>
        </is>
      </c>
      <c r="D327" t="inlineStr">
        <is>
          <t>dolomitic shale</t>
        </is>
      </c>
      <c r="E327" t="inlineStr">
        <is>
          <t>structurally-controlled sediment-hosted</t>
        </is>
      </c>
      <c r="F327" t="inlineStr">
        <is>
          <t>yes</t>
        </is>
      </c>
      <c r="G327" t="inlineStr">
        <is>
          <t>Current</t>
        </is>
      </c>
      <c r="H327" t="inlineStr">
        <is>
          <t>C:/Users/Zeb/Documents/GitHub/OREAS-Catalogue-Info/oreas-catalogue-2024-05-24.csv</t>
        </is>
      </c>
      <c r="I327">
        <f>Hyperlink("https://www.oreas.com/crm/OREAS-552b/")</f>
        <v/>
      </c>
      <c r="J327" t="n">
        <v>0.401</v>
      </c>
      <c r="K327" t="n">
        <v>4.01e-05</v>
      </c>
      <c r="L327" t="inlineStr">
        <is>
          <t>Aqua Regia Digestion</t>
        </is>
      </c>
      <c r="M327" t="n">
        <v>63400</v>
      </c>
      <c r="N327" t="n">
        <v>6.34</v>
      </c>
      <c r="O327" t="inlineStr">
        <is>
          <t>4-Acid Digestion</t>
        </is>
      </c>
      <c r="P327" t="n">
        <v>55</v>
      </c>
      <c r="Q327" t="n">
        <v>0.0055</v>
      </c>
      <c r="R327" t="inlineStr">
        <is>
          <t>4-Acid Digestion</t>
        </is>
      </c>
      <c r="S327" s="2" t="n">
        <v>0.02</v>
      </c>
      <c r="T327" s="2" t="n">
        <v>2e-06</v>
      </c>
      <c r="U327" t="inlineStr">
        <is>
          <t>Aqua Regia Digestion</t>
        </is>
      </c>
      <c r="V327" t="n">
        <v>224</v>
      </c>
      <c r="W327" t="n">
        <v>0.0224</v>
      </c>
      <c r="X327" t="inlineStr">
        <is>
          <t>Peroxide Fusion ICP</t>
        </is>
      </c>
      <c r="Y327" t="n">
        <v>363</v>
      </c>
      <c r="Z327" t="n">
        <v>0.0363</v>
      </c>
      <c r="AA327" t="inlineStr">
        <is>
          <t>4-Acid Digestion</t>
        </is>
      </c>
      <c r="AB327" t="n">
        <v>4.17</v>
      </c>
      <c r="AC327" t="n">
        <v>0.000417</v>
      </c>
      <c r="AD327" t="inlineStr">
        <is>
          <t>4-Acid Digestion</t>
        </is>
      </c>
      <c r="AE327" t="n">
        <v>3.18</v>
      </c>
      <c r="AF327" t="n">
        <v>0.000318</v>
      </c>
      <c r="AG327" t="inlineStr">
        <is>
          <t>4-Acid Digestion</t>
        </is>
      </c>
      <c r="AH327" t="n">
        <v>3860</v>
      </c>
      <c r="AI327" t="n">
        <v>0.386</v>
      </c>
      <c r="AJ327" t="inlineStr">
        <is>
          <t>4-Acid Digestion</t>
        </is>
      </c>
      <c r="AK327" t="n">
        <v>0.38</v>
      </c>
      <c r="AL327" t="n">
        <v>3.8e-05</v>
      </c>
      <c r="AM327" t="inlineStr">
        <is>
          <t>4-Acid Digestion</t>
        </is>
      </c>
      <c r="AN327" t="n">
        <v>158</v>
      </c>
      <c r="AO327" t="n">
        <v>0.0158</v>
      </c>
      <c r="AP327" t="inlineStr">
        <is>
          <t>4-Acid Digestion</t>
        </is>
      </c>
      <c r="AQ327" t="inlineStr"/>
      <c r="AR327" t="inlineStr"/>
      <c r="AS327" t="inlineStr"/>
      <c r="AT327" t="n">
        <v>3950</v>
      </c>
      <c r="AU327" t="n">
        <v>0.395</v>
      </c>
      <c r="AV327" t="inlineStr">
        <is>
          <t>4-Acid Digestion</t>
        </is>
      </c>
      <c r="AW327" t="n">
        <v>85</v>
      </c>
      <c r="AX327" t="n">
        <v>0.008500000000000001</v>
      </c>
      <c r="AY327" t="inlineStr">
        <is>
          <t>4-Acid Digestion</t>
        </is>
      </c>
      <c r="AZ327" t="n">
        <v>1.91</v>
      </c>
      <c r="BA327" t="n">
        <v>0.000191</v>
      </c>
      <c r="BB327" t="inlineStr">
        <is>
          <t>4-Acid Digestion</t>
        </is>
      </c>
      <c r="BC327" t="n">
        <v>27800</v>
      </c>
      <c r="BD327" t="n">
        <v>2.78</v>
      </c>
      <c r="BE327" t="inlineStr">
        <is>
          <t>4-Acid Digestion</t>
        </is>
      </c>
      <c r="BF327" t="n">
        <v>4.66</v>
      </c>
      <c r="BG327" t="n">
        <v>0.000466</v>
      </c>
      <c r="BH327" t="inlineStr">
        <is>
          <t>4-Acid Digestion</t>
        </is>
      </c>
      <c r="BI327" t="n">
        <v>2.82</v>
      </c>
      <c r="BJ327" t="n">
        <v>0.000282</v>
      </c>
      <c r="BK327" t="inlineStr">
        <is>
          <t>4-Acid Digestion</t>
        </is>
      </c>
      <c r="BL327" t="n">
        <v>0.86</v>
      </c>
      <c r="BM327" t="n">
        <v>8.6e-05</v>
      </c>
      <c r="BN327" t="inlineStr">
        <is>
          <t>4-Acid Digestion</t>
        </is>
      </c>
      <c r="BO327" t="n">
        <v>29500</v>
      </c>
      <c r="BP327" t="n">
        <v>2.95</v>
      </c>
      <c r="BQ327" t="inlineStr">
        <is>
          <t>4-Acid Digestion</t>
        </is>
      </c>
      <c r="BR327" t="n">
        <v>26.2</v>
      </c>
      <c r="BS327" t="n">
        <v>0.00262</v>
      </c>
      <c r="BT327" t="inlineStr">
        <is>
          <t>4-Acid Digestion</t>
        </is>
      </c>
      <c r="BU327" t="n">
        <v>5.41</v>
      </c>
      <c r="BV327" t="n">
        <v>0.000541</v>
      </c>
      <c r="BW327" t="inlineStr">
        <is>
          <t>4-Acid Digestion</t>
        </is>
      </c>
      <c r="BX327" t="n">
        <v>0.18</v>
      </c>
      <c r="BY327" t="n">
        <v>1.8e-05</v>
      </c>
      <c r="BZ327" t="inlineStr">
        <is>
          <t>4-Acid Digestion</t>
        </is>
      </c>
      <c r="CA327" t="n">
        <v>4.98</v>
      </c>
      <c r="CB327" t="n">
        <v>0.000498</v>
      </c>
      <c r="CC327" t="inlineStr">
        <is>
          <t>4-Acid Digestion</t>
        </is>
      </c>
      <c r="CD327" t="n">
        <v>0.073</v>
      </c>
      <c r="CE327" t="n">
        <v>7.3e-06</v>
      </c>
      <c r="CF327" t="inlineStr">
        <is>
          <t>Aqua Regia Digestion</t>
        </is>
      </c>
      <c r="CG327" t="n">
        <v>0.9</v>
      </c>
      <c r="CH327" t="n">
        <v>9.000000000000001e-05</v>
      </c>
      <c r="CI327" t="inlineStr">
        <is>
          <t>4-Acid Digestion</t>
        </is>
      </c>
      <c r="CJ327" t="n">
        <v>1.66</v>
      </c>
      <c r="CK327" t="n">
        <v>0.000166</v>
      </c>
      <c r="CL327" t="inlineStr">
        <is>
          <t>4-Acid Digestion</t>
        </is>
      </c>
      <c r="CM327" t="inlineStr"/>
      <c r="CN327" t="inlineStr"/>
      <c r="CO327" t="inlineStr"/>
      <c r="CP327" t="n">
        <v>22500</v>
      </c>
      <c r="CQ327" t="n">
        <v>2.25</v>
      </c>
      <c r="CR327" t="inlineStr">
        <is>
          <t>4-Acid Digestion</t>
        </is>
      </c>
      <c r="CS327" t="n">
        <v>79</v>
      </c>
      <c r="CT327" t="n">
        <v>0.007900000000000001</v>
      </c>
      <c r="CU327" t="inlineStr">
        <is>
          <t>4-Acid Digestion</t>
        </is>
      </c>
      <c r="CV327" t="n">
        <v>78</v>
      </c>
      <c r="CW327" t="n">
        <v>0.0078</v>
      </c>
      <c r="CX327" t="inlineStr">
        <is>
          <t>4-Acid Digestion</t>
        </is>
      </c>
      <c r="CY327" t="n">
        <v>0.43</v>
      </c>
      <c r="CZ327" t="n">
        <v>4.3e-05</v>
      </c>
      <c r="DA327" t="inlineStr">
        <is>
          <t>4-Acid Digestion</t>
        </is>
      </c>
      <c r="DB327" t="n">
        <v>37200</v>
      </c>
      <c r="DC327" t="n">
        <v>3.72</v>
      </c>
      <c r="DD327" t="inlineStr">
        <is>
          <t>4-Acid Digestion</t>
        </is>
      </c>
      <c r="DE327" t="n">
        <v>360</v>
      </c>
      <c r="DF327" t="n">
        <v>0.036</v>
      </c>
      <c r="DG327" t="inlineStr">
        <is>
          <t>4-Acid Digestion</t>
        </is>
      </c>
      <c r="DH327" t="n">
        <v>11.4</v>
      </c>
      <c r="DI327" t="n">
        <v>0.00114</v>
      </c>
      <c r="DJ327" t="inlineStr">
        <is>
          <t>4-Acid Digestion</t>
        </is>
      </c>
      <c r="DK327" t="n">
        <v>520</v>
      </c>
      <c r="DL327" t="n">
        <v>0.052</v>
      </c>
      <c r="DM327" t="inlineStr">
        <is>
          <t>4-Acid Digestion</t>
        </is>
      </c>
      <c r="DN327" t="n">
        <v>16.9</v>
      </c>
      <c r="DO327" t="n">
        <v>0.00169</v>
      </c>
      <c r="DP327" t="inlineStr">
        <is>
          <t>4-Acid Digestion</t>
        </is>
      </c>
      <c r="DQ327" t="n">
        <v>67</v>
      </c>
      <c r="DR327" t="n">
        <v>0.0067</v>
      </c>
      <c r="DS327" t="inlineStr">
        <is>
          <t>4-Acid Digestion</t>
        </is>
      </c>
      <c r="DT327" t="n">
        <v>148</v>
      </c>
      <c r="DU327" t="n">
        <v>0.0148</v>
      </c>
      <c r="DV327" t="inlineStr">
        <is>
          <t>Borate Fusion XRF</t>
        </is>
      </c>
      <c r="DW327" t="n">
        <v>520</v>
      </c>
      <c r="DX327" t="n">
        <v>0.052</v>
      </c>
      <c r="DY327" t="inlineStr">
        <is>
          <t>4-Acid Digestion</t>
        </is>
      </c>
      <c r="DZ327" t="n">
        <v>13.3</v>
      </c>
      <c r="EA327" t="n">
        <v>0.00133</v>
      </c>
      <c r="EB327" t="inlineStr">
        <is>
          <t>4-Acid Digestion</t>
        </is>
      </c>
      <c r="EC327" t="inlineStr"/>
      <c r="ED327" t="inlineStr"/>
      <c r="EE327" t="inlineStr"/>
      <c r="EF327" t="n">
        <v>17.8</v>
      </c>
      <c r="EG327" t="n">
        <v>0.00178</v>
      </c>
      <c r="EH327" t="inlineStr">
        <is>
          <t>4-Acid Digestion</t>
        </is>
      </c>
      <c r="EI327" t="inlineStr"/>
      <c r="EJ327" t="inlineStr"/>
      <c r="EK327" t="inlineStr"/>
      <c r="EL327" t="n">
        <v>86</v>
      </c>
      <c r="EM327" t="n">
        <v>0.0086</v>
      </c>
      <c r="EN327" t="inlineStr">
        <is>
          <t>Peroxide Fusion ICP</t>
        </is>
      </c>
      <c r="EO327" t="n">
        <v>0.025</v>
      </c>
      <c r="EP327" t="n">
        <v>2.5e-06</v>
      </c>
      <c r="EQ327" t="inlineStr">
        <is>
          <t>4-Acid Digestion</t>
        </is>
      </c>
      <c r="ER327" t="inlineStr"/>
      <c r="ES327" t="inlineStr"/>
      <c r="ET327" t="inlineStr"/>
      <c r="EU327" t="inlineStr"/>
      <c r="EV327" t="inlineStr"/>
      <c r="EW327" t="inlineStr"/>
      <c r="EX327" t="n">
        <v>21500</v>
      </c>
      <c r="EY327" t="n">
        <v>2.15</v>
      </c>
      <c r="EZ327" t="inlineStr">
        <is>
          <t>4-Acid Digestion</t>
        </is>
      </c>
      <c r="FA327" t="n">
        <v>2.96</v>
      </c>
      <c r="FB327" t="n">
        <v>0.000296</v>
      </c>
      <c r="FC327" t="inlineStr">
        <is>
          <t>4-Acid Digestion</t>
        </is>
      </c>
      <c r="FD327" t="n">
        <v>12.2</v>
      </c>
      <c r="FE327" t="n">
        <v>0.00122</v>
      </c>
      <c r="FF327" t="inlineStr">
        <is>
          <t>4-Acid Digestion</t>
        </is>
      </c>
      <c r="FG327" t="n">
        <v>5.59</v>
      </c>
      <c r="FH327" t="n">
        <v>0.000559</v>
      </c>
      <c r="FI327" t="inlineStr">
        <is>
          <t>4-Acid Digestion</t>
        </is>
      </c>
      <c r="FJ327" t="n">
        <v>266250.931</v>
      </c>
      <c r="FK327" t="n">
        <v>26.6250931</v>
      </c>
      <c r="FL327" t="inlineStr">
        <is>
          <t>Borate Fusion XRF</t>
        </is>
      </c>
      <c r="FM327" t="n">
        <v>8.98</v>
      </c>
      <c r="FN327" t="n">
        <v>0.000898</v>
      </c>
      <c r="FO327" t="inlineStr">
        <is>
          <t>Peroxide Fusion ICP</t>
        </is>
      </c>
      <c r="FP327" t="n">
        <v>2.6</v>
      </c>
      <c r="FQ327" t="n">
        <v>0.00026</v>
      </c>
      <c r="FR327" t="inlineStr">
        <is>
          <t>4-Acid Digestion</t>
        </is>
      </c>
      <c r="FS327" t="n">
        <v>75</v>
      </c>
      <c r="FT327" t="n">
        <v>0.0075</v>
      </c>
      <c r="FU327" t="inlineStr">
        <is>
          <t>4-Acid Digestion</t>
        </is>
      </c>
      <c r="FV327" t="n">
        <v>1.17</v>
      </c>
      <c r="FW327" t="n">
        <v>0.000117</v>
      </c>
      <c r="FX327" t="inlineStr">
        <is>
          <t>4-Acid Digestion</t>
        </is>
      </c>
      <c r="FY327" t="n">
        <v>0.83</v>
      </c>
      <c r="FZ327" t="n">
        <v>8.3e-05</v>
      </c>
      <c r="GA327" t="inlineStr">
        <is>
          <t>4-Acid Digestion</t>
        </is>
      </c>
      <c r="GB327" t="n">
        <v>0.05</v>
      </c>
      <c r="GC327" t="n">
        <v>5e-06</v>
      </c>
      <c r="GD327" t="inlineStr">
        <is>
          <t>Aqua Regia Digestion</t>
        </is>
      </c>
      <c r="GE327" t="n">
        <v>14.8</v>
      </c>
      <c r="GF327" t="n">
        <v>0.00148</v>
      </c>
      <c r="GG327" t="inlineStr">
        <is>
          <t>4-Acid Digestion</t>
        </is>
      </c>
      <c r="GH327" t="n">
        <v>2880</v>
      </c>
      <c r="GI327" t="n">
        <v>0.288</v>
      </c>
      <c r="GJ327" t="inlineStr">
        <is>
          <t>4-Acid Digestion</t>
        </is>
      </c>
      <c r="GK327" t="n">
        <v>0.62</v>
      </c>
      <c r="GL327" t="n">
        <v>6.2e-05</v>
      </c>
      <c r="GM327" t="inlineStr">
        <is>
          <t>4-Acid Digestion</t>
        </is>
      </c>
      <c r="GN327" t="n">
        <v>0.42</v>
      </c>
      <c r="GO327" t="n">
        <v>4.2e-05</v>
      </c>
      <c r="GP327" t="inlineStr">
        <is>
          <t>4-Acid Digestion</t>
        </is>
      </c>
      <c r="GQ327" t="n">
        <v>11.5</v>
      </c>
      <c r="GR327" t="n">
        <v>0.00115</v>
      </c>
      <c r="GS327" t="inlineStr">
        <is>
          <t>4-Acid Digestion</t>
        </is>
      </c>
      <c r="GT327" t="n">
        <v>282.884</v>
      </c>
      <c r="GU327" t="n">
        <v>0.0282884</v>
      </c>
      <c r="GV327" t="inlineStr">
        <is>
          <t>Borate Fusion XRF</t>
        </is>
      </c>
      <c r="GW327" t="n">
        <v>4.5</v>
      </c>
      <c r="GX327" t="n">
        <v>0.00045</v>
      </c>
      <c r="GY327" t="inlineStr">
        <is>
          <t>4-Acid Digestion</t>
        </is>
      </c>
      <c r="GZ327" t="n">
        <v>23.5</v>
      </c>
      <c r="HA327" t="n">
        <v>0.00235</v>
      </c>
      <c r="HB327" t="inlineStr">
        <is>
          <t>4-Acid Digestion</t>
        </is>
      </c>
      <c r="HC327" t="n">
        <v>2.81</v>
      </c>
      <c r="HD327" t="n">
        <v>0.000281</v>
      </c>
      <c r="HE327" t="inlineStr">
        <is>
          <t>4-Acid Digestion</t>
        </is>
      </c>
      <c r="HF327" t="n">
        <v>26.9</v>
      </c>
      <c r="HG327" t="n">
        <v>0.00269</v>
      </c>
      <c r="HH327" t="inlineStr">
        <is>
          <t>4-Acid Digestion</t>
        </is>
      </c>
      <c r="HI327" t="n">
        <v>173</v>
      </c>
      <c r="HJ327" t="n">
        <v>0.0173</v>
      </c>
      <c r="HK327" t="inlineStr">
        <is>
          <t>4-Acid Digestion</t>
        </is>
      </c>
    </row>
    <row r="328">
      <c r="A328" t="inlineStr">
        <is>
          <t>OREAS0553</t>
        </is>
      </c>
      <c r="B328" t="inlineStr">
        <is>
          <t>Cu ore, Cu-Co ore</t>
        </is>
      </c>
      <c r="C328" t="inlineStr">
        <is>
          <t>oxide</t>
        </is>
      </c>
      <c r="D328" t="inlineStr">
        <is>
          <t>dolomitic shale</t>
        </is>
      </c>
      <c r="E328" t="inlineStr">
        <is>
          <t>structurally-controlled sediment-hosted</t>
        </is>
      </c>
      <c r="F328" t="inlineStr">
        <is>
          <t>yes</t>
        </is>
      </c>
      <c r="G328" t="inlineStr">
        <is>
          <t>Current</t>
        </is>
      </c>
      <c r="H328" t="inlineStr">
        <is>
          <t>C:/Users/Zeb/Documents/GitHub/OREAS-Catalogue-Info/oreas-catalogue-2024-05-24.csv</t>
        </is>
      </c>
      <c r="I328">
        <f>Hyperlink("https://www.oreas.com/crm/OREAS-553/")</f>
        <v/>
      </c>
      <c r="J328" t="n">
        <v>0.093</v>
      </c>
      <c r="K328" t="n">
        <v>9.300000000000001e-06</v>
      </c>
      <c r="L328" t="inlineStr">
        <is>
          <t>Aqua Regia Digestion</t>
        </is>
      </c>
      <c r="M328" t="n">
        <v>29300</v>
      </c>
      <c r="N328" t="n">
        <v>2.93</v>
      </c>
      <c r="O328" t="inlineStr">
        <is>
          <t>4-Acid Digestion</t>
        </is>
      </c>
      <c r="P328" t="n">
        <v>7.41</v>
      </c>
      <c r="Q328" t="n">
        <v>0.000741</v>
      </c>
      <c r="R328" t="inlineStr">
        <is>
          <t>4-Acid Digestion</t>
        </is>
      </c>
      <c r="S328" t="inlineStr"/>
      <c r="T328" t="inlineStr"/>
      <c r="U328" t="inlineStr"/>
      <c r="V328" t="n">
        <v>309</v>
      </c>
      <c r="W328" t="n">
        <v>0.0309</v>
      </c>
      <c r="X328" t="inlineStr">
        <is>
          <t>Peroxide Fusion ICP</t>
        </is>
      </c>
      <c r="Y328" t="n">
        <v>319</v>
      </c>
      <c r="Z328" t="n">
        <v>0.0319</v>
      </c>
      <c r="AA328" t="inlineStr">
        <is>
          <t>4-Acid Digestion</t>
        </is>
      </c>
      <c r="AB328" t="n">
        <v>1.48</v>
      </c>
      <c r="AC328" t="n">
        <v>0.000148</v>
      </c>
      <c r="AD328" t="inlineStr">
        <is>
          <t>4-Acid Digestion</t>
        </is>
      </c>
      <c r="AE328" t="n">
        <v>2.39</v>
      </c>
      <c r="AF328" t="n">
        <v>0.000239</v>
      </c>
      <c r="AG328" t="inlineStr">
        <is>
          <t>4-Acid Digestion</t>
        </is>
      </c>
      <c r="AH328" t="n">
        <v>55700</v>
      </c>
      <c r="AI328" t="n">
        <v>5.57</v>
      </c>
      <c r="AJ328" t="inlineStr">
        <is>
          <t>4-Acid Digestion</t>
        </is>
      </c>
      <c r="AK328" t="n">
        <v>0.19</v>
      </c>
      <c r="AL328" t="n">
        <v>1.9e-05</v>
      </c>
      <c r="AM328" t="inlineStr">
        <is>
          <t>4-Acid Digestion</t>
        </is>
      </c>
      <c r="AN328" t="n">
        <v>45.5</v>
      </c>
      <c r="AO328" t="n">
        <v>0.00455</v>
      </c>
      <c r="AP328" t="inlineStr">
        <is>
          <t>4-Acid Digestion</t>
        </is>
      </c>
      <c r="AQ328" t="inlineStr"/>
      <c r="AR328" t="inlineStr"/>
      <c r="AS328" t="inlineStr"/>
      <c r="AT328" t="n">
        <v>6100</v>
      </c>
      <c r="AU328" t="n">
        <v>0.61</v>
      </c>
      <c r="AV328" t="inlineStr">
        <is>
          <t>4-Acid Digestion</t>
        </is>
      </c>
      <c r="AW328" t="n">
        <v>24.6</v>
      </c>
      <c r="AX328" t="n">
        <v>0.00246</v>
      </c>
      <c r="AY328" t="inlineStr">
        <is>
          <t>4-Acid Digestion</t>
        </is>
      </c>
      <c r="AZ328" t="n">
        <v>0.6899999999999999</v>
      </c>
      <c r="BA328" t="n">
        <v>6.9e-05</v>
      </c>
      <c r="BB328" t="inlineStr">
        <is>
          <t>4-Acid Digestion</t>
        </is>
      </c>
      <c r="BC328" t="n">
        <v>5820</v>
      </c>
      <c r="BD328" t="n">
        <v>0.582</v>
      </c>
      <c r="BE328" t="inlineStr">
        <is>
          <t>4-Acid Digestion</t>
        </is>
      </c>
      <c r="BF328" t="n">
        <v>3.38</v>
      </c>
      <c r="BG328" t="n">
        <v>0.000338</v>
      </c>
      <c r="BH328" t="inlineStr">
        <is>
          <t>4-Acid Digestion</t>
        </is>
      </c>
      <c r="BI328" t="n">
        <v>1.86</v>
      </c>
      <c r="BJ328" t="n">
        <v>0.000186</v>
      </c>
      <c r="BK328" t="inlineStr">
        <is>
          <t>4-Acid Digestion</t>
        </is>
      </c>
      <c r="BL328" t="n">
        <v>0.82</v>
      </c>
      <c r="BM328" t="n">
        <v>8.2e-05</v>
      </c>
      <c r="BN328" t="inlineStr">
        <is>
          <t>4-Acid Digestion</t>
        </is>
      </c>
      <c r="BO328" t="n">
        <v>12400</v>
      </c>
      <c r="BP328" t="n">
        <v>1.24</v>
      </c>
      <c r="BQ328" t="inlineStr">
        <is>
          <t>4-Acid Digestion</t>
        </is>
      </c>
      <c r="BR328" t="n">
        <v>8.01</v>
      </c>
      <c r="BS328" t="n">
        <v>0.000801</v>
      </c>
      <c r="BT328" t="inlineStr">
        <is>
          <t>4-Acid Digestion</t>
        </is>
      </c>
      <c r="BU328" t="n">
        <v>4.11</v>
      </c>
      <c r="BV328" t="n">
        <v>0.000411</v>
      </c>
      <c r="BW328" t="inlineStr">
        <is>
          <t>4-Acid Digestion</t>
        </is>
      </c>
      <c r="BX328" s="2" t="n">
        <v>0.1</v>
      </c>
      <c r="BY328" s="2" t="n">
        <v>1e-05</v>
      </c>
      <c r="BZ328" t="inlineStr">
        <is>
          <t>Aqua Regia Digestion</t>
        </is>
      </c>
      <c r="CA328" t="n">
        <v>2.29</v>
      </c>
      <c r="CB328" t="n">
        <v>0.000229</v>
      </c>
      <c r="CC328" t="inlineStr">
        <is>
          <t>4-Acid Digestion</t>
        </is>
      </c>
      <c r="CD328" t="n">
        <v>0.036</v>
      </c>
      <c r="CE328" t="n">
        <v>3.6e-06</v>
      </c>
      <c r="CF328" t="inlineStr">
        <is>
          <t>Aqua Regia Digestion</t>
        </is>
      </c>
      <c r="CG328" t="n">
        <v>0.66</v>
      </c>
      <c r="CH328" t="n">
        <v>6.600000000000001e-05</v>
      </c>
      <c r="CI328" t="inlineStr">
        <is>
          <t>4-Acid Digestion</t>
        </is>
      </c>
      <c r="CJ328" t="n">
        <v>0.21</v>
      </c>
      <c r="CK328" t="n">
        <v>2.1e-05</v>
      </c>
      <c r="CL328" t="inlineStr">
        <is>
          <t>4-Acid Digestion</t>
        </is>
      </c>
      <c r="CM328" t="inlineStr"/>
      <c r="CN328" t="inlineStr"/>
      <c r="CO328" t="inlineStr"/>
      <c r="CP328" t="n">
        <v>6950</v>
      </c>
      <c r="CQ328" t="n">
        <v>0.695</v>
      </c>
      <c r="CR328" t="inlineStr">
        <is>
          <t>4-Acid Digestion</t>
        </is>
      </c>
      <c r="CS328" t="n">
        <v>24.9</v>
      </c>
      <c r="CT328" t="n">
        <v>0.00249</v>
      </c>
      <c r="CU328" t="inlineStr">
        <is>
          <t>4-Acid Digestion</t>
        </is>
      </c>
      <c r="CV328" t="n">
        <v>99</v>
      </c>
      <c r="CW328" t="n">
        <v>0.009900000000000001</v>
      </c>
      <c r="CX328" t="inlineStr">
        <is>
          <t>4-Acid Digestion</t>
        </is>
      </c>
      <c r="CY328" t="n">
        <v>0.25</v>
      </c>
      <c r="CZ328" t="n">
        <v>2.5e-05</v>
      </c>
      <c r="DA328" t="inlineStr">
        <is>
          <t>4-Acid Digestion</t>
        </is>
      </c>
      <c r="DB328" t="n">
        <v>55100</v>
      </c>
      <c r="DC328" t="n">
        <v>5.51</v>
      </c>
      <c r="DD328" t="inlineStr">
        <is>
          <t>4-Acid Digestion</t>
        </is>
      </c>
      <c r="DE328" t="n">
        <v>1560</v>
      </c>
      <c r="DF328" t="n">
        <v>0.156</v>
      </c>
      <c r="DG328" t="inlineStr">
        <is>
          <t>4-Acid Digestion</t>
        </is>
      </c>
      <c r="DH328" t="n">
        <v>2.56</v>
      </c>
      <c r="DI328" t="n">
        <v>0.000256</v>
      </c>
      <c r="DJ328" t="inlineStr">
        <is>
          <t>4-Acid Digestion</t>
        </is>
      </c>
      <c r="DK328" t="n">
        <v>400</v>
      </c>
      <c r="DL328" t="n">
        <v>0.04</v>
      </c>
      <c r="DM328" t="inlineStr">
        <is>
          <t>4-Acid Digestion</t>
        </is>
      </c>
      <c r="DN328" t="n">
        <v>6.17</v>
      </c>
      <c r="DO328" t="n">
        <v>0.000617</v>
      </c>
      <c r="DP328" t="inlineStr">
        <is>
          <t>4-Acid Digestion</t>
        </is>
      </c>
      <c r="DQ328" t="n">
        <v>21.1</v>
      </c>
      <c r="DR328" t="n">
        <v>0.00211</v>
      </c>
      <c r="DS328" t="inlineStr">
        <is>
          <t>4-Acid Digestion</t>
        </is>
      </c>
      <c r="DT328" t="n">
        <v>23.4</v>
      </c>
      <c r="DU328" t="n">
        <v>0.00234</v>
      </c>
      <c r="DV328" t="inlineStr">
        <is>
          <t>Aqua Regia Digestion</t>
        </is>
      </c>
      <c r="DW328" t="n">
        <v>450</v>
      </c>
      <c r="DX328" t="n">
        <v>0.045</v>
      </c>
      <c r="DY328" t="inlineStr">
        <is>
          <t>4-Acid Digestion</t>
        </is>
      </c>
      <c r="DZ328" t="n">
        <v>12.8</v>
      </c>
      <c r="EA328" t="n">
        <v>0.00128</v>
      </c>
      <c r="EB328" t="inlineStr">
        <is>
          <t>4-Acid Digestion</t>
        </is>
      </c>
      <c r="EC328" t="inlineStr"/>
      <c r="ED328" t="inlineStr"/>
      <c r="EE328" t="inlineStr"/>
      <c r="EF328" t="n">
        <v>5.3</v>
      </c>
      <c r="EG328" t="n">
        <v>0.00053</v>
      </c>
      <c r="EH328" t="inlineStr">
        <is>
          <t>4-Acid Digestion</t>
        </is>
      </c>
      <c r="EI328" t="inlineStr"/>
      <c r="EJ328" t="inlineStr"/>
      <c r="EK328" t="inlineStr"/>
      <c r="EL328" t="n">
        <v>25.9</v>
      </c>
      <c r="EM328" t="n">
        <v>0.00259</v>
      </c>
      <c r="EN328" t="inlineStr">
        <is>
          <t>Peroxide Fusion ICP</t>
        </is>
      </c>
      <c r="EO328" t="n">
        <v>0.008999999999999999</v>
      </c>
      <c r="EP328" t="n">
        <v>9e-07</v>
      </c>
      <c r="EQ328" t="inlineStr">
        <is>
          <t>4-Acid Digestion</t>
        </is>
      </c>
      <c r="ER328" t="inlineStr"/>
      <c r="ES328" t="inlineStr"/>
      <c r="ET328" t="inlineStr"/>
      <c r="EU328" t="inlineStr"/>
      <c r="EV328" t="inlineStr"/>
      <c r="EW328" t="inlineStr"/>
      <c r="EX328" t="n">
        <v>2940</v>
      </c>
      <c r="EY328" t="n">
        <v>0.294</v>
      </c>
      <c r="EZ328" t="inlineStr">
        <is>
          <t>4-Acid Digestion</t>
        </is>
      </c>
      <c r="FA328" t="n">
        <v>0.41</v>
      </c>
      <c r="FB328" t="n">
        <v>4.1e-05</v>
      </c>
      <c r="FC328" t="inlineStr">
        <is>
          <t>4-Acid Digestion</t>
        </is>
      </c>
      <c r="FD328" t="n">
        <v>6.8</v>
      </c>
      <c r="FE328" t="n">
        <v>0.00068</v>
      </c>
      <c r="FF328" t="inlineStr">
        <is>
          <t>4-Acid Digestion</t>
        </is>
      </c>
      <c r="FG328" t="n">
        <v>1.4</v>
      </c>
      <c r="FH328" t="n">
        <v>0.00014</v>
      </c>
      <c r="FI328" t="inlineStr">
        <is>
          <t>Aqua Regia Digestion</t>
        </is>
      </c>
      <c r="FJ328" t="n">
        <v>268868.566</v>
      </c>
      <c r="FK328" t="n">
        <v>26.8868566</v>
      </c>
      <c r="FL328" t="inlineStr">
        <is>
          <t>Borate Fusion XRF</t>
        </is>
      </c>
      <c r="FM328" t="n">
        <v>4.41</v>
      </c>
      <c r="FN328" t="n">
        <v>0.000441</v>
      </c>
      <c r="FO328" t="inlineStr">
        <is>
          <t>Peroxide Fusion ICP</t>
        </is>
      </c>
      <c r="FP328" t="n">
        <v>1.2</v>
      </c>
      <c r="FQ328" t="n">
        <v>0.00012</v>
      </c>
      <c r="FR328" t="inlineStr">
        <is>
          <t>4-Acid Digestion</t>
        </is>
      </c>
      <c r="FS328" t="n">
        <v>56</v>
      </c>
      <c r="FT328" t="n">
        <v>0.0056</v>
      </c>
      <c r="FU328" t="inlineStr">
        <is>
          <t>4-Acid Digestion</t>
        </is>
      </c>
      <c r="FV328" t="n">
        <v>0.45</v>
      </c>
      <c r="FW328" t="n">
        <v>4.5e-05</v>
      </c>
      <c r="FX328" t="inlineStr">
        <is>
          <t>4-Acid Digestion</t>
        </is>
      </c>
      <c r="FY328" t="n">
        <v>0.6</v>
      </c>
      <c r="FZ328" t="n">
        <v>6e-05</v>
      </c>
      <c r="GA328" t="inlineStr">
        <is>
          <t>4-Acid Digestion</t>
        </is>
      </c>
      <c r="GB328" t="inlineStr"/>
      <c r="GC328" t="inlineStr"/>
      <c r="GD328" t="inlineStr"/>
      <c r="GE328" t="n">
        <v>5.46</v>
      </c>
      <c r="GF328" t="n">
        <v>0.000546</v>
      </c>
      <c r="GG328" t="inlineStr">
        <is>
          <t>4-Acid Digestion</t>
        </is>
      </c>
      <c r="GH328" t="n">
        <v>2079.72</v>
      </c>
      <c r="GI328" t="n">
        <v>0.207972</v>
      </c>
      <c r="GJ328" t="inlineStr">
        <is>
          <t>Borate Fusion XRF</t>
        </is>
      </c>
      <c r="GK328" t="n">
        <v>0.12</v>
      </c>
      <c r="GL328" t="n">
        <v>1.2e-05</v>
      </c>
      <c r="GM328" t="inlineStr">
        <is>
          <t>4-Acid Digestion</t>
        </is>
      </c>
      <c r="GN328" t="n">
        <v>0.26</v>
      </c>
      <c r="GO328" t="n">
        <v>2.6e-05</v>
      </c>
      <c r="GP328" t="inlineStr">
        <is>
          <t>4-Acid Digestion</t>
        </is>
      </c>
      <c r="GQ328" t="n">
        <v>25.5</v>
      </c>
      <c r="GR328" t="n">
        <v>0.00255</v>
      </c>
      <c r="GS328" t="inlineStr">
        <is>
          <t>4-Acid Digestion</t>
        </is>
      </c>
      <c r="GT328" t="n">
        <v>73</v>
      </c>
      <c r="GU328" t="n">
        <v>0.0073</v>
      </c>
      <c r="GV328" t="inlineStr">
        <is>
          <t>Peroxide Fusion ICP</t>
        </is>
      </c>
      <c r="GW328" t="n">
        <v>0.87</v>
      </c>
      <c r="GX328" t="n">
        <v>8.7e-05</v>
      </c>
      <c r="GY328" t="inlineStr">
        <is>
          <t>4-Acid Digestion</t>
        </is>
      </c>
      <c r="GZ328" t="n">
        <v>17.6</v>
      </c>
      <c r="HA328" t="n">
        <v>0.00176</v>
      </c>
      <c r="HB328" t="inlineStr">
        <is>
          <t>4-Acid Digestion</t>
        </is>
      </c>
      <c r="HC328" t="n">
        <v>1.68</v>
      </c>
      <c r="HD328" t="n">
        <v>0.000168</v>
      </c>
      <c r="HE328" t="inlineStr">
        <is>
          <t>4-Acid Digestion</t>
        </is>
      </c>
      <c r="HF328" t="n">
        <v>47.8</v>
      </c>
      <c r="HG328" t="n">
        <v>0.00478</v>
      </c>
      <c r="HH328" t="inlineStr">
        <is>
          <t>4-Acid Digestion</t>
        </is>
      </c>
      <c r="HI328" t="n">
        <v>80</v>
      </c>
      <c r="HJ328" t="n">
        <v>0.008</v>
      </c>
      <c r="HK328" t="inlineStr">
        <is>
          <t>4-Acid Digestion</t>
        </is>
      </c>
    </row>
    <row r="329">
      <c r="A329" t="inlineStr">
        <is>
          <t>OREAS0554</t>
        </is>
      </c>
      <c r="B329" t="inlineStr">
        <is>
          <t>Cu ore, Cu-Co ore</t>
        </is>
      </c>
      <c r="C329" t="inlineStr">
        <is>
          <t>primary</t>
        </is>
      </c>
      <c r="D329" t="inlineStr">
        <is>
          <t>dolomitic shale</t>
        </is>
      </c>
      <c r="E329" t="inlineStr">
        <is>
          <t>structurally-controlled sediment-hosted</t>
        </is>
      </c>
      <c r="F329" t="inlineStr">
        <is>
          <t>yes</t>
        </is>
      </c>
      <c r="G329" t="inlineStr">
        <is>
          <t>Current</t>
        </is>
      </c>
      <c r="H329" t="inlineStr">
        <is>
          <t>C:/Users/Zeb/Documents/GitHub/OREAS-Catalogue-Info/oreas-catalogue-2024-05-24.csv</t>
        </is>
      </c>
      <c r="I329">
        <f>Hyperlink("https://www.oreas.com/crm/OREAS-554/")</f>
        <v/>
      </c>
      <c r="J329" t="n">
        <v>0.178</v>
      </c>
      <c r="K329" t="n">
        <v>1.78e-05</v>
      </c>
      <c r="L329" t="inlineStr">
        <is>
          <t>Aqua Regia Digestion</t>
        </is>
      </c>
      <c r="M329" t="n">
        <v>43200</v>
      </c>
      <c r="N329" t="n">
        <v>4.32</v>
      </c>
      <c r="O329" t="inlineStr">
        <is>
          <t>4-Acid Digestion</t>
        </is>
      </c>
      <c r="P329" t="n">
        <v>66</v>
      </c>
      <c r="Q329" t="n">
        <v>0.0066</v>
      </c>
      <c r="R329" t="inlineStr">
        <is>
          <t>4-Acid Digestion</t>
        </is>
      </c>
      <c r="S329" t="inlineStr"/>
      <c r="T329" t="inlineStr"/>
      <c r="U329" t="inlineStr"/>
      <c r="V329" t="n">
        <v>178</v>
      </c>
      <c r="W329" t="n">
        <v>0.0178</v>
      </c>
      <c r="X329" t="inlineStr">
        <is>
          <t>Peroxide Fusion ICP</t>
        </is>
      </c>
      <c r="Y329" t="n">
        <v>1274</v>
      </c>
      <c r="Z329" t="n">
        <v>0.1274</v>
      </c>
      <c r="AA329" t="inlineStr">
        <is>
          <t>4-Acid Digestion</t>
        </is>
      </c>
      <c r="AB329" t="n">
        <v>1.84</v>
      </c>
      <c r="AC329" t="n">
        <v>0.000184</v>
      </c>
      <c r="AD329" t="inlineStr">
        <is>
          <t>4-Acid Digestion</t>
        </is>
      </c>
      <c r="AE329" t="n">
        <v>2.74</v>
      </c>
      <c r="AF329" t="n">
        <v>0.000274</v>
      </c>
      <c r="AG329" t="inlineStr">
        <is>
          <t>4-Acid Digestion</t>
        </is>
      </c>
      <c r="AH329" t="n">
        <v>39600</v>
      </c>
      <c r="AI329" t="n">
        <v>3.96</v>
      </c>
      <c r="AJ329" t="inlineStr">
        <is>
          <t>4-Acid Digestion</t>
        </is>
      </c>
      <c r="AK329" t="n">
        <v>0.21</v>
      </c>
      <c r="AL329" t="n">
        <v>2.1e-05</v>
      </c>
      <c r="AM329" t="inlineStr">
        <is>
          <t>4-Acid Digestion</t>
        </is>
      </c>
      <c r="AN329" t="n">
        <v>64</v>
      </c>
      <c r="AO329" t="n">
        <v>0.0064</v>
      </c>
      <c r="AP329" t="inlineStr">
        <is>
          <t>4-Acid Digestion</t>
        </is>
      </c>
      <c r="AQ329" t="inlineStr"/>
      <c r="AR329" t="inlineStr"/>
      <c r="AS329" t="inlineStr"/>
      <c r="AT329" t="n">
        <v>8150</v>
      </c>
      <c r="AU329" t="n">
        <v>0.8149999999999999</v>
      </c>
      <c r="AV329" t="inlineStr">
        <is>
          <t>4-Acid Digestion</t>
        </is>
      </c>
      <c r="AW329" t="n">
        <v>49.5</v>
      </c>
      <c r="AX329" t="n">
        <v>0.00495</v>
      </c>
      <c r="AY329" t="inlineStr">
        <is>
          <t>4-Acid Digestion</t>
        </is>
      </c>
      <c r="AZ329" t="n">
        <v>2.42</v>
      </c>
      <c r="BA329" t="n">
        <v>0.000242</v>
      </c>
      <c r="BB329" t="inlineStr">
        <is>
          <t>4-Acid Digestion</t>
        </is>
      </c>
      <c r="BC329" t="n">
        <v>15900</v>
      </c>
      <c r="BD329" t="n">
        <v>1.59</v>
      </c>
      <c r="BE329" t="inlineStr">
        <is>
          <t>4-Acid Digestion</t>
        </is>
      </c>
      <c r="BF329" t="n">
        <v>2.71</v>
      </c>
      <c r="BG329" t="n">
        <v>0.000271</v>
      </c>
      <c r="BH329" t="inlineStr">
        <is>
          <t>4-Acid Digestion</t>
        </is>
      </c>
      <c r="BI329" t="n">
        <v>1.43</v>
      </c>
      <c r="BJ329" t="n">
        <v>0.000143</v>
      </c>
      <c r="BK329" t="inlineStr">
        <is>
          <t>4-Acid Digestion</t>
        </is>
      </c>
      <c r="BL329" t="n">
        <v>0.82</v>
      </c>
      <c r="BM329" t="n">
        <v>8.2e-05</v>
      </c>
      <c r="BN329" t="inlineStr">
        <is>
          <t>4-Acid Digestion</t>
        </is>
      </c>
      <c r="BO329" t="n">
        <v>18000</v>
      </c>
      <c r="BP329" t="n">
        <v>1.8</v>
      </c>
      <c r="BQ329" t="inlineStr">
        <is>
          <t>4-Acid Digestion</t>
        </is>
      </c>
      <c r="BR329" t="n">
        <v>12.5</v>
      </c>
      <c r="BS329" t="n">
        <v>0.00125</v>
      </c>
      <c r="BT329" t="inlineStr">
        <is>
          <t>4-Acid Digestion</t>
        </is>
      </c>
      <c r="BU329" t="n">
        <v>3.78</v>
      </c>
      <c r="BV329" t="n">
        <v>0.000378</v>
      </c>
      <c r="BW329" t="inlineStr">
        <is>
          <t>4-Acid Digestion</t>
        </is>
      </c>
      <c r="BX329" t="n">
        <v>0.095</v>
      </c>
      <c r="BY329" t="n">
        <v>9.500000000000001e-06</v>
      </c>
      <c r="BZ329" t="inlineStr">
        <is>
          <t>4-Acid Digestion</t>
        </is>
      </c>
      <c r="CA329" t="n">
        <v>1.88</v>
      </c>
      <c r="CB329" t="n">
        <v>0.000188</v>
      </c>
      <c r="CC329" t="inlineStr">
        <is>
          <t>4-Acid Digestion</t>
        </is>
      </c>
      <c r="CD329" t="n">
        <v>0.019</v>
      </c>
      <c r="CE329" t="n">
        <v>1.9e-06</v>
      </c>
      <c r="CF329" t="inlineStr">
        <is>
          <t>Aqua Regia Digestion</t>
        </is>
      </c>
      <c r="CG329" t="n">
        <v>0.52</v>
      </c>
      <c r="CH329" t="n">
        <v>5.2e-05</v>
      </c>
      <c r="CI329" t="inlineStr">
        <is>
          <t>4-Acid Digestion</t>
        </is>
      </c>
      <c r="CJ329" t="n">
        <v>0.1</v>
      </c>
      <c r="CK329" t="n">
        <v>1e-05</v>
      </c>
      <c r="CL329" t="inlineStr">
        <is>
          <t>4-Acid Digestion</t>
        </is>
      </c>
      <c r="CM329" t="inlineStr"/>
      <c r="CN329" t="inlineStr"/>
      <c r="CO329" t="inlineStr"/>
      <c r="CP329" t="n">
        <v>17100</v>
      </c>
      <c r="CQ329" t="n">
        <v>1.71</v>
      </c>
      <c r="CR329" t="inlineStr">
        <is>
          <t>4-Acid Digestion</t>
        </is>
      </c>
      <c r="CS329" t="n">
        <v>30.6</v>
      </c>
      <c r="CT329" t="n">
        <v>0.00306</v>
      </c>
      <c r="CU329" t="inlineStr">
        <is>
          <t>4-Acid Digestion</t>
        </is>
      </c>
      <c r="CV329" t="n">
        <v>33.9</v>
      </c>
      <c r="CW329" t="n">
        <v>0.00339</v>
      </c>
      <c r="CX329" t="inlineStr">
        <is>
          <t>4-Acid Digestion</t>
        </is>
      </c>
      <c r="CY329" t="n">
        <v>0.21</v>
      </c>
      <c r="CZ329" t="n">
        <v>2.1e-05</v>
      </c>
      <c r="DA329" t="inlineStr">
        <is>
          <t>4-Acid Digestion</t>
        </is>
      </c>
      <c r="DB329" t="n">
        <v>31400</v>
      </c>
      <c r="DC329" t="n">
        <v>3.14</v>
      </c>
      <c r="DD329" t="inlineStr">
        <is>
          <t>4-Acid Digestion</t>
        </is>
      </c>
      <c r="DE329" t="n">
        <v>1080</v>
      </c>
      <c r="DF329" t="n">
        <v>0.108</v>
      </c>
      <c r="DG329" t="inlineStr">
        <is>
          <t>4-Acid Digestion</t>
        </is>
      </c>
      <c r="DH329" t="n">
        <v>3.54</v>
      </c>
      <c r="DI329" t="n">
        <v>0.000354</v>
      </c>
      <c r="DJ329" t="inlineStr">
        <is>
          <t>4-Acid Digestion</t>
        </is>
      </c>
      <c r="DK329" t="n">
        <v>600</v>
      </c>
      <c r="DL329" t="n">
        <v>0.06</v>
      </c>
      <c r="DM329" t="inlineStr">
        <is>
          <t>4-Acid Digestion</t>
        </is>
      </c>
      <c r="DN329" t="n">
        <v>5.08</v>
      </c>
      <c r="DO329" t="n">
        <v>0.000508</v>
      </c>
      <c r="DP329" t="inlineStr">
        <is>
          <t>4-Acid Digestion</t>
        </is>
      </c>
      <c r="DQ329" t="n">
        <v>25.3</v>
      </c>
      <c r="DR329" t="n">
        <v>0.00253</v>
      </c>
      <c r="DS329" t="inlineStr">
        <is>
          <t>4-Acid Digestion</t>
        </is>
      </c>
      <c r="DT329" t="n">
        <v>33.7</v>
      </c>
      <c r="DU329" t="n">
        <v>0.00337</v>
      </c>
      <c r="DV329" t="inlineStr">
        <is>
          <t>Peroxide Fusion ICP</t>
        </is>
      </c>
      <c r="DW329" t="n">
        <v>310</v>
      </c>
      <c r="DX329" t="n">
        <v>0.031</v>
      </c>
      <c r="DY329" t="inlineStr">
        <is>
          <t>4-Acid Digestion</t>
        </is>
      </c>
      <c r="DZ329" t="n">
        <v>16.6</v>
      </c>
      <c r="EA329" t="n">
        <v>0.00166</v>
      </c>
      <c r="EB329" t="inlineStr">
        <is>
          <t>4-Acid Digestion</t>
        </is>
      </c>
      <c r="EC329" t="inlineStr"/>
      <c r="ED329" t="inlineStr"/>
      <c r="EE329" t="inlineStr"/>
      <c r="EF329" t="n">
        <v>6.86</v>
      </c>
      <c r="EG329" t="n">
        <v>0.000686</v>
      </c>
      <c r="EH329" t="inlineStr">
        <is>
          <t>4-Acid Digestion</t>
        </is>
      </c>
      <c r="EI329" t="inlineStr"/>
      <c r="EJ329" t="inlineStr"/>
      <c r="EK329" t="inlineStr"/>
      <c r="EL329" t="n">
        <v>89</v>
      </c>
      <c r="EM329" t="n">
        <v>0.0089</v>
      </c>
      <c r="EN329" t="inlineStr">
        <is>
          <t>Peroxide Fusion ICP</t>
        </is>
      </c>
      <c r="EO329" t="n">
        <v>0.044</v>
      </c>
      <c r="EP329" t="n">
        <v>4.4e-06</v>
      </c>
      <c r="EQ329" t="inlineStr">
        <is>
          <t>4-Acid Digestion</t>
        </is>
      </c>
      <c r="ER329" t="inlineStr"/>
      <c r="ES329" t="inlineStr"/>
      <c r="ET329" t="inlineStr"/>
      <c r="EU329" t="inlineStr"/>
      <c r="EV329" t="inlineStr"/>
      <c r="EW329" t="inlineStr"/>
      <c r="EX329" t="n">
        <v>7780</v>
      </c>
      <c r="EY329" t="n">
        <v>0.778</v>
      </c>
      <c r="EZ329" t="inlineStr">
        <is>
          <t>4-Acid Digestion</t>
        </is>
      </c>
      <c r="FA329" t="n">
        <v>2.22</v>
      </c>
      <c r="FB329" t="n">
        <v>0.000222</v>
      </c>
      <c r="FC329" t="inlineStr">
        <is>
          <t>4-Acid Digestion</t>
        </is>
      </c>
      <c r="FD329" t="n">
        <v>8.1</v>
      </c>
      <c r="FE329" t="n">
        <v>0.00081</v>
      </c>
      <c r="FF329" t="inlineStr">
        <is>
          <t>4-Acid Digestion</t>
        </is>
      </c>
      <c r="FG329" t="n">
        <v>5.29</v>
      </c>
      <c r="FH329" t="n">
        <v>0.000529</v>
      </c>
      <c r="FI329" t="inlineStr">
        <is>
          <t>4-Acid Digestion</t>
        </is>
      </c>
      <c r="FJ329" t="n">
        <v>281676.283</v>
      </c>
      <c r="FK329" t="n">
        <v>28.1676283</v>
      </c>
      <c r="FL329" t="inlineStr">
        <is>
          <t>Borate Fusion XRF</t>
        </is>
      </c>
      <c r="FM329" t="n">
        <v>4.93</v>
      </c>
      <c r="FN329" t="n">
        <v>0.0004929999999999999</v>
      </c>
      <c r="FO329" t="inlineStr">
        <is>
          <t>Peroxide Fusion ICP</t>
        </is>
      </c>
      <c r="FP329" t="n">
        <v>2.22</v>
      </c>
      <c r="FQ329" t="n">
        <v>0.000222</v>
      </c>
      <c r="FR329" t="inlineStr">
        <is>
          <t>4-Acid Digestion</t>
        </is>
      </c>
      <c r="FS329" t="n">
        <v>67</v>
      </c>
      <c r="FT329" t="n">
        <v>0.0067</v>
      </c>
      <c r="FU329" t="inlineStr">
        <is>
          <t>4-Acid Digestion</t>
        </is>
      </c>
      <c r="FV329" t="n">
        <v>0.35</v>
      </c>
      <c r="FW329" t="n">
        <v>3.5e-05</v>
      </c>
      <c r="FX329" t="inlineStr">
        <is>
          <t>4-Acid Digestion</t>
        </is>
      </c>
      <c r="FY329" t="n">
        <v>0.52</v>
      </c>
      <c r="FZ329" t="n">
        <v>5.2e-05</v>
      </c>
      <c r="GA329" t="inlineStr">
        <is>
          <t>4-Acid Digestion</t>
        </is>
      </c>
      <c r="GB329" t="n">
        <v>0.048</v>
      </c>
      <c r="GC329" t="n">
        <v>4.8e-06</v>
      </c>
      <c r="GD329" t="inlineStr">
        <is>
          <t>Aqua Regia Digestion</t>
        </is>
      </c>
      <c r="GE329" t="n">
        <v>8.99</v>
      </c>
      <c r="GF329" t="n">
        <v>0.000899</v>
      </c>
      <c r="GG329" t="inlineStr">
        <is>
          <t>4-Acid Digestion</t>
        </is>
      </c>
      <c r="GH329" t="n">
        <v>1610</v>
      </c>
      <c r="GI329" t="n">
        <v>0.161</v>
      </c>
      <c r="GJ329" t="inlineStr">
        <is>
          <t>4-Acid Digestion</t>
        </is>
      </c>
      <c r="GK329" t="n">
        <v>0.53</v>
      </c>
      <c r="GL329" t="n">
        <v>5.3e-05</v>
      </c>
      <c r="GM329" t="inlineStr">
        <is>
          <t>4-Acid Digestion</t>
        </is>
      </c>
      <c r="GN329" t="n">
        <v>0.2</v>
      </c>
      <c r="GO329" t="n">
        <v>2e-05</v>
      </c>
      <c r="GP329" t="inlineStr">
        <is>
          <t>4-Acid Digestion</t>
        </is>
      </c>
      <c r="GQ329" t="n">
        <v>13.8</v>
      </c>
      <c r="GR329" t="n">
        <v>0.00138</v>
      </c>
      <c r="GS329" t="inlineStr">
        <is>
          <t>4-Acid Digestion</t>
        </is>
      </c>
      <c r="GT329" t="n">
        <v>116</v>
      </c>
      <c r="GU329" t="n">
        <v>0.0116</v>
      </c>
      <c r="GV329" t="inlineStr">
        <is>
          <t>Peroxide Fusion ICP</t>
        </is>
      </c>
      <c r="GW329" t="n">
        <v>1.27</v>
      </c>
      <c r="GX329" t="n">
        <v>0.000127</v>
      </c>
      <c r="GY329" t="inlineStr">
        <is>
          <t>4-Acid Digestion</t>
        </is>
      </c>
      <c r="GZ329" t="n">
        <v>12.9</v>
      </c>
      <c r="HA329" t="n">
        <v>0.00129</v>
      </c>
      <c r="HB329" t="inlineStr">
        <is>
          <t>4-Acid Digestion</t>
        </is>
      </c>
      <c r="HC329" t="n">
        <v>1.42</v>
      </c>
      <c r="HD329" t="n">
        <v>0.000142</v>
      </c>
      <c r="HE329" t="inlineStr">
        <is>
          <t>4-Acid Digestion</t>
        </is>
      </c>
      <c r="HF329" t="n">
        <v>55</v>
      </c>
      <c r="HG329" t="n">
        <v>0.0055</v>
      </c>
      <c r="HH329" t="inlineStr">
        <is>
          <t>4-Acid Digestion</t>
        </is>
      </c>
      <c r="HI329" t="n">
        <v>63</v>
      </c>
      <c r="HJ329" t="n">
        <v>0.0063</v>
      </c>
      <c r="HK329" t="inlineStr">
        <is>
          <t>4-Acid Digestion</t>
        </is>
      </c>
    </row>
    <row r="330">
      <c r="A330" t="inlineStr">
        <is>
          <t>OREAS0554b</t>
        </is>
      </c>
      <c r="B330" t="inlineStr">
        <is>
          <t>Cu ore, Cu-Co ore</t>
        </is>
      </c>
      <c r="C330" t="inlineStr">
        <is>
          <t>primary</t>
        </is>
      </c>
      <c r="D330" t="inlineStr">
        <is>
          <t>dolomitic shale</t>
        </is>
      </c>
      <c r="E330" t="inlineStr">
        <is>
          <t>structurally-controlled sediment-hosted</t>
        </is>
      </c>
      <c r="F330" t="inlineStr">
        <is>
          <t>yes</t>
        </is>
      </c>
      <c r="G330" t="inlineStr">
        <is>
          <t>Current</t>
        </is>
      </c>
      <c r="H330" t="inlineStr">
        <is>
          <t>C:/Users/Zeb/Documents/GitHub/OREAS-Catalogue-Info/oreas-catalogue-2024-05-24.csv</t>
        </is>
      </c>
      <c r="I330">
        <f>Hyperlink("https://www.oreas.com/crm/OREAS-554b/")</f>
        <v/>
      </c>
      <c r="J330" t="n">
        <v>0.08799999999999999</v>
      </c>
      <c r="K330" t="n">
        <v>8.8e-06</v>
      </c>
      <c r="L330" t="inlineStr">
        <is>
          <t>Aqua Regia Digestion</t>
        </is>
      </c>
      <c r="M330" t="n">
        <v>64700</v>
      </c>
      <c r="N330" t="n">
        <v>6.47</v>
      </c>
      <c r="O330" t="inlineStr">
        <is>
          <t>4-Acid Digestion</t>
        </is>
      </c>
      <c r="P330" t="n">
        <v>75</v>
      </c>
      <c r="Q330" t="n">
        <v>0.0075</v>
      </c>
      <c r="R330" t="inlineStr">
        <is>
          <t>4-Acid Digestion</t>
        </is>
      </c>
      <c r="S330" s="2" t="n">
        <v>0.02</v>
      </c>
      <c r="T330" s="2" t="n">
        <v>2e-06</v>
      </c>
      <c r="U330" t="inlineStr">
        <is>
          <t>Aqua Regia Digestion</t>
        </is>
      </c>
      <c r="V330" t="n">
        <v>209</v>
      </c>
      <c r="W330" t="n">
        <v>0.0209</v>
      </c>
      <c r="X330" t="inlineStr">
        <is>
          <t>Peroxide Fusion ICP</t>
        </is>
      </c>
      <c r="Y330" t="n">
        <v>586</v>
      </c>
      <c r="Z330" t="n">
        <v>0.0586</v>
      </c>
      <c r="AA330" t="inlineStr">
        <is>
          <t>4-Acid Digestion</t>
        </is>
      </c>
      <c r="AB330" t="n">
        <v>4.17</v>
      </c>
      <c r="AC330" t="n">
        <v>0.000417</v>
      </c>
      <c r="AD330" t="inlineStr">
        <is>
          <t>4-Acid Digestion</t>
        </is>
      </c>
      <c r="AE330" t="n">
        <v>1.29</v>
      </c>
      <c r="AF330" t="n">
        <v>0.000129</v>
      </c>
      <c r="AG330" t="inlineStr">
        <is>
          <t>4-Acid Digestion</t>
        </is>
      </c>
      <c r="AH330" t="n">
        <v>1140</v>
      </c>
      <c r="AI330" t="n">
        <v>0.114</v>
      </c>
      <c r="AJ330" t="inlineStr">
        <is>
          <t>4-Acid Digestion</t>
        </is>
      </c>
      <c r="AK330" t="n">
        <v>0.38</v>
      </c>
      <c r="AL330" t="n">
        <v>3.8e-05</v>
      </c>
      <c r="AM330" t="inlineStr">
        <is>
          <t>4-Acid Digestion</t>
        </is>
      </c>
      <c r="AN330" t="n">
        <v>134</v>
      </c>
      <c r="AO330" t="n">
        <v>0.0134</v>
      </c>
      <c r="AP330" t="inlineStr">
        <is>
          <t>4-Acid Digestion</t>
        </is>
      </c>
      <c r="AQ330" t="inlineStr"/>
      <c r="AR330" t="inlineStr"/>
      <c r="AS330" t="inlineStr"/>
      <c r="AT330" t="n">
        <v>7880</v>
      </c>
      <c r="AU330" t="n">
        <v>0.788</v>
      </c>
      <c r="AV330" t="inlineStr">
        <is>
          <t>4-Acid Digestion</t>
        </is>
      </c>
      <c r="AW330" t="n">
        <v>93</v>
      </c>
      <c r="AX330" t="n">
        <v>0.009299999999999999</v>
      </c>
      <c r="AY330" t="inlineStr">
        <is>
          <t>4-Acid Digestion</t>
        </is>
      </c>
      <c r="AZ330" t="n">
        <v>2.44</v>
      </c>
      <c r="BA330" t="n">
        <v>0.000244</v>
      </c>
      <c r="BB330" t="inlineStr">
        <is>
          <t>4-Acid Digestion</t>
        </is>
      </c>
      <c r="BC330" t="n">
        <v>37000</v>
      </c>
      <c r="BD330" t="n">
        <v>3.7</v>
      </c>
      <c r="BE330" t="inlineStr">
        <is>
          <t>4-Acid Digestion</t>
        </is>
      </c>
      <c r="BF330" t="n">
        <v>4.48</v>
      </c>
      <c r="BG330" t="n">
        <v>0.000448</v>
      </c>
      <c r="BH330" t="inlineStr">
        <is>
          <t>4-Acid Digestion</t>
        </is>
      </c>
      <c r="BI330" t="n">
        <v>2.69</v>
      </c>
      <c r="BJ330" t="n">
        <v>0.000269</v>
      </c>
      <c r="BK330" t="inlineStr">
        <is>
          <t>4-Acid Digestion</t>
        </is>
      </c>
      <c r="BL330" t="n">
        <v>0.97</v>
      </c>
      <c r="BM330" t="n">
        <v>9.7e-05</v>
      </c>
      <c r="BN330" t="inlineStr">
        <is>
          <t>4-Acid Digestion</t>
        </is>
      </c>
      <c r="BO330" t="n">
        <v>36600</v>
      </c>
      <c r="BP330" t="n">
        <v>3.66</v>
      </c>
      <c r="BQ330" t="inlineStr">
        <is>
          <t>4-Acid Digestion</t>
        </is>
      </c>
      <c r="BR330" t="n">
        <v>26.5</v>
      </c>
      <c r="BS330" t="n">
        <v>0.00265</v>
      </c>
      <c r="BT330" t="inlineStr">
        <is>
          <t>4-Acid Digestion</t>
        </is>
      </c>
      <c r="BU330" t="n">
        <v>5.08</v>
      </c>
      <c r="BV330" t="n">
        <v>0.000508</v>
      </c>
      <c r="BW330" t="inlineStr">
        <is>
          <t>4-Acid Digestion</t>
        </is>
      </c>
      <c r="BX330" t="n">
        <v>0.18</v>
      </c>
      <c r="BY330" t="n">
        <v>1.8e-05</v>
      </c>
      <c r="BZ330" t="inlineStr">
        <is>
          <t>4-Acid Digestion</t>
        </is>
      </c>
      <c r="CA330" t="n">
        <v>4.75</v>
      </c>
      <c r="CB330" t="n">
        <v>0.000475</v>
      </c>
      <c r="CC330" t="inlineStr">
        <is>
          <t>4-Acid Digestion</t>
        </is>
      </c>
      <c r="CD330" t="n">
        <v>0.054</v>
      </c>
      <c r="CE330" t="n">
        <v>5.4e-06</v>
      </c>
      <c r="CF330" t="inlineStr">
        <is>
          <t>Aqua Regia Digestion</t>
        </is>
      </c>
      <c r="CG330" t="n">
        <v>0.88</v>
      </c>
      <c r="CH330" t="n">
        <v>8.8e-05</v>
      </c>
      <c r="CI330" t="inlineStr">
        <is>
          <t>4-Acid Digestion</t>
        </is>
      </c>
      <c r="CJ330" t="n">
        <v>2.08</v>
      </c>
      <c r="CK330" t="n">
        <v>0.000208</v>
      </c>
      <c r="CL330" t="inlineStr">
        <is>
          <t>4-Acid Digestion</t>
        </is>
      </c>
      <c r="CM330" t="inlineStr"/>
      <c r="CN330" t="inlineStr"/>
      <c r="CO330" t="inlineStr"/>
      <c r="CP330" t="n">
        <v>25700</v>
      </c>
      <c r="CQ330" t="n">
        <v>2.57</v>
      </c>
      <c r="CR330" t="inlineStr">
        <is>
          <t>4-Acid Digestion</t>
        </is>
      </c>
      <c r="CS330" t="n">
        <v>64</v>
      </c>
      <c r="CT330" t="n">
        <v>0.0064</v>
      </c>
      <c r="CU330" t="inlineStr">
        <is>
          <t>4-Acid Digestion</t>
        </is>
      </c>
      <c r="CV330" t="n">
        <v>52</v>
      </c>
      <c r="CW330" t="n">
        <v>0.0052</v>
      </c>
      <c r="CX330" t="inlineStr">
        <is>
          <t>4-Acid Digestion</t>
        </is>
      </c>
      <c r="CY330" t="n">
        <v>0.41</v>
      </c>
      <c r="CZ330" t="n">
        <v>4.1e-05</v>
      </c>
      <c r="DA330" t="inlineStr">
        <is>
          <t>4-Acid Digestion</t>
        </is>
      </c>
      <c r="DB330" t="n">
        <v>24600</v>
      </c>
      <c r="DC330" t="n">
        <v>2.46</v>
      </c>
      <c r="DD330" t="inlineStr">
        <is>
          <t>4-Acid Digestion</t>
        </is>
      </c>
      <c r="DE330" t="n">
        <v>650</v>
      </c>
      <c r="DF330" t="n">
        <v>0.065</v>
      </c>
      <c r="DG330" t="inlineStr">
        <is>
          <t>4-Acid Digestion</t>
        </is>
      </c>
      <c r="DH330" t="n">
        <v>14.7</v>
      </c>
      <c r="DI330" t="n">
        <v>0.00147</v>
      </c>
      <c r="DJ330" t="inlineStr">
        <is>
          <t>4-Acid Digestion</t>
        </is>
      </c>
      <c r="DK330" t="n">
        <v>630</v>
      </c>
      <c r="DL330" t="n">
        <v>0.063</v>
      </c>
      <c r="DM330" t="inlineStr">
        <is>
          <t>4-Acid Digestion</t>
        </is>
      </c>
      <c r="DN330" t="n">
        <v>15</v>
      </c>
      <c r="DO330" t="n">
        <v>0.0015</v>
      </c>
      <c r="DP330" t="inlineStr">
        <is>
          <t>4-Acid Digestion</t>
        </is>
      </c>
      <c r="DQ330" t="n">
        <v>58</v>
      </c>
      <c r="DR330" t="n">
        <v>0.0058</v>
      </c>
      <c r="DS330" t="inlineStr">
        <is>
          <t>4-Acid Digestion</t>
        </is>
      </c>
      <c r="DT330" t="n">
        <v>159</v>
      </c>
      <c r="DU330" t="n">
        <v>0.0159</v>
      </c>
      <c r="DV330" t="inlineStr">
        <is>
          <t>Borate Fusion XRF</t>
        </is>
      </c>
      <c r="DW330" t="n">
        <v>330</v>
      </c>
      <c r="DX330" t="n">
        <v>0.033</v>
      </c>
      <c r="DY330" t="inlineStr">
        <is>
          <t>4-Acid Digestion</t>
        </is>
      </c>
      <c r="DZ330" t="n">
        <v>15.9</v>
      </c>
      <c r="EA330" t="n">
        <v>0.00159</v>
      </c>
      <c r="EB330" t="inlineStr">
        <is>
          <t>4-Acid Digestion</t>
        </is>
      </c>
      <c r="EC330" t="inlineStr"/>
      <c r="ED330" t="inlineStr"/>
      <c r="EE330" t="inlineStr"/>
      <c r="EF330" t="n">
        <v>15.5</v>
      </c>
      <c r="EG330" t="n">
        <v>0.00155</v>
      </c>
      <c r="EH330" t="inlineStr">
        <is>
          <t>4-Acid Digestion</t>
        </is>
      </c>
      <c r="EI330" t="inlineStr"/>
      <c r="EJ330" t="inlineStr"/>
      <c r="EK330" t="inlineStr"/>
      <c r="EL330" t="n">
        <v>107</v>
      </c>
      <c r="EM330" t="n">
        <v>0.0107</v>
      </c>
      <c r="EN330" t="inlineStr">
        <is>
          <t>Peroxide Fusion ICP</t>
        </is>
      </c>
      <c r="EO330" t="n">
        <v>0.024</v>
      </c>
      <c r="EP330" t="n">
        <v>2.4e-06</v>
      </c>
      <c r="EQ330" t="inlineStr">
        <is>
          <t>4-Acid Digestion</t>
        </is>
      </c>
      <c r="ER330" t="inlineStr"/>
      <c r="ES330" t="inlineStr"/>
      <c r="ET330" t="inlineStr"/>
      <c r="EU330" t="inlineStr"/>
      <c r="EV330" t="inlineStr"/>
      <c r="EW330" t="inlineStr"/>
      <c r="EX330" t="n">
        <v>35700</v>
      </c>
      <c r="EY330" t="n">
        <v>3.57</v>
      </c>
      <c r="EZ330" t="inlineStr">
        <is>
          <t>4-Acid Digestion</t>
        </is>
      </c>
      <c r="FA330" t="n">
        <v>3.79</v>
      </c>
      <c r="FB330" t="n">
        <v>0.000379</v>
      </c>
      <c r="FC330" t="inlineStr">
        <is>
          <t>4-Acid Digestion</t>
        </is>
      </c>
      <c r="FD330" t="n">
        <v>12.4</v>
      </c>
      <c r="FE330" t="n">
        <v>0.00124</v>
      </c>
      <c r="FF330" t="inlineStr">
        <is>
          <t>4-Acid Digestion</t>
        </is>
      </c>
      <c r="FG330" t="n">
        <v>5.99</v>
      </c>
      <c r="FH330" t="n">
        <v>0.000599</v>
      </c>
      <c r="FI330" t="inlineStr">
        <is>
          <t>4-Acid Digestion</t>
        </is>
      </c>
      <c r="FJ330" t="n">
        <v>263072.373</v>
      </c>
      <c r="FK330" t="n">
        <v>26.3072373</v>
      </c>
      <c r="FL330" t="inlineStr">
        <is>
          <t>Borate Fusion XRF</t>
        </is>
      </c>
      <c r="FM330" t="n">
        <v>8.83</v>
      </c>
      <c r="FN330" t="n">
        <v>0.000883</v>
      </c>
      <c r="FO330" t="inlineStr">
        <is>
          <t>Peroxide Fusion ICP</t>
        </is>
      </c>
      <c r="FP330" t="n">
        <v>3.21</v>
      </c>
      <c r="FQ330" t="n">
        <v>0.000321</v>
      </c>
      <c r="FR330" t="inlineStr">
        <is>
          <t>4-Acid Digestion</t>
        </is>
      </c>
      <c r="FS330" t="n">
        <v>66</v>
      </c>
      <c r="FT330" t="n">
        <v>0.0066</v>
      </c>
      <c r="FU330" t="inlineStr">
        <is>
          <t>4-Acid Digestion</t>
        </is>
      </c>
      <c r="FV330" t="n">
        <v>1.05</v>
      </c>
      <c r="FW330" t="n">
        <v>0.000105</v>
      </c>
      <c r="FX330" t="inlineStr">
        <is>
          <t>4-Acid Digestion</t>
        </is>
      </c>
      <c r="FY330" t="n">
        <v>0.77</v>
      </c>
      <c r="FZ330" t="n">
        <v>7.7e-05</v>
      </c>
      <c r="GA330" t="inlineStr">
        <is>
          <t>4-Acid Digestion</t>
        </is>
      </c>
      <c r="GB330" t="n">
        <v>0.057</v>
      </c>
      <c r="GC330" t="n">
        <v>5.7e-06</v>
      </c>
      <c r="GD330" t="inlineStr">
        <is>
          <t>Aqua Regia Digestion</t>
        </is>
      </c>
      <c r="GE330" t="n">
        <v>15.4</v>
      </c>
      <c r="GF330" t="n">
        <v>0.00154</v>
      </c>
      <c r="GG330" t="inlineStr">
        <is>
          <t>4-Acid Digestion</t>
        </is>
      </c>
      <c r="GH330" t="n">
        <v>2750</v>
      </c>
      <c r="GI330" t="n">
        <v>0.275</v>
      </c>
      <c r="GJ330" t="inlineStr">
        <is>
          <t>4-Acid Digestion</t>
        </is>
      </c>
      <c r="GK330" t="n">
        <v>0.98</v>
      </c>
      <c r="GL330" t="n">
        <v>9.8e-05</v>
      </c>
      <c r="GM330" t="inlineStr">
        <is>
          <t>4-Acid Digestion</t>
        </is>
      </c>
      <c r="GN330" t="n">
        <v>0.39</v>
      </c>
      <c r="GO330" t="n">
        <v>3.9e-05</v>
      </c>
      <c r="GP330" t="inlineStr">
        <is>
          <t>4-Acid Digestion</t>
        </is>
      </c>
      <c r="GQ330" t="n">
        <v>8.26</v>
      </c>
      <c r="GR330" t="n">
        <v>0.000826</v>
      </c>
      <c r="GS330" t="inlineStr">
        <is>
          <t>4-Acid Digestion</t>
        </is>
      </c>
      <c r="GT330" t="n">
        <v>312.573</v>
      </c>
      <c r="GU330" t="n">
        <v>0.0312573</v>
      </c>
      <c r="GV330" t="inlineStr">
        <is>
          <t>Borate Fusion XRF</t>
        </is>
      </c>
      <c r="GW330" t="n">
        <v>2.63</v>
      </c>
      <c r="GX330" t="n">
        <v>0.000263</v>
      </c>
      <c r="GY330" t="inlineStr">
        <is>
          <t>4-Acid Digestion</t>
        </is>
      </c>
      <c r="GZ330" t="n">
        <v>22.8</v>
      </c>
      <c r="HA330" t="n">
        <v>0.00228</v>
      </c>
      <c r="HB330" t="inlineStr">
        <is>
          <t>4-Acid Digestion</t>
        </is>
      </c>
      <c r="HC330" t="n">
        <v>2.7</v>
      </c>
      <c r="HD330" t="n">
        <v>0.00027</v>
      </c>
      <c r="HE330" t="inlineStr">
        <is>
          <t>4-Acid Digestion</t>
        </is>
      </c>
      <c r="HF330" t="n">
        <v>31.6</v>
      </c>
      <c r="HG330" t="n">
        <v>0.00316</v>
      </c>
      <c r="HH330" t="inlineStr">
        <is>
          <t>4-Acid Digestion</t>
        </is>
      </c>
      <c r="HI330" t="n">
        <v>165</v>
      </c>
      <c r="HJ330" t="n">
        <v>0.0165</v>
      </c>
      <c r="HK330" t="inlineStr">
        <is>
          <t>4-Acid Digestion</t>
        </is>
      </c>
    </row>
    <row r="331">
      <c r="A331" t="inlineStr">
        <is>
          <t>OREAS0555</t>
        </is>
      </c>
      <c r="B331" t="inlineStr">
        <is>
          <t>Cu ore, Cu-Co ore</t>
        </is>
      </c>
      <c r="C331" t="inlineStr">
        <is>
          <t>primary</t>
        </is>
      </c>
      <c r="D331" t="inlineStr">
        <is>
          <t>dolomitic shale</t>
        </is>
      </c>
      <c r="E331" t="inlineStr">
        <is>
          <t>structurally-controlled sediment-hosted</t>
        </is>
      </c>
      <c r="F331" t="inlineStr">
        <is>
          <t>yes</t>
        </is>
      </c>
      <c r="G331" t="inlineStr">
        <is>
          <t>Current</t>
        </is>
      </c>
      <c r="H331" t="inlineStr">
        <is>
          <t>C:/Users/Zeb/Documents/GitHub/OREAS-Catalogue-Info/oreas-catalogue-2024-05-24.csv</t>
        </is>
      </c>
      <c r="I331">
        <f>Hyperlink("https://www.oreas.com/crm/OREAS-555/")</f>
        <v/>
      </c>
      <c r="J331" t="n">
        <v>0.266</v>
      </c>
      <c r="K331" t="n">
        <v>2.66e-05</v>
      </c>
      <c r="L331" t="inlineStr">
        <is>
          <t>Aqua Regia Digestion</t>
        </is>
      </c>
      <c r="M331" t="n">
        <v>40700</v>
      </c>
      <c r="N331" t="n">
        <v>4.07</v>
      </c>
      <c r="O331" t="inlineStr">
        <is>
          <t>4-Acid Digestion</t>
        </is>
      </c>
      <c r="P331" t="n">
        <v>36.1</v>
      </c>
      <c r="Q331" t="n">
        <v>0.00361</v>
      </c>
      <c r="R331" t="inlineStr">
        <is>
          <t>4-Acid Digestion</t>
        </is>
      </c>
      <c r="S331" t="inlineStr"/>
      <c r="T331" t="inlineStr"/>
      <c r="U331" t="inlineStr"/>
      <c r="V331" t="n">
        <v>279</v>
      </c>
      <c r="W331" t="n">
        <v>0.0279</v>
      </c>
      <c r="X331" t="inlineStr">
        <is>
          <t>Peroxide Fusion ICP</t>
        </is>
      </c>
      <c r="Y331" t="n">
        <v>623</v>
      </c>
      <c r="Z331" t="n">
        <v>0.0623</v>
      </c>
      <c r="AA331" t="inlineStr">
        <is>
          <t>4-Acid Digestion</t>
        </is>
      </c>
      <c r="AB331" t="n">
        <v>1.96</v>
      </c>
      <c r="AC331" t="n">
        <v>0.000196</v>
      </c>
      <c r="AD331" t="inlineStr">
        <is>
          <t>4-Acid Digestion</t>
        </is>
      </c>
      <c r="AE331" t="n">
        <v>4.25</v>
      </c>
      <c r="AF331" t="n">
        <v>0.000425</v>
      </c>
      <c r="AG331" t="inlineStr">
        <is>
          <t>4-Acid Digestion</t>
        </is>
      </c>
      <c r="AH331" t="n">
        <v>31100</v>
      </c>
      <c r="AI331" t="n">
        <v>3.11</v>
      </c>
      <c r="AJ331" t="inlineStr">
        <is>
          <t>4-Acid Digestion</t>
        </is>
      </c>
      <c r="AK331" t="n">
        <v>0.14</v>
      </c>
      <c r="AL331" t="n">
        <v>1.4e-05</v>
      </c>
      <c r="AM331" t="inlineStr">
        <is>
          <t>4-Acid Digestion</t>
        </is>
      </c>
      <c r="AN331" t="n">
        <v>56</v>
      </c>
      <c r="AO331" t="n">
        <v>0.0056</v>
      </c>
      <c r="AP331" t="inlineStr">
        <is>
          <t>4-Acid Digestion</t>
        </is>
      </c>
      <c r="AQ331" t="inlineStr"/>
      <c r="AR331" t="inlineStr"/>
      <c r="AS331" t="inlineStr"/>
      <c r="AT331" t="n">
        <v>11600</v>
      </c>
      <c r="AU331" t="n">
        <v>1.16</v>
      </c>
      <c r="AV331" t="inlineStr">
        <is>
          <t>4-Acid Digestion</t>
        </is>
      </c>
      <c r="AW331" t="n">
        <v>43.9</v>
      </c>
      <c r="AX331" t="n">
        <v>0.00439</v>
      </c>
      <c r="AY331" t="inlineStr">
        <is>
          <t>4-Acid Digestion</t>
        </is>
      </c>
      <c r="AZ331" t="n">
        <v>1.61</v>
      </c>
      <c r="BA331" t="n">
        <v>0.000161</v>
      </c>
      <c r="BB331" t="inlineStr">
        <is>
          <t>4-Acid Digestion</t>
        </is>
      </c>
      <c r="BC331" t="n">
        <v>22900</v>
      </c>
      <c r="BD331" t="n">
        <v>2.29</v>
      </c>
      <c r="BE331" t="inlineStr">
        <is>
          <t>4-Acid Digestion</t>
        </is>
      </c>
      <c r="BF331" t="n">
        <v>3.25</v>
      </c>
      <c r="BG331" t="n">
        <v>0.000325</v>
      </c>
      <c r="BH331" t="inlineStr">
        <is>
          <t>4-Acid Digestion</t>
        </is>
      </c>
      <c r="BI331" t="n">
        <v>1.84</v>
      </c>
      <c r="BJ331" t="n">
        <v>0.000184</v>
      </c>
      <c r="BK331" t="inlineStr">
        <is>
          <t>4-Acid Digestion</t>
        </is>
      </c>
      <c r="BL331" t="n">
        <v>0.7</v>
      </c>
      <c r="BM331" t="n">
        <v>6.999999999999999e-05</v>
      </c>
      <c r="BN331" t="inlineStr">
        <is>
          <t>4-Acid Digestion</t>
        </is>
      </c>
      <c r="BO331" t="n">
        <v>11000</v>
      </c>
      <c r="BP331" t="n">
        <v>1.1</v>
      </c>
      <c r="BQ331" t="inlineStr">
        <is>
          <t>4-Acid Digestion</t>
        </is>
      </c>
      <c r="BR331" t="n">
        <v>11.5</v>
      </c>
      <c r="BS331" t="n">
        <v>0.00115</v>
      </c>
      <c r="BT331" t="inlineStr">
        <is>
          <t>4-Acid Digestion</t>
        </is>
      </c>
      <c r="BU331" t="n">
        <v>3.86</v>
      </c>
      <c r="BV331" t="n">
        <v>0.000386</v>
      </c>
      <c r="BW331" t="inlineStr">
        <is>
          <t>4-Acid Digestion</t>
        </is>
      </c>
      <c r="BX331" t="n">
        <v>0.08500000000000001</v>
      </c>
      <c r="BY331" t="n">
        <v>8.5e-06</v>
      </c>
      <c r="BZ331" t="inlineStr">
        <is>
          <t>4-Acid Digestion</t>
        </is>
      </c>
      <c r="CA331" t="n">
        <v>2.59</v>
      </c>
      <c r="CB331" t="n">
        <v>0.000259</v>
      </c>
      <c r="CC331" t="inlineStr">
        <is>
          <t>4-Acid Digestion</t>
        </is>
      </c>
      <c r="CD331" t="n">
        <v>0.03</v>
      </c>
      <c r="CE331" t="n">
        <v>3e-06</v>
      </c>
      <c r="CF331" t="inlineStr">
        <is>
          <t>Aqua Regia Digestion</t>
        </is>
      </c>
      <c r="CG331" t="n">
        <v>0.64</v>
      </c>
      <c r="CH331" t="n">
        <v>6.4e-05</v>
      </c>
      <c r="CI331" t="inlineStr">
        <is>
          <t>4-Acid Digestion</t>
        </is>
      </c>
      <c r="CJ331" t="n">
        <v>0.14</v>
      </c>
      <c r="CK331" t="n">
        <v>1.4e-05</v>
      </c>
      <c r="CL331" t="inlineStr">
        <is>
          <t>4-Acid Digestion</t>
        </is>
      </c>
      <c r="CM331" t="inlineStr"/>
      <c r="CN331" t="inlineStr"/>
      <c r="CO331" t="inlineStr"/>
      <c r="CP331" t="n">
        <v>13100</v>
      </c>
      <c r="CQ331" t="n">
        <v>1.31</v>
      </c>
      <c r="CR331" t="inlineStr">
        <is>
          <t>4-Acid Digestion</t>
        </is>
      </c>
      <c r="CS331" t="n">
        <v>28.5</v>
      </c>
      <c r="CT331" t="n">
        <v>0.00285</v>
      </c>
      <c r="CU331" t="inlineStr">
        <is>
          <t>4-Acid Digestion</t>
        </is>
      </c>
      <c r="CV331" t="n">
        <v>83</v>
      </c>
      <c r="CW331" t="n">
        <v>0.0083</v>
      </c>
      <c r="CX331" t="inlineStr">
        <is>
          <t>4-Acid Digestion</t>
        </is>
      </c>
      <c r="CY331" t="n">
        <v>0.26</v>
      </c>
      <c r="CZ331" t="n">
        <v>2.6e-05</v>
      </c>
      <c r="DA331" t="inlineStr">
        <is>
          <t>4-Acid Digestion</t>
        </is>
      </c>
      <c r="DB331" t="n">
        <v>40700</v>
      </c>
      <c r="DC331" t="n">
        <v>4.07</v>
      </c>
      <c r="DD331" t="inlineStr">
        <is>
          <t>4-Acid Digestion</t>
        </is>
      </c>
      <c r="DE331" t="n">
        <v>740</v>
      </c>
      <c r="DF331" t="n">
        <v>0.074</v>
      </c>
      <c r="DG331" t="inlineStr">
        <is>
          <t>4-Acid Digestion</t>
        </is>
      </c>
      <c r="DH331" t="n">
        <v>3.14</v>
      </c>
      <c r="DI331" t="n">
        <v>0.000314</v>
      </c>
      <c r="DJ331" t="inlineStr">
        <is>
          <t>4-Acid Digestion</t>
        </is>
      </c>
      <c r="DK331" t="n">
        <v>440</v>
      </c>
      <c r="DL331" t="n">
        <v>0.044</v>
      </c>
      <c r="DM331" t="inlineStr">
        <is>
          <t>4-Acid Digestion</t>
        </is>
      </c>
      <c r="DN331" t="n">
        <v>8.199999999999999</v>
      </c>
      <c r="DO331" t="n">
        <v>0.00082</v>
      </c>
      <c r="DP331" t="inlineStr">
        <is>
          <t>4-Acid Digestion</t>
        </is>
      </c>
      <c r="DQ331" t="n">
        <v>23.5</v>
      </c>
      <c r="DR331" t="n">
        <v>0.00235</v>
      </c>
      <c r="DS331" t="inlineStr">
        <is>
          <t>4-Acid Digestion</t>
        </is>
      </c>
      <c r="DT331" t="n">
        <v>32.8</v>
      </c>
      <c r="DU331" t="n">
        <v>0.00328</v>
      </c>
      <c r="DV331" t="inlineStr">
        <is>
          <t>Peroxide Fusion ICP</t>
        </is>
      </c>
      <c r="DW331" t="n">
        <v>550</v>
      </c>
      <c r="DX331" t="n">
        <v>0.055</v>
      </c>
      <c r="DY331" t="inlineStr">
        <is>
          <t>4-Acid Digestion</t>
        </is>
      </c>
      <c r="DZ331" t="n">
        <v>12.9</v>
      </c>
      <c r="EA331" t="n">
        <v>0.00129</v>
      </c>
      <c r="EB331" t="inlineStr">
        <is>
          <t>4-Acid Digestion</t>
        </is>
      </c>
      <c r="EC331" t="inlineStr"/>
      <c r="ED331" t="inlineStr"/>
      <c r="EE331" t="inlineStr"/>
      <c r="EF331" t="n">
        <v>6.27</v>
      </c>
      <c r="EG331" t="n">
        <v>0.000627</v>
      </c>
      <c r="EH331" t="inlineStr">
        <is>
          <t>4-Acid Digestion</t>
        </is>
      </c>
      <c r="EI331" t="inlineStr"/>
      <c r="EJ331" t="inlineStr"/>
      <c r="EK331" t="inlineStr"/>
      <c r="EL331" t="n">
        <v>58</v>
      </c>
      <c r="EM331" t="n">
        <v>0.0058</v>
      </c>
      <c r="EN331" t="inlineStr">
        <is>
          <t>Peroxide Fusion ICP</t>
        </is>
      </c>
      <c r="EO331" t="n">
        <v>0.03</v>
      </c>
      <c r="EP331" t="n">
        <v>3e-06</v>
      </c>
      <c r="EQ331" t="inlineStr">
        <is>
          <t>4-Acid Digestion</t>
        </is>
      </c>
      <c r="ER331" t="inlineStr"/>
      <c r="ES331" t="inlineStr"/>
      <c r="ET331" t="inlineStr"/>
      <c r="EU331" t="inlineStr"/>
      <c r="EV331" t="inlineStr"/>
      <c r="EW331" t="inlineStr"/>
      <c r="EX331" t="n">
        <v>11200</v>
      </c>
      <c r="EY331" t="n">
        <v>1.12</v>
      </c>
      <c r="EZ331" t="inlineStr">
        <is>
          <t>4-Acid Digestion</t>
        </is>
      </c>
      <c r="FA331" t="n">
        <v>1.47</v>
      </c>
      <c r="FB331" t="n">
        <v>0.000147</v>
      </c>
      <c r="FC331" t="inlineStr">
        <is>
          <t>4-Acid Digestion</t>
        </is>
      </c>
      <c r="FD331" t="n">
        <v>8.720000000000001</v>
      </c>
      <c r="FE331" t="n">
        <v>0.0008720000000000001</v>
      </c>
      <c r="FF331" t="inlineStr">
        <is>
          <t>4-Acid Digestion</t>
        </is>
      </c>
      <c r="FG331" t="n">
        <v>6.97</v>
      </c>
      <c r="FH331" t="n">
        <v>0.000697</v>
      </c>
      <c r="FI331" t="inlineStr">
        <is>
          <t>4-Acid Digestion</t>
        </is>
      </c>
      <c r="FJ331" t="n">
        <v>287519.22</v>
      </c>
      <c r="FK331" t="n">
        <v>28.751922</v>
      </c>
      <c r="FL331" t="inlineStr">
        <is>
          <t>Borate Fusion XRF</t>
        </is>
      </c>
      <c r="FM331" t="n">
        <v>4.44</v>
      </c>
      <c r="FN331" t="n">
        <v>0.000444</v>
      </c>
      <c r="FO331" t="inlineStr">
        <is>
          <t>Peroxide Fusion ICP</t>
        </is>
      </c>
      <c r="FP331" t="n">
        <v>1.65</v>
      </c>
      <c r="FQ331" t="n">
        <v>0.000165</v>
      </c>
      <c r="FR331" t="inlineStr">
        <is>
          <t>4-Acid Digestion</t>
        </is>
      </c>
      <c r="FS331" t="n">
        <v>54</v>
      </c>
      <c r="FT331" t="n">
        <v>0.0054</v>
      </c>
      <c r="FU331" t="inlineStr">
        <is>
          <t>4-Acid Digestion</t>
        </is>
      </c>
      <c r="FV331" t="n">
        <v>0.6</v>
      </c>
      <c r="FW331" t="n">
        <v>6e-05</v>
      </c>
      <c r="FX331" t="inlineStr">
        <is>
          <t>4-Acid Digestion</t>
        </is>
      </c>
      <c r="FY331" t="n">
        <v>0.57</v>
      </c>
      <c r="FZ331" t="n">
        <v>5.7e-05</v>
      </c>
      <c r="GA331" t="inlineStr">
        <is>
          <t>4-Acid Digestion</t>
        </is>
      </c>
      <c r="GB331" t="n">
        <v>0.033</v>
      </c>
      <c r="GC331" t="n">
        <v>3.3e-06</v>
      </c>
      <c r="GD331" t="inlineStr">
        <is>
          <t>Aqua Regia Digestion</t>
        </is>
      </c>
      <c r="GE331" t="n">
        <v>8.02</v>
      </c>
      <c r="GF331" t="n">
        <v>0.000802</v>
      </c>
      <c r="GG331" t="inlineStr">
        <is>
          <t>4-Acid Digestion</t>
        </is>
      </c>
      <c r="GH331" t="n">
        <v>2625.122</v>
      </c>
      <c r="GI331" t="n">
        <v>0.2625122</v>
      </c>
      <c r="GJ331" t="inlineStr">
        <is>
          <t>Borate Fusion XRF</t>
        </is>
      </c>
      <c r="GK331" t="n">
        <v>0.34</v>
      </c>
      <c r="GL331" t="n">
        <v>3.4e-05</v>
      </c>
      <c r="GM331" t="inlineStr">
        <is>
          <t>4-Acid Digestion</t>
        </is>
      </c>
      <c r="GN331" t="n">
        <v>0.27</v>
      </c>
      <c r="GO331" t="n">
        <v>2.7e-05</v>
      </c>
      <c r="GP331" t="inlineStr">
        <is>
          <t>4-Acid Digestion</t>
        </is>
      </c>
      <c r="GQ331" t="n">
        <v>14.5</v>
      </c>
      <c r="GR331" t="n">
        <v>0.00145</v>
      </c>
      <c r="GS331" t="inlineStr">
        <is>
          <t>4-Acid Digestion</t>
        </is>
      </c>
      <c r="GT331" t="n">
        <v>105</v>
      </c>
      <c r="GU331" t="n">
        <v>0.0105</v>
      </c>
      <c r="GV331" t="inlineStr">
        <is>
          <t>Peroxide Fusion ICP</t>
        </is>
      </c>
      <c r="GW331" t="n">
        <v>1.56</v>
      </c>
      <c r="GX331" t="n">
        <v>0.000156</v>
      </c>
      <c r="GY331" t="inlineStr">
        <is>
          <t>4-Acid Digestion</t>
        </is>
      </c>
      <c r="GZ331" t="n">
        <v>16.6</v>
      </c>
      <c r="HA331" t="n">
        <v>0.00166</v>
      </c>
      <c r="HB331" t="inlineStr">
        <is>
          <t>4-Acid Digestion</t>
        </is>
      </c>
      <c r="HC331" t="n">
        <v>1.76</v>
      </c>
      <c r="HD331" t="n">
        <v>0.000176</v>
      </c>
      <c r="HE331" t="inlineStr">
        <is>
          <t>4-Acid Digestion</t>
        </is>
      </c>
      <c r="HF331" t="n">
        <v>36.1</v>
      </c>
      <c r="HG331" t="n">
        <v>0.00361</v>
      </c>
      <c r="HH331" t="inlineStr">
        <is>
          <t>4-Acid Digestion</t>
        </is>
      </c>
      <c r="HI331" t="n">
        <v>92</v>
      </c>
      <c r="HJ331" t="n">
        <v>0.0092</v>
      </c>
      <c r="HK331" t="inlineStr">
        <is>
          <t>4-Acid Digestion</t>
        </is>
      </c>
    </row>
    <row r="332">
      <c r="A332" t="inlineStr">
        <is>
          <t>OREAS0555b</t>
        </is>
      </c>
      <c r="B332" t="inlineStr">
        <is>
          <t>Cu ore, Cu-Co ore</t>
        </is>
      </c>
      <c r="C332" t="inlineStr">
        <is>
          <t>primary</t>
        </is>
      </c>
      <c r="D332" t="inlineStr">
        <is>
          <t>dolomitic shale</t>
        </is>
      </c>
      <c r="E332" t="inlineStr">
        <is>
          <t>structurally-controlled sediment-hosted</t>
        </is>
      </c>
      <c r="F332" t="inlineStr">
        <is>
          <t>yes</t>
        </is>
      </c>
      <c r="G332" t="inlineStr">
        <is>
          <t>Current</t>
        </is>
      </c>
      <c r="H332" t="inlineStr">
        <is>
          <t>C:/Users/Zeb/Documents/GitHub/OREAS-Catalogue-Info/oreas-catalogue-2024-05-24.csv</t>
        </is>
      </c>
      <c r="I332">
        <f>Hyperlink("https://www.oreas.com/crm/OREAS-555b/")</f>
        <v/>
      </c>
      <c r="J332" t="n">
        <v>0.076</v>
      </c>
      <c r="K332" t="n">
        <v>7.6e-06</v>
      </c>
      <c r="L332" t="inlineStr">
        <is>
          <t>Aqua Regia Digestion</t>
        </is>
      </c>
      <c r="M332" t="n">
        <v>64000</v>
      </c>
      <c r="N332" t="n">
        <v>6.4</v>
      </c>
      <c r="O332" t="inlineStr">
        <is>
          <t>4-Acid Digestion</t>
        </is>
      </c>
      <c r="P332" t="n">
        <v>64</v>
      </c>
      <c r="Q332" t="n">
        <v>0.0064</v>
      </c>
      <c r="R332" t="inlineStr">
        <is>
          <t>4-Acid Digestion</t>
        </is>
      </c>
      <c r="S332" s="2" t="n">
        <v>0.02</v>
      </c>
      <c r="T332" s="2" t="n">
        <v>2e-06</v>
      </c>
      <c r="U332" t="inlineStr">
        <is>
          <t>Aqua Regia Digestion</t>
        </is>
      </c>
      <c r="V332" t="n">
        <v>232</v>
      </c>
      <c r="W332" t="n">
        <v>0.0232</v>
      </c>
      <c r="X332" t="inlineStr">
        <is>
          <t>Peroxide Fusion ICP</t>
        </is>
      </c>
      <c r="Y332" t="n">
        <v>254</v>
      </c>
      <c r="Z332" t="n">
        <v>0.0254</v>
      </c>
      <c r="AA332" t="inlineStr">
        <is>
          <t>4-Acid Digestion</t>
        </is>
      </c>
      <c r="AB332" t="n">
        <v>4.76</v>
      </c>
      <c r="AC332" t="n">
        <v>0.000476</v>
      </c>
      <c r="AD332" t="inlineStr">
        <is>
          <t>4-Acid Digestion</t>
        </is>
      </c>
      <c r="AE332" t="n">
        <v>1.48</v>
      </c>
      <c r="AF332" t="n">
        <v>0.000148</v>
      </c>
      <c r="AG332" t="inlineStr">
        <is>
          <t>4-Acid Digestion</t>
        </is>
      </c>
      <c r="AH332" t="n">
        <v>1450</v>
      </c>
      <c r="AI332" t="n">
        <v>0.145</v>
      </c>
      <c r="AJ332" t="inlineStr">
        <is>
          <t>4-Acid Digestion</t>
        </is>
      </c>
      <c r="AK332" t="n">
        <v>0.46</v>
      </c>
      <c r="AL332" t="n">
        <v>4.6e-05</v>
      </c>
      <c r="AM332" t="inlineStr">
        <is>
          <t>4-Acid Digestion</t>
        </is>
      </c>
      <c r="AN332" t="n">
        <v>148</v>
      </c>
      <c r="AO332" t="n">
        <v>0.0148</v>
      </c>
      <c r="AP332" t="inlineStr">
        <is>
          <t>4-Acid Digestion</t>
        </is>
      </c>
      <c r="AQ332" t="inlineStr"/>
      <c r="AR332" t="inlineStr"/>
      <c r="AS332" t="inlineStr"/>
      <c r="AT332" t="n">
        <v>11000</v>
      </c>
      <c r="AU332" t="n">
        <v>1.1</v>
      </c>
      <c r="AV332" t="inlineStr">
        <is>
          <t>4-Acid Digestion</t>
        </is>
      </c>
      <c r="AW332" t="n">
        <v>93</v>
      </c>
      <c r="AX332" t="n">
        <v>0.009299999999999999</v>
      </c>
      <c r="AY332" t="inlineStr">
        <is>
          <t>4-Acid Digestion</t>
        </is>
      </c>
      <c r="AZ332" t="n">
        <v>2.03</v>
      </c>
      <c r="BA332" t="n">
        <v>0.000203</v>
      </c>
      <c r="BB332" t="inlineStr">
        <is>
          <t>4-Acid Digestion</t>
        </is>
      </c>
      <c r="BC332" t="n">
        <v>45800</v>
      </c>
      <c r="BD332" t="n">
        <v>4.58</v>
      </c>
      <c r="BE332" t="inlineStr">
        <is>
          <t>4-Acid Digestion</t>
        </is>
      </c>
      <c r="BF332" t="n">
        <v>4.68</v>
      </c>
      <c r="BG332" t="n">
        <v>0.000468</v>
      </c>
      <c r="BH332" t="inlineStr">
        <is>
          <t>4-Acid Digestion</t>
        </is>
      </c>
      <c r="BI332" t="n">
        <v>2.76</v>
      </c>
      <c r="BJ332" t="n">
        <v>0.000276</v>
      </c>
      <c r="BK332" t="inlineStr">
        <is>
          <t>4-Acid Digestion</t>
        </is>
      </c>
      <c r="BL332" t="n">
        <v>0.91</v>
      </c>
      <c r="BM332" t="n">
        <v>9.1e-05</v>
      </c>
      <c r="BN332" t="inlineStr">
        <is>
          <t>4-Acid Digestion</t>
        </is>
      </c>
      <c r="BO332" t="n">
        <v>38300</v>
      </c>
      <c r="BP332" t="n">
        <v>3.83</v>
      </c>
      <c r="BQ332" t="inlineStr">
        <is>
          <t>4-Acid Digestion</t>
        </is>
      </c>
      <c r="BR332" t="n">
        <v>28.4</v>
      </c>
      <c r="BS332" t="n">
        <v>0.00284</v>
      </c>
      <c r="BT332" t="inlineStr">
        <is>
          <t>4-Acid Digestion</t>
        </is>
      </c>
      <c r="BU332" t="n">
        <v>5.18</v>
      </c>
      <c r="BV332" t="n">
        <v>0.000518</v>
      </c>
      <c r="BW332" t="inlineStr">
        <is>
          <t>4-Acid Digestion</t>
        </is>
      </c>
      <c r="BX332" t="n">
        <v>0.2</v>
      </c>
      <c r="BY332" t="n">
        <v>2e-05</v>
      </c>
      <c r="BZ332" t="inlineStr">
        <is>
          <t>4-Acid Digestion</t>
        </is>
      </c>
      <c r="CA332" t="n">
        <v>5.37</v>
      </c>
      <c r="CB332" t="n">
        <v>0.000537</v>
      </c>
      <c r="CC332" t="inlineStr">
        <is>
          <t>4-Acid Digestion</t>
        </is>
      </c>
      <c r="CD332" t="n">
        <v>0.06</v>
      </c>
      <c r="CE332" t="n">
        <v>6e-06</v>
      </c>
      <c r="CF332" t="inlineStr">
        <is>
          <t>Aqua Regia Digestion</t>
        </is>
      </c>
      <c r="CG332" t="n">
        <v>0.9</v>
      </c>
      <c r="CH332" t="n">
        <v>9.000000000000001e-05</v>
      </c>
      <c r="CI332" t="inlineStr">
        <is>
          <t>4-Acid Digestion</t>
        </is>
      </c>
      <c r="CJ332" t="n">
        <v>2.51</v>
      </c>
      <c r="CK332" t="n">
        <v>0.000251</v>
      </c>
      <c r="CL332" t="inlineStr">
        <is>
          <t>4-Acid Digestion</t>
        </is>
      </c>
      <c r="CM332" t="inlineStr"/>
      <c r="CN332" t="inlineStr"/>
      <c r="CO332" t="inlineStr"/>
      <c r="CP332" t="n">
        <v>25400</v>
      </c>
      <c r="CQ332" t="n">
        <v>2.54</v>
      </c>
      <c r="CR332" t="inlineStr">
        <is>
          <t>4-Acid Digestion</t>
        </is>
      </c>
      <c r="CS332" t="n">
        <v>72</v>
      </c>
      <c r="CT332" t="n">
        <v>0.0072</v>
      </c>
      <c r="CU332" t="inlineStr">
        <is>
          <t>4-Acid Digestion</t>
        </is>
      </c>
      <c r="CV332" t="n">
        <v>59</v>
      </c>
      <c r="CW332" t="n">
        <v>0.0059</v>
      </c>
      <c r="CX332" t="inlineStr">
        <is>
          <t>4-Acid Digestion</t>
        </is>
      </c>
      <c r="CY332" t="n">
        <v>0.44</v>
      </c>
      <c r="CZ332" t="n">
        <v>4.4e-05</v>
      </c>
      <c r="DA332" t="inlineStr">
        <is>
          <t>4-Acid Digestion</t>
        </is>
      </c>
      <c r="DB332" t="n">
        <v>30700</v>
      </c>
      <c r="DC332" t="n">
        <v>3.07</v>
      </c>
      <c r="DD332" t="inlineStr">
        <is>
          <t>4-Acid Digestion</t>
        </is>
      </c>
      <c r="DE332" t="n">
        <v>890</v>
      </c>
      <c r="DF332" t="n">
        <v>0.089</v>
      </c>
      <c r="DG332" t="inlineStr">
        <is>
          <t>4-Acid Digestion</t>
        </is>
      </c>
      <c r="DH332" t="n">
        <v>17.1</v>
      </c>
      <c r="DI332" t="n">
        <v>0.00171</v>
      </c>
      <c r="DJ332" t="inlineStr">
        <is>
          <t>4-Acid Digestion</t>
        </is>
      </c>
      <c r="DK332" t="n">
        <v>520</v>
      </c>
      <c r="DL332" t="n">
        <v>0.052</v>
      </c>
      <c r="DM332" t="inlineStr">
        <is>
          <t>4-Acid Digestion</t>
        </is>
      </c>
      <c r="DN332" t="n">
        <v>17.1</v>
      </c>
      <c r="DO332" t="n">
        <v>0.00171</v>
      </c>
      <c r="DP332" t="inlineStr">
        <is>
          <t>4-Acid Digestion</t>
        </is>
      </c>
      <c r="DQ332" t="n">
        <v>64</v>
      </c>
      <c r="DR332" t="n">
        <v>0.0064</v>
      </c>
      <c r="DS332" t="inlineStr">
        <is>
          <t>4-Acid Digestion</t>
        </is>
      </c>
      <c r="DT332" t="n">
        <v>233</v>
      </c>
      <c r="DU332" t="n">
        <v>0.0233</v>
      </c>
      <c r="DV332" t="inlineStr">
        <is>
          <t>Borate Fusion XRF</t>
        </is>
      </c>
      <c r="DW332" t="n">
        <v>350</v>
      </c>
      <c r="DX332" t="n">
        <v>0.035</v>
      </c>
      <c r="DY332" t="inlineStr">
        <is>
          <t>4-Acid Digestion</t>
        </is>
      </c>
      <c r="DZ332" t="n">
        <v>13.6</v>
      </c>
      <c r="EA332" t="n">
        <v>0.00136</v>
      </c>
      <c r="EB332" t="inlineStr">
        <is>
          <t>4-Acid Digestion</t>
        </is>
      </c>
      <c r="EC332" t="inlineStr"/>
      <c r="ED332" t="inlineStr"/>
      <c r="EE332" t="inlineStr"/>
      <c r="EF332" t="n">
        <v>16.9</v>
      </c>
      <c r="EG332" t="n">
        <v>0.00169</v>
      </c>
      <c r="EH332" t="inlineStr">
        <is>
          <t>4-Acid Digestion</t>
        </is>
      </c>
      <c r="EI332" t="inlineStr"/>
      <c r="EJ332" t="inlineStr"/>
      <c r="EK332" t="inlineStr"/>
      <c r="EL332" t="n">
        <v>96</v>
      </c>
      <c r="EM332" t="n">
        <v>0.009599999999999999</v>
      </c>
      <c r="EN332" t="inlineStr">
        <is>
          <t>Peroxide Fusion ICP</t>
        </is>
      </c>
      <c r="EO332" t="n">
        <v>0.03</v>
      </c>
      <c r="EP332" t="n">
        <v>3e-06</v>
      </c>
      <c r="EQ332" t="inlineStr">
        <is>
          <t>4-Acid Digestion</t>
        </is>
      </c>
      <c r="ER332" t="inlineStr"/>
      <c r="ES332" t="inlineStr"/>
      <c r="ET332" t="inlineStr"/>
      <c r="EU332" t="inlineStr"/>
      <c r="EV332" t="inlineStr"/>
      <c r="EW332" t="inlineStr"/>
      <c r="EX332" t="n">
        <v>43900</v>
      </c>
      <c r="EY332" t="n">
        <v>4.39</v>
      </c>
      <c r="EZ332" t="inlineStr">
        <is>
          <t>4-Acid Digestion</t>
        </is>
      </c>
      <c r="FA332" t="n">
        <v>3.72</v>
      </c>
      <c r="FB332" t="n">
        <v>0.000372</v>
      </c>
      <c r="FC332" t="inlineStr">
        <is>
          <t>4-Acid Digestion</t>
        </is>
      </c>
      <c r="FD332" t="n">
        <v>12.6</v>
      </c>
      <c r="FE332" t="n">
        <v>0.00126</v>
      </c>
      <c r="FF332" t="inlineStr">
        <is>
          <t>4-Acid Digestion</t>
        </is>
      </c>
      <c r="FG332" t="n">
        <v>6.97</v>
      </c>
      <c r="FH332" t="n">
        <v>0.000697</v>
      </c>
      <c r="FI332" t="inlineStr">
        <is>
          <t>4-Acid Digestion</t>
        </is>
      </c>
      <c r="FJ332" t="n">
        <v>241991.058</v>
      </c>
      <c r="FK332" t="n">
        <v>24.1991058</v>
      </c>
      <c r="FL332" t="inlineStr">
        <is>
          <t>Borate Fusion XRF</t>
        </is>
      </c>
      <c r="FM332" t="n">
        <v>9.07</v>
      </c>
      <c r="FN332" t="n">
        <v>0.000907</v>
      </c>
      <c r="FO332" t="inlineStr">
        <is>
          <t>Peroxide Fusion ICP</t>
        </is>
      </c>
      <c r="FP332" t="n">
        <v>2.99</v>
      </c>
      <c r="FQ332" t="n">
        <v>0.000299</v>
      </c>
      <c r="FR332" t="inlineStr">
        <is>
          <t>4-Acid Digestion</t>
        </is>
      </c>
      <c r="FS332" t="n">
        <v>70</v>
      </c>
      <c r="FT332" t="n">
        <v>0.007</v>
      </c>
      <c r="FU332" t="inlineStr">
        <is>
          <t>4-Acid Digestion</t>
        </is>
      </c>
      <c r="FV332" t="n">
        <v>1.19</v>
      </c>
      <c r="FW332" t="n">
        <v>0.000119</v>
      </c>
      <c r="FX332" t="inlineStr">
        <is>
          <t>4-Acid Digestion</t>
        </is>
      </c>
      <c r="FY332" t="n">
        <v>0.8100000000000001</v>
      </c>
      <c r="FZ332" t="n">
        <v>8.1e-05</v>
      </c>
      <c r="GA332" t="inlineStr">
        <is>
          <t>4-Acid Digestion</t>
        </is>
      </c>
      <c r="GB332" t="n">
        <v>0.054</v>
      </c>
      <c r="GC332" t="n">
        <v>5.4e-06</v>
      </c>
      <c r="GD332" t="inlineStr">
        <is>
          <t>Aqua Regia Digestion</t>
        </is>
      </c>
      <c r="GE332" t="n">
        <v>16</v>
      </c>
      <c r="GF332" t="n">
        <v>0.0016</v>
      </c>
      <c r="GG332" t="inlineStr">
        <is>
          <t>4-Acid Digestion</t>
        </is>
      </c>
      <c r="GH332" t="n">
        <v>2740</v>
      </c>
      <c r="GI332" t="n">
        <v>0.274</v>
      </c>
      <c r="GJ332" t="inlineStr">
        <is>
          <t>4-Acid Digestion</t>
        </is>
      </c>
      <c r="GK332" t="n">
        <v>0.99</v>
      </c>
      <c r="GL332" t="n">
        <v>9.899999999999999e-05</v>
      </c>
      <c r="GM332" t="inlineStr">
        <is>
          <t>4-Acid Digestion</t>
        </is>
      </c>
      <c r="GN332" t="n">
        <v>0.42</v>
      </c>
      <c r="GO332" t="n">
        <v>4.2e-05</v>
      </c>
      <c r="GP332" t="inlineStr">
        <is>
          <t>4-Acid Digestion</t>
        </is>
      </c>
      <c r="GQ332" t="n">
        <v>9.24</v>
      </c>
      <c r="GR332" t="n">
        <v>0.000924</v>
      </c>
      <c r="GS332" t="inlineStr">
        <is>
          <t>4-Acid Digestion</t>
        </is>
      </c>
      <c r="GT332" t="n">
        <v>387.635</v>
      </c>
      <c r="GU332" t="n">
        <v>0.0387635</v>
      </c>
      <c r="GV332" t="inlineStr">
        <is>
          <t>Borate Fusion XRF</t>
        </is>
      </c>
      <c r="GW332" t="n">
        <v>2.78</v>
      </c>
      <c r="GX332" t="n">
        <v>0.000278</v>
      </c>
      <c r="GY332" t="inlineStr">
        <is>
          <t>4-Acid Digestion</t>
        </is>
      </c>
      <c r="GZ332" t="n">
        <v>24.4</v>
      </c>
      <c r="HA332" t="n">
        <v>0.00244</v>
      </c>
      <c r="HB332" t="inlineStr">
        <is>
          <t>4-Acid Digestion</t>
        </is>
      </c>
      <c r="HC332" t="n">
        <v>2.88</v>
      </c>
      <c r="HD332" t="n">
        <v>0.000288</v>
      </c>
      <c r="HE332" t="inlineStr">
        <is>
          <t>4-Acid Digestion</t>
        </is>
      </c>
      <c r="HF332" t="n">
        <v>29</v>
      </c>
      <c r="HG332" t="n">
        <v>0.0029</v>
      </c>
      <c r="HH332" t="inlineStr">
        <is>
          <t>4-Acid Digestion</t>
        </is>
      </c>
      <c r="HI332" t="n">
        <v>188</v>
      </c>
      <c r="HJ332" t="n">
        <v>0.0188</v>
      </c>
      <c r="HK332" t="inlineStr">
        <is>
          <t>4-Acid Digestion</t>
        </is>
      </c>
    </row>
    <row r="333">
      <c r="A333" t="inlineStr">
        <is>
          <t>OREAS0556</t>
        </is>
      </c>
      <c r="B333" t="inlineStr">
        <is>
          <t>Cu ore, Cu-Co ore</t>
        </is>
      </c>
      <c r="C333" t="inlineStr">
        <is>
          <t>primary</t>
        </is>
      </c>
      <c r="D333" t="inlineStr">
        <is>
          <t>dolomitic shale</t>
        </is>
      </c>
      <c r="E333" t="inlineStr">
        <is>
          <t>structurally-controlled sediment-hosted</t>
        </is>
      </c>
      <c r="F333" t="inlineStr">
        <is>
          <t>yes</t>
        </is>
      </c>
      <c r="G333" t="inlineStr">
        <is>
          <t>Archived</t>
        </is>
      </c>
      <c r="H333" t="inlineStr">
        <is>
          <t>C:/Users/Zeb/Documents/GitHub/OREAS-Catalogue-Info/oreas-catalogue-2024-05-24.csv</t>
        </is>
      </c>
      <c r="I333">
        <f>Hyperlink("https://www.oreas.com/crm/OREAS-556/")</f>
        <v/>
      </c>
      <c r="J333" t="n">
        <v>0.141</v>
      </c>
      <c r="K333" t="n">
        <v>1.41e-05</v>
      </c>
      <c r="L333" t="inlineStr">
        <is>
          <t>Aqua Regia Digestion</t>
        </is>
      </c>
      <c r="M333" t="n">
        <v>49300</v>
      </c>
      <c r="N333" t="n">
        <v>4.93</v>
      </c>
      <c r="O333" t="inlineStr">
        <is>
          <t>4-Acid Digestion</t>
        </is>
      </c>
      <c r="P333" t="n">
        <v>28.5</v>
      </c>
      <c r="Q333" t="n">
        <v>0.00285</v>
      </c>
      <c r="R333" t="inlineStr">
        <is>
          <t>4-Acid Digestion</t>
        </is>
      </c>
      <c r="S333" t="inlineStr"/>
      <c r="T333" t="inlineStr"/>
      <c r="U333" t="inlineStr"/>
      <c r="V333" t="n">
        <v>475</v>
      </c>
      <c r="W333" t="n">
        <v>0.0475</v>
      </c>
      <c r="X333" t="inlineStr">
        <is>
          <t>Peroxide Fusion ICP</t>
        </is>
      </c>
      <c r="Y333" t="n">
        <v>496</v>
      </c>
      <c r="Z333" t="n">
        <v>0.0496</v>
      </c>
      <c r="AA333" t="inlineStr">
        <is>
          <t>4-Acid Digestion</t>
        </is>
      </c>
      <c r="AB333" t="n">
        <v>2.78</v>
      </c>
      <c r="AC333" t="n">
        <v>0.000278</v>
      </c>
      <c r="AD333" t="inlineStr">
        <is>
          <t>4-Acid Digestion</t>
        </is>
      </c>
      <c r="AE333" t="n">
        <v>4.39</v>
      </c>
      <c r="AF333" t="n">
        <v>0.000439</v>
      </c>
      <c r="AG333" t="inlineStr">
        <is>
          <t>4-Acid Digestion</t>
        </is>
      </c>
      <c r="AH333" t="n">
        <v>27600</v>
      </c>
      <c r="AI333" t="n">
        <v>2.76</v>
      </c>
      <c r="AJ333" t="inlineStr">
        <is>
          <t>4-Acid Digestion</t>
        </is>
      </c>
      <c r="AK333" t="n">
        <v>0.25</v>
      </c>
      <c r="AL333" t="n">
        <v>2.5e-05</v>
      </c>
      <c r="AM333" t="inlineStr">
        <is>
          <t>4-Acid Digestion</t>
        </is>
      </c>
      <c r="AN333" t="n">
        <v>77</v>
      </c>
      <c r="AO333" t="n">
        <v>0.0077</v>
      </c>
      <c r="AP333" t="inlineStr">
        <is>
          <t>4-Acid Digestion</t>
        </is>
      </c>
      <c r="AQ333" t="inlineStr"/>
      <c r="AR333" t="inlineStr"/>
      <c r="AS333" t="inlineStr"/>
      <c r="AT333" t="n">
        <v>21500</v>
      </c>
      <c r="AU333" t="n">
        <v>2.15</v>
      </c>
      <c r="AV333" t="inlineStr">
        <is>
          <t>4-Acid Digestion</t>
        </is>
      </c>
      <c r="AW333" t="n">
        <v>55</v>
      </c>
      <c r="AX333" t="n">
        <v>0.0055</v>
      </c>
      <c r="AY333" t="inlineStr">
        <is>
          <t>4-Acid Digestion</t>
        </is>
      </c>
      <c r="AZ333" t="n">
        <v>2.01</v>
      </c>
      <c r="BA333" t="n">
        <v>0.000201</v>
      </c>
      <c r="BB333" t="inlineStr">
        <is>
          <t>4-Acid Digestion</t>
        </is>
      </c>
      <c r="BC333" t="n">
        <v>22000</v>
      </c>
      <c r="BD333" t="n">
        <v>2.2</v>
      </c>
      <c r="BE333" t="inlineStr">
        <is>
          <t>4-Acid Digestion</t>
        </is>
      </c>
      <c r="BF333" t="n">
        <v>3.86</v>
      </c>
      <c r="BG333" t="n">
        <v>0.000386</v>
      </c>
      <c r="BH333" t="inlineStr">
        <is>
          <t>4-Acid Digestion</t>
        </is>
      </c>
      <c r="BI333" t="n">
        <v>2.33</v>
      </c>
      <c r="BJ333" t="n">
        <v>0.000233</v>
      </c>
      <c r="BK333" t="inlineStr">
        <is>
          <t>4-Acid Digestion</t>
        </is>
      </c>
      <c r="BL333" t="n">
        <v>0.76</v>
      </c>
      <c r="BM333" t="n">
        <v>7.6e-05</v>
      </c>
      <c r="BN333" t="inlineStr">
        <is>
          <t>4-Acid Digestion</t>
        </is>
      </c>
      <c r="BO333" t="n">
        <v>8200</v>
      </c>
      <c r="BP333" t="n">
        <v>0.82</v>
      </c>
      <c r="BQ333" t="inlineStr">
        <is>
          <t>4-Acid Digestion</t>
        </is>
      </c>
      <c r="BR333" t="n">
        <v>13.2</v>
      </c>
      <c r="BS333" t="n">
        <v>0.00132</v>
      </c>
      <c r="BT333" t="inlineStr">
        <is>
          <t>4-Acid Digestion</t>
        </is>
      </c>
      <c r="BU333" t="n">
        <v>4.23</v>
      </c>
      <c r="BV333" t="n">
        <v>0.000423</v>
      </c>
      <c r="BW333" t="inlineStr">
        <is>
          <t>4-Acid Digestion</t>
        </is>
      </c>
      <c r="BX333" t="n">
        <v>0.098</v>
      </c>
      <c r="BY333" t="n">
        <v>9.799999999999999e-06</v>
      </c>
      <c r="BZ333" t="inlineStr">
        <is>
          <t>4-Acid Digestion</t>
        </is>
      </c>
      <c r="CA333" t="n">
        <v>3.43</v>
      </c>
      <c r="CB333" t="n">
        <v>0.000343</v>
      </c>
      <c r="CC333" t="inlineStr">
        <is>
          <t>4-Acid Digestion</t>
        </is>
      </c>
      <c r="CD333" t="n">
        <v>0.048</v>
      </c>
      <c r="CE333" t="n">
        <v>4.8e-06</v>
      </c>
      <c r="CF333" t="inlineStr">
        <is>
          <t>Aqua Regia Digestion</t>
        </is>
      </c>
      <c r="CG333" t="n">
        <v>0.79</v>
      </c>
      <c r="CH333" t="n">
        <v>7.9e-05</v>
      </c>
      <c r="CI333" t="inlineStr">
        <is>
          <t>4-Acid Digestion</t>
        </is>
      </c>
      <c r="CJ333" t="n">
        <v>0.14</v>
      </c>
      <c r="CK333" t="n">
        <v>1.4e-05</v>
      </c>
      <c r="CL333" t="inlineStr">
        <is>
          <t>4-Acid Digestion</t>
        </is>
      </c>
      <c r="CM333" t="inlineStr"/>
      <c r="CN333" t="inlineStr"/>
      <c r="CO333" t="inlineStr"/>
      <c r="CP333" t="n">
        <v>18300</v>
      </c>
      <c r="CQ333" t="n">
        <v>1.83</v>
      </c>
      <c r="CR333" t="inlineStr">
        <is>
          <t>4-Acid Digestion</t>
        </is>
      </c>
      <c r="CS333" t="n">
        <v>37.8</v>
      </c>
      <c r="CT333" t="n">
        <v>0.00378</v>
      </c>
      <c r="CU333" t="inlineStr">
        <is>
          <t>4-Acid Digestion</t>
        </is>
      </c>
      <c r="CV333" t="n">
        <v>96</v>
      </c>
      <c r="CW333" t="n">
        <v>0.009599999999999999</v>
      </c>
      <c r="CX333" t="inlineStr">
        <is>
          <t>4-Acid Digestion</t>
        </is>
      </c>
      <c r="CY333" t="n">
        <v>0.33</v>
      </c>
      <c r="CZ333" t="n">
        <v>3.3e-05</v>
      </c>
      <c r="DA333" t="inlineStr">
        <is>
          <t>4-Acid Digestion</t>
        </is>
      </c>
      <c r="DB333" t="n">
        <v>33500</v>
      </c>
      <c r="DC333" t="n">
        <v>3.35</v>
      </c>
      <c r="DD333" t="inlineStr">
        <is>
          <t>4-Acid Digestion</t>
        </is>
      </c>
      <c r="DE333" t="n">
        <v>660</v>
      </c>
      <c r="DF333" t="n">
        <v>0.066</v>
      </c>
      <c r="DG333" t="inlineStr">
        <is>
          <t>4-Acid Digestion</t>
        </is>
      </c>
      <c r="DH333" t="n">
        <v>2.24</v>
      </c>
      <c r="DI333" t="n">
        <v>0.000224</v>
      </c>
      <c r="DJ333" t="inlineStr">
        <is>
          <t>4-Acid Digestion</t>
        </is>
      </c>
      <c r="DK333" t="n">
        <v>530</v>
      </c>
      <c r="DL333" t="n">
        <v>0.053</v>
      </c>
      <c r="DM333" t="inlineStr">
        <is>
          <t>4-Acid Digestion</t>
        </is>
      </c>
      <c r="DN333" t="n">
        <v>10.5</v>
      </c>
      <c r="DO333" t="n">
        <v>0.00105</v>
      </c>
      <c r="DP333" t="inlineStr">
        <is>
          <t>4-Acid Digestion</t>
        </is>
      </c>
      <c r="DQ333" t="n">
        <v>29.4</v>
      </c>
      <c r="DR333" t="n">
        <v>0.00294</v>
      </c>
      <c r="DS333" t="inlineStr">
        <is>
          <t>4-Acid Digestion</t>
        </is>
      </c>
      <c r="DT333" t="n">
        <v>48.8</v>
      </c>
      <c r="DU333" t="n">
        <v>0.00488</v>
      </c>
      <c r="DV333" t="inlineStr">
        <is>
          <t>Peroxide Fusion ICP</t>
        </is>
      </c>
      <c r="DW333" t="n">
        <v>490</v>
      </c>
      <c r="DX333" t="n">
        <v>0.049</v>
      </c>
      <c r="DY333" t="inlineStr">
        <is>
          <t>4-Acid Digestion</t>
        </is>
      </c>
      <c r="DZ333" t="n">
        <v>15.2</v>
      </c>
      <c r="EA333" t="n">
        <v>0.00152</v>
      </c>
      <c r="EB333" t="inlineStr">
        <is>
          <t>4-Acid Digestion</t>
        </is>
      </c>
      <c r="EC333" t="inlineStr"/>
      <c r="ED333" t="inlineStr"/>
      <c r="EE333" t="inlineStr"/>
      <c r="EF333" t="n">
        <v>7.59</v>
      </c>
      <c r="EG333" t="n">
        <v>0.000759</v>
      </c>
      <c r="EH333" t="inlineStr">
        <is>
          <t>4-Acid Digestion</t>
        </is>
      </c>
      <c r="EI333" t="inlineStr"/>
      <c r="EJ333" t="inlineStr"/>
      <c r="EK333" t="inlineStr"/>
      <c r="EL333" t="n">
        <v>71</v>
      </c>
      <c r="EM333" t="n">
        <v>0.0071</v>
      </c>
      <c r="EN333" t="inlineStr">
        <is>
          <t>Peroxide Fusion ICP</t>
        </is>
      </c>
      <c r="EO333" t="n">
        <v>0.041</v>
      </c>
      <c r="EP333" t="n">
        <v>4.1e-06</v>
      </c>
      <c r="EQ333" t="inlineStr">
        <is>
          <t>4-Acid Digestion</t>
        </is>
      </c>
      <c r="ER333" t="inlineStr"/>
      <c r="ES333" t="inlineStr"/>
      <c r="ET333" t="inlineStr"/>
      <c r="EU333" t="inlineStr"/>
      <c r="EV333" t="inlineStr"/>
      <c r="EW333" t="inlineStr"/>
      <c r="EX333" t="n">
        <v>17000</v>
      </c>
      <c r="EY333" t="n">
        <v>1.7</v>
      </c>
      <c r="EZ333" t="inlineStr">
        <is>
          <t>4-Acid Digestion</t>
        </is>
      </c>
      <c r="FA333" t="n">
        <v>1.49</v>
      </c>
      <c r="FB333" t="n">
        <v>0.000149</v>
      </c>
      <c r="FC333" t="inlineStr">
        <is>
          <t>4-Acid Digestion</t>
        </is>
      </c>
      <c r="FD333" t="n">
        <v>10.5</v>
      </c>
      <c r="FE333" t="n">
        <v>0.00105</v>
      </c>
      <c r="FF333" t="inlineStr">
        <is>
          <t>4-Acid Digestion</t>
        </is>
      </c>
      <c r="FG333" t="n">
        <v>3.74</v>
      </c>
      <c r="FH333" t="n">
        <v>0.000374</v>
      </c>
      <c r="FI333" t="inlineStr">
        <is>
          <t>4-Acid Digestion</t>
        </is>
      </c>
      <c r="FJ333" t="n">
        <v>284293.919</v>
      </c>
      <c r="FK333" t="n">
        <v>28.4293919</v>
      </c>
      <c r="FL333" t="inlineStr">
        <is>
          <t>Borate Fusion XRF</t>
        </is>
      </c>
      <c r="FM333" t="n">
        <v>5.12</v>
      </c>
      <c r="FN333" t="n">
        <v>0.000512</v>
      </c>
      <c r="FO333" t="inlineStr">
        <is>
          <t>Peroxide Fusion ICP</t>
        </is>
      </c>
      <c r="FP333" t="n">
        <v>1.71</v>
      </c>
      <c r="FQ333" t="n">
        <v>0.000171</v>
      </c>
      <c r="FR333" t="inlineStr">
        <is>
          <t>4-Acid Digestion</t>
        </is>
      </c>
      <c r="FS333" t="n">
        <v>46.9</v>
      </c>
      <c r="FT333" t="n">
        <v>0.00469</v>
      </c>
      <c r="FU333" t="inlineStr">
        <is>
          <t>4-Acid Digestion</t>
        </is>
      </c>
      <c r="FV333" t="n">
        <v>0.75</v>
      </c>
      <c r="FW333" t="n">
        <v>7.499999999999999e-05</v>
      </c>
      <c r="FX333" t="inlineStr">
        <is>
          <t>4-Acid Digestion</t>
        </is>
      </c>
      <c r="FY333" t="n">
        <v>0.66</v>
      </c>
      <c r="FZ333" t="n">
        <v>6.600000000000001e-05</v>
      </c>
      <c r="GA333" t="inlineStr">
        <is>
          <t>4-Acid Digestion</t>
        </is>
      </c>
      <c r="GB333" s="2" t="n">
        <v>0.05</v>
      </c>
      <c r="GC333" s="2" t="n">
        <v>5e-06</v>
      </c>
      <c r="GD333" t="inlineStr">
        <is>
          <t>4-Acid Digestion</t>
        </is>
      </c>
      <c r="GE333" t="n">
        <v>9.52</v>
      </c>
      <c r="GF333" t="n">
        <v>0.000952</v>
      </c>
      <c r="GG333" t="inlineStr">
        <is>
          <t>4-Acid Digestion</t>
        </is>
      </c>
      <c r="GH333" t="n">
        <v>2380</v>
      </c>
      <c r="GI333" t="n">
        <v>0.238</v>
      </c>
      <c r="GJ333" t="inlineStr">
        <is>
          <t>4-Acid Digestion</t>
        </is>
      </c>
      <c r="GK333" t="n">
        <v>0.38</v>
      </c>
      <c r="GL333" t="n">
        <v>3.8e-05</v>
      </c>
      <c r="GM333" t="inlineStr">
        <is>
          <t>4-Acid Digestion</t>
        </is>
      </c>
      <c r="GN333" t="n">
        <v>0.34</v>
      </c>
      <c r="GO333" t="n">
        <v>3.4e-05</v>
      </c>
      <c r="GP333" t="inlineStr">
        <is>
          <t>4-Acid Digestion</t>
        </is>
      </c>
      <c r="GQ333" t="n">
        <v>18.8</v>
      </c>
      <c r="GR333" t="n">
        <v>0.00188</v>
      </c>
      <c r="GS333" t="inlineStr">
        <is>
          <t>4-Acid Digestion</t>
        </is>
      </c>
      <c r="GT333" t="n">
        <v>123</v>
      </c>
      <c r="GU333" t="n">
        <v>0.0123</v>
      </c>
      <c r="GV333" t="inlineStr">
        <is>
          <t>Peroxide Fusion ICP</t>
        </is>
      </c>
      <c r="GW333" t="n">
        <v>1.26</v>
      </c>
      <c r="GX333" t="n">
        <v>0.000126</v>
      </c>
      <c r="GY333" t="inlineStr">
        <is>
          <t>4-Acid Digestion</t>
        </is>
      </c>
      <c r="GZ333" t="n">
        <v>21.4</v>
      </c>
      <c r="HA333" t="n">
        <v>0.00214</v>
      </c>
      <c r="HB333" t="inlineStr">
        <is>
          <t>4-Acid Digestion</t>
        </is>
      </c>
      <c r="HC333" t="n">
        <v>2.23</v>
      </c>
      <c r="HD333" t="n">
        <v>0.000223</v>
      </c>
      <c r="HE333" t="inlineStr">
        <is>
          <t>4-Acid Digestion</t>
        </is>
      </c>
      <c r="HF333" t="n">
        <v>35.9</v>
      </c>
      <c r="HG333" t="n">
        <v>0.00359</v>
      </c>
      <c r="HH333" t="inlineStr">
        <is>
          <t>4-Acid Digestion</t>
        </is>
      </c>
      <c r="HI333" t="n">
        <v>122</v>
      </c>
      <c r="HJ333" t="n">
        <v>0.0122</v>
      </c>
      <c r="HK333" t="inlineStr">
        <is>
          <t>4-Acid Digestion</t>
        </is>
      </c>
    </row>
    <row r="334">
      <c r="A334" t="inlineStr">
        <is>
          <t>OREAS0556b</t>
        </is>
      </c>
      <c r="B334" t="inlineStr">
        <is>
          <t>Cu ore, Cu-Co ore</t>
        </is>
      </c>
      <c r="C334" t="inlineStr">
        <is>
          <t>primary</t>
        </is>
      </c>
      <c r="D334" t="inlineStr">
        <is>
          <t>dolomitic shale</t>
        </is>
      </c>
      <c r="E334" t="inlineStr">
        <is>
          <t>structurally-controlled sediment-hosted</t>
        </is>
      </c>
      <c r="F334" t="inlineStr">
        <is>
          <t>yes</t>
        </is>
      </c>
      <c r="G334" t="inlineStr">
        <is>
          <t>Current</t>
        </is>
      </c>
      <c r="H334" t="inlineStr">
        <is>
          <t>C:/Users/Zeb/Documents/GitHub/OREAS-Catalogue-Info/oreas-catalogue-2024-05-24.csv</t>
        </is>
      </c>
      <c r="I334">
        <f>Hyperlink("https://www.oreas.com/crm/OREAS-556b/")</f>
        <v/>
      </c>
      <c r="J334" t="n">
        <v>0.12</v>
      </c>
      <c r="K334" t="n">
        <v>1.2e-05</v>
      </c>
      <c r="L334" t="inlineStr">
        <is>
          <t>Aqua Regia Digestion</t>
        </is>
      </c>
      <c r="M334" t="n">
        <v>56700</v>
      </c>
      <c r="N334" t="n">
        <v>5.67</v>
      </c>
      <c r="O334" t="inlineStr">
        <is>
          <t>4-Acid Digestion</t>
        </is>
      </c>
      <c r="P334" t="n">
        <v>98</v>
      </c>
      <c r="Q334" t="n">
        <v>0.0098</v>
      </c>
      <c r="R334" t="inlineStr">
        <is>
          <t>4-Acid Digestion</t>
        </is>
      </c>
      <c r="S334" s="2" t="n">
        <v>0.02</v>
      </c>
      <c r="T334" s="2" t="n">
        <v>2e-06</v>
      </c>
      <c r="U334" t="inlineStr">
        <is>
          <t>Aqua Regia Digestion</t>
        </is>
      </c>
      <c r="V334" t="n">
        <v>199</v>
      </c>
      <c r="W334" t="n">
        <v>0.0199</v>
      </c>
      <c r="X334" t="inlineStr">
        <is>
          <t>Peroxide Fusion ICP</t>
        </is>
      </c>
      <c r="Y334" t="n">
        <v>190</v>
      </c>
      <c r="Z334" t="n">
        <v>0.019</v>
      </c>
      <c r="AA334" t="inlineStr">
        <is>
          <t>4-Acid Digestion</t>
        </is>
      </c>
      <c r="AB334" t="n">
        <v>4.52</v>
      </c>
      <c r="AC334" t="n">
        <v>0.000452</v>
      </c>
      <c r="AD334" t="inlineStr">
        <is>
          <t>4-Acid Digestion</t>
        </is>
      </c>
      <c r="AE334" t="n">
        <v>2.89</v>
      </c>
      <c r="AF334" t="n">
        <v>0.000289</v>
      </c>
      <c r="AG334" t="inlineStr">
        <is>
          <t>4-Acid Digestion</t>
        </is>
      </c>
      <c r="AH334" t="n">
        <v>1410</v>
      </c>
      <c r="AI334" t="n">
        <v>0.141</v>
      </c>
      <c r="AJ334" t="inlineStr">
        <is>
          <t>4-Acid Digestion</t>
        </is>
      </c>
      <c r="AK334" t="n">
        <v>0.51</v>
      </c>
      <c r="AL334" t="n">
        <v>5.1e-05</v>
      </c>
      <c r="AM334" t="inlineStr">
        <is>
          <t>4-Acid Digestion</t>
        </is>
      </c>
      <c r="AN334" t="n">
        <v>143</v>
      </c>
      <c r="AO334" t="n">
        <v>0.0143</v>
      </c>
      <c r="AP334" t="inlineStr">
        <is>
          <t>4-Acid Digestion</t>
        </is>
      </c>
      <c r="AQ334" t="inlineStr"/>
      <c r="AR334" t="inlineStr"/>
      <c r="AS334" t="inlineStr"/>
      <c r="AT334" t="n">
        <v>19900</v>
      </c>
      <c r="AU334" t="n">
        <v>1.99</v>
      </c>
      <c r="AV334" t="inlineStr">
        <is>
          <t>4-Acid Digestion</t>
        </is>
      </c>
      <c r="AW334" t="n">
        <v>89</v>
      </c>
      <c r="AX334" t="n">
        <v>0.0089</v>
      </c>
      <c r="AY334" t="inlineStr">
        <is>
          <t>4-Acid Digestion</t>
        </is>
      </c>
      <c r="AZ334" t="n">
        <v>1.75</v>
      </c>
      <c r="BA334" t="n">
        <v>0.000175</v>
      </c>
      <c r="BB334" t="inlineStr">
        <is>
          <t>4-Acid Digestion</t>
        </is>
      </c>
      <c r="BC334" t="n">
        <v>86400</v>
      </c>
      <c r="BD334" t="n">
        <v>8.640000000000001</v>
      </c>
      <c r="BE334" t="inlineStr">
        <is>
          <t>4-Acid Digestion</t>
        </is>
      </c>
      <c r="BF334" t="n">
        <v>4.54</v>
      </c>
      <c r="BG334" t="n">
        <v>0.000454</v>
      </c>
      <c r="BH334" t="inlineStr">
        <is>
          <t>4-Acid Digestion</t>
        </is>
      </c>
      <c r="BI334" t="n">
        <v>2.7</v>
      </c>
      <c r="BJ334" t="n">
        <v>0.00027</v>
      </c>
      <c r="BK334" t="inlineStr">
        <is>
          <t>4-Acid Digestion</t>
        </is>
      </c>
      <c r="BL334" t="n">
        <v>0.89</v>
      </c>
      <c r="BM334" t="n">
        <v>8.899999999999999e-05</v>
      </c>
      <c r="BN334" t="inlineStr">
        <is>
          <t>4-Acid Digestion</t>
        </is>
      </c>
      <c r="BO334" t="n">
        <v>67100</v>
      </c>
      <c r="BP334" t="n">
        <v>6.71</v>
      </c>
      <c r="BQ334" t="inlineStr">
        <is>
          <t>4-Acid Digestion</t>
        </is>
      </c>
      <c r="BR334" t="n">
        <v>28.1</v>
      </c>
      <c r="BS334" t="n">
        <v>0.00281</v>
      </c>
      <c r="BT334" t="inlineStr">
        <is>
          <t>4-Acid Digestion</t>
        </is>
      </c>
      <c r="BU334" t="n">
        <v>4.92</v>
      </c>
      <c r="BV334" t="n">
        <v>0.000492</v>
      </c>
      <c r="BW334" t="inlineStr">
        <is>
          <t>4-Acid Digestion</t>
        </is>
      </c>
      <c r="BX334" t="n">
        <v>0.23</v>
      </c>
      <c r="BY334" t="n">
        <v>2.3e-05</v>
      </c>
      <c r="BZ334" t="inlineStr">
        <is>
          <t>4-Acid Digestion</t>
        </is>
      </c>
      <c r="CA334" t="n">
        <v>4.94</v>
      </c>
      <c r="CB334" t="n">
        <v>0.000494</v>
      </c>
      <c r="CC334" t="inlineStr">
        <is>
          <t>4-Acid Digestion</t>
        </is>
      </c>
      <c r="CD334" t="n">
        <v>0.11</v>
      </c>
      <c r="CE334" t="n">
        <v>1.1e-05</v>
      </c>
      <c r="CF334" t="inlineStr">
        <is>
          <t>Aqua Regia Digestion</t>
        </is>
      </c>
      <c r="CG334" t="n">
        <v>0.89</v>
      </c>
      <c r="CH334" t="n">
        <v>8.899999999999999e-05</v>
      </c>
      <c r="CI334" t="inlineStr">
        <is>
          <t>4-Acid Digestion</t>
        </is>
      </c>
      <c r="CJ334" t="n">
        <v>3.56</v>
      </c>
      <c r="CK334" t="n">
        <v>0.000356</v>
      </c>
      <c r="CL334" t="inlineStr">
        <is>
          <t>4-Acid Digestion</t>
        </is>
      </c>
      <c r="CM334" t="inlineStr"/>
      <c r="CN334" t="inlineStr"/>
      <c r="CO334" t="inlineStr"/>
      <c r="CP334" t="n">
        <v>22500</v>
      </c>
      <c r="CQ334" t="n">
        <v>2.25</v>
      </c>
      <c r="CR334" t="inlineStr">
        <is>
          <t>4-Acid Digestion</t>
        </is>
      </c>
      <c r="CS334" t="n">
        <v>70</v>
      </c>
      <c r="CT334" t="n">
        <v>0.007</v>
      </c>
      <c r="CU334" t="inlineStr">
        <is>
          <t>4-Acid Digestion</t>
        </is>
      </c>
      <c r="CV334" t="n">
        <v>52</v>
      </c>
      <c r="CW334" t="n">
        <v>0.0052</v>
      </c>
      <c r="CX334" t="inlineStr">
        <is>
          <t>4-Acid Digestion</t>
        </is>
      </c>
      <c r="CY334" t="n">
        <v>0.41</v>
      </c>
      <c r="CZ334" t="n">
        <v>4.1e-05</v>
      </c>
      <c r="DA334" t="inlineStr">
        <is>
          <t>4-Acid Digestion</t>
        </is>
      </c>
      <c r="DB334" t="n">
        <v>24300</v>
      </c>
      <c r="DC334" t="n">
        <v>2.43</v>
      </c>
      <c r="DD334" t="inlineStr">
        <is>
          <t>4-Acid Digestion</t>
        </is>
      </c>
      <c r="DE334" t="n">
        <v>1170</v>
      </c>
      <c r="DF334" t="n">
        <v>0.117</v>
      </c>
      <c r="DG334" t="inlineStr">
        <is>
          <t>4-Acid Digestion</t>
        </is>
      </c>
      <c r="DH334" t="n">
        <v>18.4</v>
      </c>
      <c r="DI334" t="n">
        <v>0.00184</v>
      </c>
      <c r="DJ334" t="inlineStr">
        <is>
          <t>4-Acid Digestion</t>
        </is>
      </c>
      <c r="DK334" t="n">
        <v>490</v>
      </c>
      <c r="DL334" t="n">
        <v>0.049</v>
      </c>
      <c r="DM334" t="inlineStr">
        <is>
          <t>4-Acid Digestion</t>
        </is>
      </c>
      <c r="DN334" t="n">
        <v>14</v>
      </c>
      <c r="DO334" t="n">
        <v>0.0014</v>
      </c>
      <c r="DP334" t="inlineStr">
        <is>
          <t>4-Acid Digestion</t>
        </is>
      </c>
      <c r="DQ334" t="n">
        <v>63</v>
      </c>
      <c r="DR334" t="n">
        <v>0.0063</v>
      </c>
      <c r="DS334" t="inlineStr">
        <is>
          <t>4-Acid Digestion</t>
        </is>
      </c>
      <c r="DT334" t="n">
        <v>344</v>
      </c>
      <c r="DU334" t="n">
        <v>0.0344</v>
      </c>
      <c r="DV334" t="inlineStr">
        <is>
          <t>Borate Fusion XRF</t>
        </is>
      </c>
      <c r="DW334" t="n">
        <v>330</v>
      </c>
      <c r="DX334" t="n">
        <v>0.033</v>
      </c>
      <c r="DY334" t="inlineStr">
        <is>
          <t>4-Acid Digestion</t>
        </is>
      </c>
      <c r="DZ334" t="n">
        <v>17.3</v>
      </c>
      <c r="EA334" t="n">
        <v>0.00173</v>
      </c>
      <c r="EB334" t="inlineStr">
        <is>
          <t>4-Acid Digestion</t>
        </is>
      </c>
      <c r="EC334" t="inlineStr"/>
      <c r="ED334" t="inlineStr"/>
      <c r="EE334" t="inlineStr"/>
      <c r="EF334" t="n">
        <v>16.5</v>
      </c>
      <c r="EG334" t="n">
        <v>0.00165</v>
      </c>
      <c r="EH334" t="inlineStr">
        <is>
          <t>4-Acid Digestion</t>
        </is>
      </c>
      <c r="EI334" t="inlineStr"/>
      <c r="EJ334" t="inlineStr"/>
      <c r="EK334" t="inlineStr"/>
      <c r="EL334" t="n">
        <v>82</v>
      </c>
      <c r="EM334" t="n">
        <v>0.008200000000000001</v>
      </c>
      <c r="EN334" t="inlineStr">
        <is>
          <t>Peroxide Fusion ICP</t>
        </is>
      </c>
      <c r="EO334" t="n">
        <v>0.033</v>
      </c>
      <c r="EP334" t="n">
        <v>3.3e-06</v>
      </c>
      <c r="EQ334" t="inlineStr">
        <is>
          <t>4-Acid Digestion</t>
        </is>
      </c>
      <c r="ER334" t="inlineStr"/>
      <c r="ES334" t="inlineStr"/>
      <c r="ET334" t="inlineStr"/>
      <c r="EU334" t="inlineStr"/>
      <c r="EV334" t="inlineStr"/>
      <c r="EW334" t="inlineStr"/>
      <c r="EX334" t="n">
        <v>85500</v>
      </c>
      <c r="EY334" t="n">
        <v>8.550000000000001</v>
      </c>
      <c r="EZ334" t="inlineStr">
        <is>
          <t>4-Acid Digestion</t>
        </is>
      </c>
      <c r="FA334" t="n">
        <v>5.29</v>
      </c>
      <c r="FB334" t="n">
        <v>0.000529</v>
      </c>
      <c r="FC334" t="inlineStr">
        <is>
          <t>4-Acid Digestion</t>
        </is>
      </c>
      <c r="FD334" t="n">
        <v>11</v>
      </c>
      <c r="FE334" t="n">
        <v>0.0011</v>
      </c>
      <c r="FF334" t="inlineStr">
        <is>
          <t>4-Acid Digestion</t>
        </is>
      </c>
      <c r="FG334" t="n">
        <v>11.2</v>
      </c>
      <c r="FH334" t="n">
        <v>0.00112</v>
      </c>
      <c r="FI334" t="inlineStr">
        <is>
          <t>4-Acid Digestion</t>
        </is>
      </c>
      <c r="FJ334" t="n">
        <v>199921.916</v>
      </c>
      <c r="FK334" t="n">
        <v>19.9921916</v>
      </c>
      <c r="FL334" t="inlineStr">
        <is>
          <t>Borate Fusion XRF</t>
        </is>
      </c>
      <c r="FM334" t="n">
        <v>8.880000000000001</v>
      </c>
      <c r="FN334" t="n">
        <v>0.000888</v>
      </c>
      <c r="FO334" t="inlineStr">
        <is>
          <t>Peroxide Fusion ICP</t>
        </is>
      </c>
      <c r="FP334" t="n">
        <v>3.7</v>
      </c>
      <c r="FQ334" t="n">
        <v>0.00037</v>
      </c>
      <c r="FR334" t="inlineStr">
        <is>
          <t>4-Acid Digestion</t>
        </is>
      </c>
      <c r="FS334" t="n">
        <v>68</v>
      </c>
      <c r="FT334" t="n">
        <v>0.0068</v>
      </c>
      <c r="FU334" t="inlineStr">
        <is>
          <t>4-Acid Digestion</t>
        </is>
      </c>
      <c r="FV334" t="n">
        <v>1.04</v>
      </c>
      <c r="FW334" t="n">
        <v>0.000104</v>
      </c>
      <c r="FX334" t="inlineStr">
        <is>
          <t>4-Acid Digestion</t>
        </is>
      </c>
      <c r="FY334" t="n">
        <v>0.78</v>
      </c>
      <c r="FZ334" t="n">
        <v>7.8e-05</v>
      </c>
      <c r="GA334" t="inlineStr">
        <is>
          <t>4-Acid Digestion</t>
        </is>
      </c>
      <c r="GB334" t="n">
        <v>0.075</v>
      </c>
      <c r="GC334" t="n">
        <v>7.5e-06</v>
      </c>
      <c r="GD334" t="inlineStr">
        <is>
          <t>Aqua Regia Digestion</t>
        </is>
      </c>
      <c r="GE334" t="n">
        <v>15.4</v>
      </c>
      <c r="GF334" t="n">
        <v>0.00154</v>
      </c>
      <c r="GG334" t="inlineStr">
        <is>
          <t>4-Acid Digestion</t>
        </is>
      </c>
      <c r="GH334" t="n">
        <v>2350</v>
      </c>
      <c r="GI334" t="n">
        <v>0.235</v>
      </c>
      <c r="GJ334" t="inlineStr">
        <is>
          <t>4-Acid Digestion</t>
        </is>
      </c>
      <c r="GK334" t="n">
        <v>1.06</v>
      </c>
      <c r="GL334" t="n">
        <v>0.000106</v>
      </c>
      <c r="GM334" t="inlineStr">
        <is>
          <t>4-Acid Digestion</t>
        </is>
      </c>
      <c r="GN334" t="n">
        <v>0.39</v>
      </c>
      <c r="GO334" t="n">
        <v>3.9e-05</v>
      </c>
      <c r="GP334" t="inlineStr">
        <is>
          <t>4-Acid Digestion</t>
        </is>
      </c>
      <c r="GQ334" t="n">
        <v>8.800000000000001</v>
      </c>
      <c r="GR334" t="n">
        <v>0.00088</v>
      </c>
      <c r="GS334" t="inlineStr">
        <is>
          <t>4-Acid Digestion</t>
        </is>
      </c>
      <c r="GT334" t="n">
        <v>359.066</v>
      </c>
      <c r="GU334" t="n">
        <v>0.0359066</v>
      </c>
      <c r="GV334" t="inlineStr">
        <is>
          <t>Borate Fusion XRF</t>
        </is>
      </c>
      <c r="GW334" t="n">
        <v>2.3</v>
      </c>
      <c r="GX334" t="n">
        <v>0.00023</v>
      </c>
      <c r="GY334" t="inlineStr">
        <is>
          <t>4-Acid Digestion</t>
        </is>
      </c>
      <c r="GZ334" t="n">
        <v>23.5</v>
      </c>
      <c r="HA334" t="n">
        <v>0.00235</v>
      </c>
      <c r="HB334" t="inlineStr">
        <is>
          <t>4-Acid Digestion</t>
        </is>
      </c>
      <c r="HC334" t="n">
        <v>2.72</v>
      </c>
      <c r="HD334" t="n">
        <v>0.000272</v>
      </c>
      <c r="HE334" t="inlineStr">
        <is>
          <t>4-Acid Digestion</t>
        </is>
      </c>
      <c r="HF334" t="n">
        <v>38.8</v>
      </c>
      <c r="HG334" t="n">
        <v>0.00388</v>
      </c>
      <c r="HH334" t="inlineStr">
        <is>
          <t>4-Acid Digestion</t>
        </is>
      </c>
      <c r="HI334" t="n">
        <v>171</v>
      </c>
      <c r="HJ334" t="n">
        <v>0.0171</v>
      </c>
      <c r="HK334" t="inlineStr">
        <is>
          <t>4-Acid Digestion</t>
        </is>
      </c>
    </row>
    <row r="335">
      <c r="A335" t="inlineStr">
        <is>
          <t>OREAS0055P</t>
        </is>
      </c>
      <c r="B335" t="inlineStr">
        <is>
          <t>Au-Cu ore</t>
        </is>
      </c>
      <c r="C335" t="inlineStr">
        <is>
          <t>primary</t>
        </is>
      </c>
      <c r="D335" t="inlineStr">
        <is>
          <t>quartz monzonite</t>
        </is>
      </c>
      <c r="E335" t="inlineStr">
        <is>
          <t>porphyry copper-gold</t>
        </is>
      </c>
      <c r="F335" t="inlineStr">
        <is>
          <t>no</t>
        </is>
      </c>
      <c r="G335" t="inlineStr">
        <is>
          <t>Archived</t>
        </is>
      </c>
      <c r="H335" t="inlineStr">
        <is>
          <t>C:/Users/Zeb/Documents/GitHub/OREAS-Catalogue-Info/oreas-catalogue-2024-05-24.csv</t>
        </is>
      </c>
      <c r="I335">
        <f>Hyperlink("https://www.oreas.com/crm/OREAS-55P/")</f>
        <v/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0.927</v>
      </c>
      <c r="T335" t="n">
        <v>9.27e-05</v>
      </c>
      <c r="U335" t="inlineStr">
        <is>
          <t>Pb Fire Assay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1397</v>
      </c>
      <c r="BD335" t="n">
        <v>0.1397</v>
      </c>
      <c r="BE335" t="inlineStr">
        <is>
          <t>Aqua Regia Digestion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n">
        <v>28900</v>
      </c>
      <c r="EY335" t="n">
        <v>2.89</v>
      </c>
      <c r="EZ335" t="inlineStr">
        <is>
          <t>Aqua Regia Digestion</t>
        </is>
      </c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</row>
    <row r="336">
      <c r="A336" t="inlineStr">
        <is>
          <t>OREAS0056P</t>
        </is>
      </c>
      <c r="B336" t="inlineStr">
        <is>
          <t>Au-Cu ore</t>
        </is>
      </c>
      <c r="C336" t="inlineStr">
        <is>
          <t>primary</t>
        </is>
      </c>
      <c r="D336" t="inlineStr">
        <is>
          <t>quartz monzonite</t>
        </is>
      </c>
      <c r="E336" t="inlineStr">
        <is>
          <t>porphyry copper-gold</t>
        </is>
      </c>
      <c r="F336" t="inlineStr">
        <is>
          <t>no</t>
        </is>
      </c>
      <c r="G336" t="inlineStr">
        <is>
          <t>Archived</t>
        </is>
      </c>
      <c r="H336" t="inlineStr">
        <is>
          <t>C:/Users/Zeb/Documents/GitHub/OREAS-Catalogue-Info/oreas-catalogue-2024-05-24.csv</t>
        </is>
      </c>
      <c r="I336">
        <f>Hyperlink("https://www.oreas.com/crm/OREAS-56P/")</f>
        <v/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0.746</v>
      </c>
      <c r="T336" t="n">
        <v>7.46e-05</v>
      </c>
      <c r="U336" t="inlineStr">
        <is>
          <t>Pb Fire Assay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n">
        <v>1064</v>
      </c>
      <c r="BD336" t="n">
        <v>0.1064</v>
      </c>
      <c r="BE336" t="inlineStr">
        <is>
          <t>Aqua Regia Digestion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n">
        <v>18200</v>
      </c>
      <c r="EY336" t="n">
        <v>1.82</v>
      </c>
      <c r="EZ336" t="inlineStr">
        <is>
          <t>Aqua Regia Digestion</t>
        </is>
      </c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</row>
    <row r="337">
      <c r="A337" t="inlineStr">
        <is>
          <t>OREAS0058P</t>
        </is>
      </c>
      <c r="B337" t="inlineStr">
        <is>
          <t>Au &lt;1 ppm, Au-Cu ore, Cu ore</t>
        </is>
      </c>
      <c r="C337" t="inlineStr">
        <is>
          <t>primary</t>
        </is>
      </c>
      <c r="D337" t="inlineStr">
        <is>
          <t>quartz monzonite</t>
        </is>
      </c>
      <c r="E337" t="inlineStr">
        <is>
          <t>porphyry copper-gold</t>
        </is>
      </c>
      <c r="F337" t="inlineStr">
        <is>
          <t>no</t>
        </is>
      </c>
      <c r="G337" t="inlineStr">
        <is>
          <t>Archived</t>
        </is>
      </c>
      <c r="H337" t="inlineStr">
        <is>
          <t>C:/Users/Zeb/Documents/GitHub/OREAS-Catalogue-Info/oreas-catalogue-2024-05-24.csv</t>
        </is>
      </c>
      <c r="I337">
        <f>Hyperlink("https://www.oreas.com/crm/OREAS-58P/")</f>
        <v/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0.523</v>
      </c>
      <c r="T337" t="n">
        <v>5.23e-05</v>
      </c>
      <c r="U337" t="inlineStr">
        <is>
          <t>Pb Fire Assay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5110</v>
      </c>
      <c r="BD337" t="n">
        <v>0.511</v>
      </c>
      <c r="BE337" t="inlineStr">
        <is>
          <t>Aqua Regia Digestion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n">
        <v>6220</v>
      </c>
      <c r="EY337" t="n">
        <v>0.622</v>
      </c>
      <c r="EZ337" t="inlineStr">
        <is>
          <t>Aqua Regia Digestion</t>
        </is>
      </c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</row>
    <row r="338">
      <c r="A338" t="inlineStr">
        <is>
          <t>OREAS0059a</t>
        </is>
      </c>
      <c r="B338" t="inlineStr">
        <is>
          <t>Au &lt;1 ppm, Au-Cu ore, Cu ore</t>
        </is>
      </c>
      <c r="C338" t="inlineStr">
        <is>
          <t>primary</t>
        </is>
      </c>
      <c r="D338" t="inlineStr">
        <is>
          <t>felsic volcanic breccia</t>
        </is>
      </c>
      <c r="E338" t="inlineStr">
        <is>
          <t>IOCG</t>
        </is>
      </c>
      <c r="F338" t="inlineStr">
        <is>
          <t>no</t>
        </is>
      </c>
      <c r="G338" t="inlineStr">
        <is>
          <t>Archived</t>
        </is>
      </c>
      <c r="H338" t="inlineStr">
        <is>
          <t>C:/Users/Zeb/Documents/GitHub/OREAS-Catalogue-Info/oreas-catalogue-2024-05-24.csv</t>
        </is>
      </c>
      <c r="I338">
        <f>Hyperlink("https://www.oreas.com/crm/OREAS-59a/")</f>
        <v/>
      </c>
      <c r="J338" t="inlineStr"/>
      <c r="K338" t="inlineStr"/>
      <c r="L338" t="inlineStr"/>
      <c r="M338" t="inlineStr"/>
      <c r="N338" t="inlineStr"/>
      <c r="O338" t="inlineStr"/>
      <c r="P338" t="n">
        <v>666</v>
      </c>
      <c r="Q338" t="n">
        <v>0.06660000000000001</v>
      </c>
      <c r="R338" t="inlineStr">
        <is>
          <t>Aqua Regia Digestion</t>
        </is>
      </c>
      <c r="S338" t="n">
        <v>0.191</v>
      </c>
      <c r="T338" t="n">
        <v>1.91e-05</v>
      </c>
      <c r="U338" t="inlineStr">
        <is>
          <t>Pb Fire Assay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743</v>
      </c>
      <c r="AU338" t="n">
        <v>0.0743</v>
      </c>
      <c r="AV338" t="inlineStr">
        <is>
          <t>Aqua Regia Digestion</t>
        </is>
      </c>
      <c r="AW338" t="inlineStr"/>
      <c r="AX338" t="inlineStr"/>
      <c r="AY338" t="inlineStr"/>
      <c r="AZ338" t="inlineStr"/>
      <c r="BA338" t="inlineStr"/>
      <c r="BB338" t="inlineStr"/>
      <c r="BC338" t="n">
        <v>3439</v>
      </c>
      <c r="BD338" t="n">
        <v>0.3439</v>
      </c>
      <c r="BE338" t="inlineStr">
        <is>
          <t>Aqua Regia Digestion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179000</v>
      </c>
      <c r="BP338" t="n">
        <v>17.9</v>
      </c>
      <c r="BQ338" t="inlineStr">
        <is>
          <t>Aqua Regia Digestion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n">
        <v>80</v>
      </c>
      <c r="DI338" t="n">
        <v>0.008</v>
      </c>
      <c r="DJ338" t="inlineStr">
        <is>
          <t>Aqua Regia Digestion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n">
        <v>46</v>
      </c>
      <c r="DU338" t="n">
        <v>0.0046</v>
      </c>
      <c r="DV338" t="inlineStr">
        <is>
          <t>Aqua Regia Digestion</t>
        </is>
      </c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n">
        <v>30400</v>
      </c>
      <c r="EY338" t="n">
        <v>3.04</v>
      </c>
      <c r="EZ338" t="inlineStr">
        <is>
          <t>Acid Digestion Titration</t>
        </is>
      </c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</row>
    <row r="339">
      <c r="A339" t="inlineStr">
        <is>
          <t>OREAS0059b</t>
        </is>
      </c>
      <c r="B339" t="inlineStr">
        <is>
          <t>Au &lt;1 ppm, Au-Cu ore, Cu ore</t>
        </is>
      </c>
      <c r="C339" t="inlineStr">
        <is>
          <t>primary</t>
        </is>
      </c>
      <c r="D339" t="inlineStr">
        <is>
          <t>felsic volcanic breccia</t>
        </is>
      </c>
      <c r="E339" t="inlineStr">
        <is>
          <t>IOCG</t>
        </is>
      </c>
      <c r="F339" t="inlineStr">
        <is>
          <t>no</t>
        </is>
      </c>
      <c r="G339" t="inlineStr">
        <is>
          <t>Archived</t>
        </is>
      </c>
      <c r="H339" t="inlineStr">
        <is>
          <t>C:/Users/Zeb/Documents/GitHub/OREAS-Catalogue-Info/oreas-catalogue-2024-05-24.csv</t>
        </is>
      </c>
      <c r="I339">
        <f>Hyperlink("https://www.oreas.com/crm/OREAS-59b/")</f>
        <v/>
      </c>
      <c r="J339" t="inlineStr"/>
      <c r="K339" t="inlineStr"/>
      <c r="L339" t="inlineStr"/>
      <c r="M339" t="inlineStr"/>
      <c r="N339" t="inlineStr"/>
      <c r="O339" t="inlineStr"/>
      <c r="P339" t="n">
        <v>701</v>
      </c>
      <c r="Q339" t="n">
        <v>0.0701</v>
      </c>
      <c r="R339" t="inlineStr">
        <is>
          <t>Aqua Regia Digestion</t>
        </is>
      </c>
      <c r="S339" t="n">
        <v>0.303</v>
      </c>
      <c r="T339" t="n">
        <v>3.03e-05</v>
      </c>
      <c r="U339" t="inlineStr">
        <is>
          <t>Pb Fire Assay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892</v>
      </c>
      <c r="AU339" t="n">
        <v>0.0892</v>
      </c>
      <c r="AV339" t="inlineStr">
        <is>
          <t>Aqua Regia Digestion</t>
        </is>
      </c>
      <c r="AW339" t="inlineStr"/>
      <c r="AX339" t="inlineStr"/>
      <c r="AY339" t="inlineStr"/>
      <c r="AZ339" t="inlineStr"/>
      <c r="BA339" t="inlineStr"/>
      <c r="BB339" t="inlineStr"/>
      <c r="BC339" t="n">
        <v>5765</v>
      </c>
      <c r="BD339" t="n">
        <v>0.5765</v>
      </c>
      <c r="BE339" t="inlineStr">
        <is>
          <t>Aqua Regia Digestion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200000</v>
      </c>
      <c r="BP339" t="n">
        <v>20</v>
      </c>
      <c r="BQ339" t="inlineStr">
        <is>
          <t>Aqua Regia Digestion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n">
        <v>123</v>
      </c>
      <c r="DI339" t="n">
        <v>0.0123</v>
      </c>
      <c r="DJ339" t="inlineStr">
        <is>
          <t>Aqua Regia Digestion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n">
        <v>45</v>
      </c>
      <c r="DU339" t="n">
        <v>0.0045</v>
      </c>
      <c r="DV339" t="inlineStr">
        <is>
          <t>Aqua Regia Digestion</t>
        </is>
      </c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n">
        <v>41100</v>
      </c>
      <c r="EY339" t="n">
        <v>4.11</v>
      </c>
      <c r="EZ339" t="inlineStr">
        <is>
          <t>Aqua Regia Digestion</t>
        </is>
      </c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</row>
    <row r="340">
      <c r="A340" t="inlineStr">
        <is>
          <t>OREAS0059c</t>
        </is>
      </c>
      <c r="B340" t="inlineStr">
        <is>
          <t>Au &lt;1 ppm, Au-Cu ore, Cu ore</t>
        </is>
      </c>
      <c r="C340" t="inlineStr">
        <is>
          <t>primary</t>
        </is>
      </c>
      <c r="D340" t="inlineStr">
        <is>
          <t>felsic volcanic breccia</t>
        </is>
      </c>
      <c r="E340" t="inlineStr">
        <is>
          <t>IOCG</t>
        </is>
      </c>
      <c r="F340" t="inlineStr">
        <is>
          <t>no</t>
        </is>
      </c>
      <c r="G340" t="inlineStr">
        <is>
          <t>Archived</t>
        </is>
      </c>
      <c r="H340" t="inlineStr">
        <is>
          <t>C:/Users/Zeb/Documents/GitHub/OREAS-Catalogue-Info/oreas-catalogue-2024-05-24.csv</t>
        </is>
      </c>
      <c r="I340">
        <f>Hyperlink("https://www.oreas.com/crm/OREAS-59c/")</f>
        <v/>
      </c>
      <c r="J340" t="inlineStr"/>
      <c r="K340" t="inlineStr"/>
      <c r="L340" t="inlineStr"/>
      <c r="M340" t="inlineStr"/>
      <c r="N340" t="inlineStr"/>
      <c r="O340" t="inlineStr"/>
      <c r="P340" t="n">
        <v>574</v>
      </c>
      <c r="Q340" t="n">
        <v>0.0574</v>
      </c>
      <c r="R340" t="inlineStr">
        <is>
          <t>Aqua Regia Digestion</t>
        </is>
      </c>
      <c r="S340" t="n">
        <v>0.595</v>
      </c>
      <c r="T340" t="n">
        <v>5.95e-05</v>
      </c>
      <c r="U340" t="inlineStr">
        <is>
          <t>Pb Fire Assay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749</v>
      </c>
      <c r="AU340" t="n">
        <v>0.07489999999999999</v>
      </c>
      <c r="AV340" t="inlineStr">
        <is>
          <t>Aqua Regia Digestion</t>
        </is>
      </c>
      <c r="AW340" t="inlineStr"/>
      <c r="AX340" t="inlineStr"/>
      <c r="AY340" t="inlineStr"/>
      <c r="AZ340" t="inlineStr"/>
      <c r="BA340" t="inlineStr"/>
      <c r="BB340" t="inlineStr"/>
      <c r="BC340" t="n">
        <v>10200</v>
      </c>
      <c r="BD340" t="n">
        <v>1.02</v>
      </c>
      <c r="BE340" t="inlineStr">
        <is>
          <t>Aqua Regia Digestion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196000</v>
      </c>
      <c r="BP340" t="n">
        <v>19.6</v>
      </c>
      <c r="BQ340" t="inlineStr">
        <is>
          <t>Aqua Regia Digestion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n">
        <v>181</v>
      </c>
      <c r="DI340" t="n">
        <v>0.0181</v>
      </c>
      <c r="DJ340" t="inlineStr">
        <is>
          <t>Aqua Regia Digestion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n">
        <v>53</v>
      </c>
      <c r="DU340" t="n">
        <v>0.0053</v>
      </c>
      <c r="DV340" t="inlineStr">
        <is>
          <t>Aqua Regia Digestion</t>
        </is>
      </c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n">
        <v>39100</v>
      </c>
      <c r="EY340" t="n">
        <v>3.91</v>
      </c>
      <c r="EZ340" t="inlineStr">
        <is>
          <t>Aqua Regia Digestion</t>
        </is>
      </c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</row>
    <row r="341">
      <c r="A341" t="inlineStr">
        <is>
          <t>OREAS0059d</t>
        </is>
      </c>
      <c r="B341" t="inlineStr">
        <is>
          <t>Au &lt;1 ppm, Au-Cu ore, Cu ore</t>
        </is>
      </c>
      <c r="C341" t="inlineStr">
        <is>
          <t>primary</t>
        </is>
      </c>
      <c r="D341" t="inlineStr">
        <is>
          <t>felsic volcanic breccia</t>
        </is>
      </c>
      <c r="E341" t="inlineStr">
        <is>
          <t>IOCG</t>
        </is>
      </c>
      <c r="F341" t="inlineStr">
        <is>
          <t>no</t>
        </is>
      </c>
      <c r="G341" t="inlineStr">
        <is>
          <t>Archived</t>
        </is>
      </c>
      <c r="H341" t="inlineStr">
        <is>
          <t>C:/Users/Zeb/Documents/GitHub/OREAS-Catalogue-Info/oreas-catalogue-2024-05-24.csv</t>
        </is>
      </c>
      <c r="I341">
        <f>Hyperlink("https://www.oreas.com/crm/OREAS-59d/")</f>
        <v/>
      </c>
      <c r="J341" t="inlineStr"/>
      <c r="K341" t="inlineStr"/>
      <c r="L341" t="inlineStr"/>
      <c r="M341" t="inlineStr"/>
      <c r="N341" t="inlineStr"/>
      <c r="O341" t="inlineStr"/>
      <c r="P341" t="n">
        <v>820</v>
      </c>
      <c r="Q341" t="n">
        <v>0.082</v>
      </c>
      <c r="R341" t="inlineStr">
        <is>
          <t>Aqua Regia Digestion</t>
        </is>
      </c>
      <c r="S341" t="n">
        <v>0.801</v>
      </c>
      <c r="T341" t="n">
        <v>8.01e-05</v>
      </c>
      <c r="U341" t="inlineStr">
        <is>
          <t>Pb Fire Assay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899</v>
      </c>
      <c r="AU341" t="n">
        <v>0.08989999999999999</v>
      </c>
      <c r="AV341" t="inlineStr">
        <is>
          <t>Aqua Regia Digestion</t>
        </is>
      </c>
      <c r="AW341" t="inlineStr"/>
      <c r="AX341" t="inlineStr"/>
      <c r="AY341" t="inlineStr"/>
      <c r="AZ341" t="inlineStr"/>
      <c r="BA341" t="inlineStr"/>
      <c r="BB341" t="inlineStr"/>
      <c r="BC341" t="n">
        <v>14700</v>
      </c>
      <c r="BD341" t="n">
        <v>1.47</v>
      </c>
      <c r="BE341" t="inlineStr">
        <is>
          <t>Aqua Regia Digestion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268000</v>
      </c>
      <c r="BP341" t="n">
        <v>26.8</v>
      </c>
      <c r="BQ341" t="inlineStr">
        <is>
          <t>Aqua Regia Digestion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n">
        <v>310</v>
      </c>
      <c r="DI341" t="n">
        <v>0.031</v>
      </c>
      <c r="DJ341" t="inlineStr">
        <is>
          <t>Aqua Regia Digestion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n">
        <v>68</v>
      </c>
      <c r="DU341" t="n">
        <v>0.0068</v>
      </c>
      <c r="DV341" t="inlineStr">
        <is>
          <t>Aqua Regia Digestion</t>
        </is>
      </c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n">
        <v>37000</v>
      </c>
      <c r="EY341" t="n">
        <v>3.7</v>
      </c>
      <c r="EZ341" t="inlineStr">
        <is>
          <t>Aqua Regia Digestion</t>
        </is>
      </c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</row>
    <row r="342">
      <c r="A342" t="inlineStr">
        <is>
          <t>OREAS0005Pb</t>
        </is>
      </c>
      <c r="B342" t="inlineStr">
        <is>
          <t>Au &lt;1 ppm</t>
        </is>
      </c>
      <c r="C342" t="inlineStr">
        <is>
          <t>oxide</t>
        </is>
      </c>
      <c r="D342" t="inlineStr">
        <is>
          <t>greywacke</t>
        </is>
      </c>
      <c r="E342" t="inlineStr">
        <is>
          <t>shear-hosted orogenic gold</t>
        </is>
      </c>
      <c r="F342" t="inlineStr">
        <is>
          <t>no</t>
        </is>
      </c>
      <c r="G342" t="inlineStr">
        <is>
          <t>Archived</t>
        </is>
      </c>
      <c r="H342" t="inlineStr">
        <is>
          <t>C:/Users/Zeb/Documents/GitHub/OREAS-Catalogue-Info/oreas-catalogue-2024-05-24.csv</t>
        </is>
      </c>
      <c r="I342">
        <f>Hyperlink("https://www.oreas.com/crm/OREAS-5Pb/")</f>
        <v/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0.098</v>
      </c>
      <c r="T342" t="n">
        <v>9.799999999999999e-06</v>
      </c>
      <c r="U342" t="inlineStr">
        <is>
          <t>Pb Fire Assay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</row>
    <row r="343">
      <c r="A343" t="inlineStr">
        <is>
          <t>OREAS0600</t>
        </is>
      </c>
      <c r="B343" t="inlineStr">
        <is>
          <t>Au &lt;1 ppm, Au-Ag ore, Au-Cu ore</t>
        </is>
      </c>
      <c r="C343" t="inlineStr">
        <is>
          <t>primary</t>
        </is>
      </c>
      <c r="D343" t="inlineStr">
        <is>
          <t>rhyodacite</t>
        </is>
      </c>
      <c r="E343" t="inlineStr">
        <is>
          <t>high sulphidation epithermal</t>
        </is>
      </c>
      <c r="F343" t="inlineStr">
        <is>
          <t>yes</t>
        </is>
      </c>
      <c r="G343" t="inlineStr">
        <is>
          <t>Archived</t>
        </is>
      </c>
      <c r="H343" t="inlineStr">
        <is>
          <t>C:/Users/Zeb/Documents/GitHub/OREAS-Catalogue-Info/oreas-catalogue-2024-05-24.csv</t>
        </is>
      </c>
      <c r="I343">
        <f>Hyperlink("https://www.oreas.com/crm/OREAS-600/")</f>
        <v/>
      </c>
      <c r="J343" t="n">
        <v>24.3</v>
      </c>
      <c r="K343" t="n">
        <v>0.00243</v>
      </c>
      <c r="L343" t="inlineStr">
        <is>
          <t>Aqua Regia Digestion</t>
        </is>
      </c>
      <c r="M343" t="n">
        <v>67800</v>
      </c>
      <c r="N343" t="n">
        <v>6.78</v>
      </c>
      <c r="O343" t="inlineStr">
        <is>
          <t>4-Acid Digestion</t>
        </is>
      </c>
      <c r="P343" t="n">
        <v>89</v>
      </c>
      <c r="Q343" t="n">
        <v>0.0089</v>
      </c>
      <c r="R343" t="inlineStr">
        <is>
          <t>4-Acid Digestion</t>
        </is>
      </c>
      <c r="S343" t="n">
        <v>0.2</v>
      </c>
      <c r="T343" t="n">
        <v>2e-05</v>
      </c>
      <c r="U343" t="inlineStr">
        <is>
          <t>Pb Fire Assay</t>
        </is>
      </c>
      <c r="V343" s="2" t="n">
        <v>10</v>
      </c>
      <c r="W343" s="2" t="n">
        <v>0.001</v>
      </c>
      <c r="X343" t="inlineStr">
        <is>
          <t>Aqua Regia Digestion</t>
        </is>
      </c>
      <c r="Y343" t="inlineStr"/>
      <c r="Z343" t="inlineStr"/>
      <c r="AA343" t="inlineStr"/>
      <c r="AB343" t="n">
        <v>1.69</v>
      </c>
      <c r="AC343" t="n">
        <v>0.000169</v>
      </c>
      <c r="AD343" t="inlineStr">
        <is>
          <t>4-Acid Digestion</t>
        </is>
      </c>
      <c r="AE343" t="n">
        <v>6.39</v>
      </c>
      <c r="AF343" t="n">
        <v>0.000639</v>
      </c>
      <c r="AG343" t="inlineStr">
        <is>
          <t>4-Acid Digestion</t>
        </is>
      </c>
      <c r="AH343" t="n">
        <v>18800</v>
      </c>
      <c r="AI343" t="n">
        <v>1.88</v>
      </c>
      <c r="AJ343" t="inlineStr">
        <is>
          <t>4-Acid Digestion</t>
        </is>
      </c>
      <c r="AK343" t="n">
        <v>3.37</v>
      </c>
      <c r="AL343" t="n">
        <v>0.000337</v>
      </c>
      <c r="AM343" t="inlineStr">
        <is>
          <t>4-Acid Digestion</t>
        </is>
      </c>
      <c r="AN343" t="n">
        <v>47.7</v>
      </c>
      <c r="AO343" t="n">
        <v>0.00477</v>
      </c>
      <c r="AP343" t="inlineStr">
        <is>
          <t>4-Acid Digestion</t>
        </is>
      </c>
      <c r="AQ343" t="inlineStr"/>
      <c r="AR343" t="inlineStr"/>
      <c r="AS343" t="inlineStr"/>
      <c r="AT343" t="n">
        <v>7.06</v>
      </c>
      <c r="AU343" t="n">
        <v>0.000706</v>
      </c>
      <c r="AV343" t="inlineStr">
        <is>
          <t>4-Acid Digestion</t>
        </is>
      </c>
      <c r="AW343" t="n">
        <v>27.5</v>
      </c>
      <c r="AX343" t="n">
        <v>0.00275</v>
      </c>
      <c r="AY343" t="inlineStr">
        <is>
          <t>4-Acid Digestion</t>
        </is>
      </c>
      <c r="AZ343" t="n">
        <v>9.42</v>
      </c>
      <c r="BA343" t="n">
        <v>0.000942</v>
      </c>
      <c r="BB343" t="inlineStr">
        <is>
          <t>4-Acid Digestion</t>
        </is>
      </c>
      <c r="BC343" t="n">
        <v>482</v>
      </c>
      <c r="BD343" t="n">
        <v>0.0482</v>
      </c>
      <c r="BE343" t="inlineStr">
        <is>
          <t>4-Acid Digestion</t>
        </is>
      </c>
      <c r="BF343" t="n">
        <v>2.05</v>
      </c>
      <c r="BG343" t="n">
        <v>0.000205</v>
      </c>
      <c r="BH343" t="inlineStr">
        <is>
          <t>4-Acid Digestion</t>
        </is>
      </c>
      <c r="BI343" t="n">
        <v>0.97</v>
      </c>
      <c r="BJ343" t="n">
        <v>9.7e-05</v>
      </c>
      <c r="BK343" t="inlineStr">
        <is>
          <t>4-Acid Digestion</t>
        </is>
      </c>
      <c r="BL343" t="n">
        <v>1.03</v>
      </c>
      <c r="BM343" t="n">
        <v>0.000103</v>
      </c>
      <c r="BN343" t="inlineStr">
        <is>
          <t>4-Acid Digestion</t>
        </is>
      </c>
      <c r="BO343" t="n">
        <v>23800</v>
      </c>
      <c r="BP343" t="n">
        <v>2.38</v>
      </c>
      <c r="BQ343" t="inlineStr">
        <is>
          <t>4-Acid Digestion</t>
        </is>
      </c>
      <c r="BR343" t="n">
        <v>18.7</v>
      </c>
      <c r="BS343" t="n">
        <v>0.00187</v>
      </c>
      <c r="BT343" t="inlineStr">
        <is>
          <t>4-Acid Digestion</t>
        </is>
      </c>
      <c r="BU343" t="n">
        <v>3.12</v>
      </c>
      <c r="BV343" t="n">
        <v>0.000312</v>
      </c>
      <c r="BW343" t="inlineStr">
        <is>
          <t>4-Acid Digestion</t>
        </is>
      </c>
      <c r="BX343" t="inlineStr"/>
      <c r="BY343" t="inlineStr"/>
      <c r="BZ343" t="inlineStr"/>
      <c r="CA343" t="n">
        <v>2.9</v>
      </c>
      <c r="CB343" t="n">
        <v>0.00029</v>
      </c>
      <c r="CC343" t="inlineStr">
        <is>
          <t>4-Acid Digestion</t>
        </is>
      </c>
      <c r="CD343" s="2" t="n">
        <v>1</v>
      </c>
      <c r="CE343" s="2" t="n">
        <v>0.0001</v>
      </c>
      <c r="CF343" t="inlineStr">
        <is>
          <t>Aqua Regia Digestion</t>
        </is>
      </c>
      <c r="CG343" t="n">
        <v>0.36</v>
      </c>
      <c r="CH343" t="n">
        <v>3.6e-05</v>
      </c>
      <c r="CI343" t="inlineStr">
        <is>
          <t>4-Acid Digestion</t>
        </is>
      </c>
      <c r="CJ343" t="n">
        <v>0.75</v>
      </c>
      <c r="CK343" t="n">
        <v>7.499999999999999e-05</v>
      </c>
      <c r="CL343" t="inlineStr">
        <is>
          <t>4-Acid Digestion</t>
        </is>
      </c>
      <c r="CM343" t="inlineStr"/>
      <c r="CN343" t="inlineStr"/>
      <c r="CO343" t="inlineStr"/>
      <c r="CP343" t="n">
        <v>18000</v>
      </c>
      <c r="CQ343" t="n">
        <v>1.8</v>
      </c>
      <c r="CR343" t="inlineStr">
        <is>
          <t>4-Acid Digestion</t>
        </is>
      </c>
      <c r="CS343" t="n">
        <v>23</v>
      </c>
      <c r="CT343" t="n">
        <v>0.0023</v>
      </c>
      <c r="CU343" t="inlineStr">
        <is>
          <t>4-Acid Digestion</t>
        </is>
      </c>
      <c r="CV343" t="n">
        <v>18.7</v>
      </c>
      <c r="CW343" t="n">
        <v>0.00187</v>
      </c>
      <c r="CX343" t="inlineStr">
        <is>
          <t>4-Acid Digestion</t>
        </is>
      </c>
      <c r="CY343" t="n">
        <v>0.13</v>
      </c>
      <c r="CZ343" t="n">
        <v>1.3e-05</v>
      </c>
      <c r="DA343" t="inlineStr">
        <is>
          <t>4-Acid Digestion</t>
        </is>
      </c>
      <c r="DB343" t="n">
        <v>7720</v>
      </c>
      <c r="DC343" t="n">
        <v>0.772</v>
      </c>
      <c r="DD343" t="inlineStr">
        <is>
          <t>4-Acid Digestion</t>
        </is>
      </c>
      <c r="DE343" t="n">
        <v>710</v>
      </c>
      <c r="DF343" t="n">
        <v>0.07099999999999999</v>
      </c>
      <c r="DG343" t="inlineStr">
        <is>
          <t>4-Acid Digestion</t>
        </is>
      </c>
      <c r="DH343" t="n">
        <v>2.2</v>
      </c>
      <c r="DI343" t="n">
        <v>0.00022</v>
      </c>
      <c r="DJ343" t="inlineStr">
        <is>
          <t>4-Acid Digestion</t>
        </is>
      </c>
      <c r="DK343" t="n">
        <v>5870</v>
      </c>
      <c r="DL343" t="n">
        <v>0.587</v>
      </c>
      <c r="DM343" t="inlineStr">
        <is>
          <t>4-Acid Digestion</t>
        </is>
      </c>
      <c r="DN343" t="n">
        <v>7.98</v>
      </c>
      <c r="DO343" t="n">
        <v>0.000798</v>
      </c>
      <c r="DP343" t="inlineStr">
        <is>
          <t>4-Acid Digestion</t>
        </is>
      </c>
      <c r="DQ343" t="n">
        <v>19.5</v>
      </c>
      <c r="DR343" t="n">
        <v>0.00195</v>
      </c>
      <c r="DS343" t="inlineStr">
        <is>
          <t>4-Acid Digestion</t>
        </is>
      </c>
      <c r="DT343" t="n">
        <v>15.4</v>
      </c>
      <c r="DU343" t="n">
        <v>0.00154</v>
      </c>
      <c r="DV343" t="inlineStr">
        <is>
          <t>Aqua Regia Digestion</t>
        </is>
      </c>
      <c r="DW343" t="n">
        <v>600</v>
      </c>
      <c r="DX343" t="n">
        <v>0.06</v>
      </c>
      <c r="DY343" t="inlineStr">
        <is>
          <t>4-Acid Digestion</t>
        </is>
      </c>
      <c r="DZ343" t="n">
        <v>193</v>
      </c>
      <c r="EA343" t="n">
        <v>0.0193</v>
      </c>
      <c r="EB343" t="inlineStr">
        <is>
          <t>4-Acid Digestion</t>
        </is>
      </c>
      <c r="EC343" t="inlineStr"/>
      <c r="ED343" t="inlineStr"/>
      <c r="EE343" t="inlineStr"/>
      <c r="EF343" t="n">
        <v>5.42</v>
      </c>
      <c r="EG343" t="n">
        <v>0.0005419999999999999</v>
      </c>
      <c r="EH343" t="inlineStr">
        <is>
          <t>4-Acid Digestion</t>
        </is>
      </c>
      <c r="EI343" t="inlineStr"/>
      <c r="EJ343" t="inlineStr"/>
      <c r="EK343" t="inlineStr"/>
      <c r="EL343" t="n">
        <v>75</v>
      </c>
      <c r="EM343" t="n">
        <v>0.0075</v>
      </c>
      <c r="EN343" t="inlineStr">
        <is>
          <t>4-Acid Digestion</t>
        </is>
      </c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n">
        <v>16900</v>
      </c>
      <c r="EY343" t="n">
        <v>1.69</v>
      </c>
      <c r="EZ343" t="inlineStr">
        <is>
          <t>4-Acid Digestion</t>
        </is>
      </c>
      <c r="FA343" t="n">
        <v>14.3</v>
      </c>
      <c r="FB343" t="n">
        <v>0.00143</v>
      </c>
      <c r="FC343" t="inlineStr">
        <is>
          <t>4-Acid Digestion</t>
        </is>
      </c>
      <c r="FD343" t="n">
        <v>5.95</v>
      </c>
      <c r="FE343" t="n">
        <v>0.000595</v>
      </c>
      <c r="FF343" t="inlineStr">
        <is>
          <t>4-Acid Digestion</t>
        </is>
      </c>
      <c r="FG343" t="n">
        <v>6.97</v>
      </c>
      <c r="FH343" t="n">
        <v>0.000697</v>
      </c>
      <c r="FI343" t="inlineStr">
        <is>
          <t>4-Acid Digestion</t>
        </is>
      </c>
      <c r="FJ343" t="inlineStr"/>
      <c r="FK343" t="inlineStr"/>
      <c r="FL343" t="inlineStr"/>
      <c r="FM343" t="n">
        <v>2.49</v>
      </c>
      <c r="FN343" t="n">
        <v>0.000249</v>
      </c>
      <c r="FO343" t="inlineStr">
        <is>
          <t>Aqua Regia Digestion</t>
        </is>
      </c>
      <c r="FP343" t="n">
        <v>2.12</v>
      </c>
      <c r="FQ343" t="n">
        <v>0.000212</v>
      </c>
      <c r="FR343" t="inlineStr">
        <is>
          <t>4-Acid Digestion</t>
        </is>
      </c>
      <c r="FS343" t="n">
        <v>186</v>
      </c>
      <c r="FT343" t="n">
        <v>0.0186</v>
      </c>
      <c r="FU343" t="inlineStr">
        <is>
          <t>4-Acid Digestion</t>
        </is>
      </c>
      <c r="FV343" t="n">
        <v>0.63</v>
      </c>
      <c r="FW343" t="n">
        <v>6.3e-05</v>
      </c>
      <c r="FX343" t="inlineStr">
        <is>
          <t>4-Acid Digestion</t>
        </is>
      </c>
      <c r="FY343" t="n">
        <v>0.4</v>
      </c>
      <c r="FZ343" t="n">
        <v>4e-05</v>
      </c>
      <c r="GA343" t="inlineStr">
        <is>
          <t>4-Acid Digestion</t>
        </is>
      </c>
      <c r="GB343" t="n">
        <v>6.8</v>
      </c>
      <c r="GC343" t="n">
        <v>0.00068</v>
      </c>
      <c r="GD343" t="inlineStr">
        <is>
          <t>Aqua Regia Digestion</t>
        </is>
      </c>
      <c r="GE343" t="n">
        <v>9.380000000000001</v>
      </c>
      <c r="GF343" t="n">
        <v>0.000938</v>
      </c>
      <c r="GG343" t="inlineStr">
        <is>
          <t>4-Acid Digestion</t>
        </is>
      </c>
      <c r="GH343" t="n">
        <v>2420</v>
      </c>
      <c r="GI343" t="n">
        <v>0.242</v>
      </c>
      <c r="GJ343" t="inlineStr">
        <is>
          <t>4-Acid Digestion</t>
        </is>
      </c>
      <c r="GK343" t="n">
        <v>1.11</v>
      </c>
      <c r="GL343" t="n">
        <v>0.000111</v>
      </c>
      <c r="GM343" t="inlineStr">
        <is>
          <t>4-Acid Digestion</t>
        </is>
      </c>
      <c r="GN343" t="inlineStr"/>
      <c r="GO343" t="inlineStr"/>
      <c r="GP343" t="inlineStr"/>
      <c r="GQ343" t="n">
        <v>2.69</v>
      </c>
      <c r="GR343" t="n">
        <v>0.000269</v>
      </c>
      <c r="GS343" t="inlineStr">
        <is>
          <t>4-Acid Digestion</t>
        </is>
      </c>
      <c r="GT343" t="n">
        <v>12.9</v>
      </c>
      <c r="GU343" t="n">
        <v>0.00129</v>
      </c>
      <c r="GV343" t="inlineStr">
        <is>
          <t>Aqua Regia Digestion</t>
        </is>
      </c>
      <c r="GW343" t="n">
        <v>4.2</v>
      </c>
      <c r="GX343" t="n">
        <v>0.00042</v>
      </c>
      <c r="GY343" t="inlineStr">
        <is>
          <t>4-Acid Digestion</t>
        </is>
      </c>
      <c r="GZ343" t="n">
        <v>9.93</v>
      </c>
      <c r="HA343" t="n">
        <v>0.000993</v>
      </c>
      <c r="HB343" t="inlineStr">
        <is>
          <t>4-Acid Digestion</t>
        </is>
      </c>
      <c r="HC343" t="n">
        <v>0.91</v>
      </c>
      <c r="HD343" t="n">
        <v>9.1e-05</v>
      </c>
      <c r="HE343" t="inlineStr">
        <is>
          <t>4-Acid Digestion</t>
        </is>
      </c>
      <c r="HF343" t="n">
        <v>615</v>
      </c>
      <c r="HG343" t="n">
        <v>0.0615</v>
      </c>
      <c r="HH343" t="inlineStr">
        <is>
          <t>4-Acid Digestion</t>
        </is>
      </c>
      <c r="HI343" t="n">
        <v>94</v>
      </c>
      <c r="HJ343" t="n">
        <v>0.0094</v>
      </c>
      <c r="HK343" t="inlineStr">
        <is>
          <t>4-Acid Digestion</t>
        </is>
      </c>
    </row>
    <row r="344">
      <c r="A344" t="inlineStr">
        <is>
          <t>OREAS0600b</t>
        </is>
      </c>
      <c r="B344" t="inlineStr">
        <is>
          <t>Au &lt;1 ppm, Au-Ag ore, Au-Cu ore</t>
        </is>
      </c>
      <c r="C344" t="inlineStr">
        <is>
          <t>primary</t>
        </is>
      </c>
      <c r="D344" t="inlineStr">
        <is>
          <t>rhyodacite</t>
        </is>
      </c>
      <c r="E344" t="inlineStr">
        <is>
          <t>high sulphidation epithermal</t>
        </is>
      </c>
      <c r="F344" t="inlineStr">
        <is>
          <t>yes</t>
        </is>
      </c>
      <c r="G344" t="inlineStr">
        <is>
          <t>Archived</t>
        </is>
      </c>
      <c r="H344" t="inlineStr">
        <is>
          <t>C:/Users/Zeb/Documents/GitHub/OREAS-Catalogue-Info/oreas-catalogue-2024-05-24.csv</t>
        </is>
      </c>
      <c r="I344">
        <f>Hyperlink("https://www.oreas.com/crm/OREAS-600b/")</f>
        <v/>
      </c>
      <c r="J344" t="n">
        <v>25.1</v>
      </c>
      <c r="K344" t="n">
        <v>0.00251</v>
      </c>
      <c r="L344" t="inlineStr">
        <is>
          <t>Aqua Regia Digestion</t>
        </is>
      </c>
      <c r="M344" t="n">
        <v>75800</v>
      </c>
      <c r="N344" t="n">
        <v>7.58</v>
      </c>
      <c r="O344" t="inlineStr">
        <is>
          <t>4-Acid Digestion</t>
        </is>
      </c>
      <c r="P344" t="n">
        <v>99</v>
      </c>
      <c r="Q344" t="n">
        <v>0.009900000000000001</v>
      </c>
      <c r="R344" t="inlineStr">
        <is>
          <t>4-Acid Digestion</t>
        </is>
      </c>
      <c r="S344" t="n">
        <v>0.204</v>
      </c>
      <c r="T344" t="n">
        <v>2.04e-05</v>
      </c>
      <c r="U344" t="inlineStr">
        <is>
          <t>Pb Fire Assay</t>
        </is>
      </c>
      <c r="V344" t="inlineStr"/>
      <c r="W344" t="inlineStr"/>
      <c r="X344" t="inlineStr"/>
      <c r="Y344" t="n">
        <v>3397</v>
      </c>
      <c r="Z344" t="n">
        <v>0.3397</v>
      </c>
      <c r="AA344" t="inlineStr">
        <is>
          <t>4-Acid Digestion</t>
        </is>
      </c>
      <c r="AB344" t="n">
        <v>3.14</v>
      </c>
      <c r="AC344" t="n">
        <v>0.000314</v>
      </c>
      <c r="AD344" t="inlineStr">
        <is>
          <t>4-Acid Digestion</t>
        </is>
      </c>
      <c r="AE344" t="n">
        <v>5.42</v>
      </c>
      <c r="AF344" t="n">
        <v>0.0005419999999999999</v>
      </c>
      <c r="AG344" t="inlineStr">
        <is>
          <t>4-Acid Digestion</t>
        </is>
      </c>
      <c r="AH344" t="n">
        <v>12600</v>
      </c>
      <c r="AI344" t="n">
        <v>1.26</v>
      </c>
      <c r="AJ344" t="inlineStr">
        <is>
          <t>4-Acid Digestion</t>
        </is>
      </c>
      <c r="AK344" t="n">
        <v>2.08</v>
      </c>
      <c r="AL344" t="n">
        <v>0.000208</v>
      </c>
      <c r="AM344" t="inlineStr">
        <is>
          <t>4-Acid Digestion</t>
        </is>
      </c>
      <c r="AN344" t="n">
        <v>93</v>
      </c>
      <c r="AO344" t="n">
        <v>0.009299999999999999</v>
      </c>
      <c r="AP344" t="inlineStr">
        <is>
          <t>4-Acid Digestion</t>
        </is>
      </c>
      <c r="AQ344" t="inlineStr"/>
      <c r="AR344" t="inlineStr"/>
      <c r="AS344" t="inlineStr"/>
      <c r="AT344" t="n">
        <v>2.77</v>
      </c>
      <c r="AU344" t="n">
        <v>0.000277</v>
      </c>
      <c r="AV344" t="inlineStr">
        <is>
          <t>4-Acid Digestion</t>
        </is>
      </c>
      <c r="AW344" t="n">
        <v>22.3</v>
      </c>
      <c r="AX344" t="n">
        <v>0.00223</v>
      </c>
      <c r="AY344" t="inlineStr">
        <is>
          <t>4-Acid Digestion</t>
        </is>
      </c>
      <c r="AZ344" t="n">
        <v>6.91</v>
      </c>
      <c r="BA344" t="n">
        <v>0.000691</v>
      </c>
      <c r="BB344" t="inlineStr">
        <is>
          <t>4-Acid Digestion</t>
        </is>
      </c>
      <c r="BC344" t="n">
        <v>499</v>
      </c>
      <c r="BD344" t="n">
        <v>0.0499</v>
      </c>
      <c r="BE344" t="inlineStr">
        <is>
          <t>4-Acid Digestion</t>
        </is>
      </c>
      <c r="BF344" t="n">
        <v>3.5</v>
      </c>
      <c r="BG344" t="n">
        <v>0.00035</v>
      </c>
      <c r="BH344" t="inlineStr">
        <is>
          <t>4-Acid Digestion</t>
        </is>
      </c>
      <c r="BI344" t="n">
        <v>1.01</v>
      </c>
      <c r="BJ344" t="n">
        <v>0.000101</v>
      </c>
      <c r="BK344" t="inlineStr">
        <is>
          <t>4-Acid Digestion</t>
        </is>
      </c>
      <c r="BL344" t="n">
        <v>1.35</v>
      </c>
      <c r="BM344" t="n">
        <v>0.000135</v>
      </c>
      <c r="BN344" t="inlineStr">
        <is>
          <t>4-Acid Digestion</t>
        </is>
      </c>
      <c r="BO344" t="n">
        <v>25400</v>
      </c>
      <c r="BP344" t="n">
        <v>2.54</v>
      </c>
      <c r="BQ344" t="inlineStr">
        <is>
          <t>4-Acid Digestion</t>
        </is>
      </c>
      <c r="BR344" t="n">
        <v>23.2</v>
      </c>
      <c r="BS344" t="n">
        <v>0.00232</v>
      </c>
      <c r="BT344" t="inlineStr">
        <is>
          <t>4-Acid Digestion</t>
        </is>
      </c>
      <c r="BU344" t="n">
        <v>5.74</v>
      </c>
      <c r="BV344" t="n">
        <v>0.000574</v>
      </c>
      <c r="BW344" t="inlineStr">
        <is>
          <t>4-Acid Digestion</t>
        </is>
      </c>
      <c r="BX344" t="n">
        <v>0.18</v>
      </c>
      <c r="BY344" t="n">
        <v>1.8e-05</v>
      </c>
      <c r="BZ344" t="inlineStr">
        <is>
          <t>4-Acid Digestion</t>
        </is>
      </c>
      <c r="CA344" t="n">
        <v>6.89</v>
      </c>
      <c r="CB344" t="n">
        <v>0.0006890000000000001</v>
      </c>
      <c r="CC344" t="inlineStr">
        <is>
          <t>4-Acid Digestion</t>
        </is>
      </c>
      <c r="CD344" t="n">
        <v>0.08799999999999999</v>
      </c>
      <c r="CE344" t="n">
        <v>8.8e-06</v>
      </c>
      <c r="CF344" t="inlineStr">
        <is>
          <t>Aqua Regia Digestion</t>
        </is>
      </c>
      <c r="CG344" t="n">
        <v>0.49</v>
      </c>
      <c r="CH344" t="n">
        <v>4.9e-05</v>
      </c>
      <c r="CI344" t="inlineStr">
        <is>
          <t>4-Acid Digestion</t>
        </is>
      </c>
      <c r="CJ344" t="n">
        <v>0.44</v>
      </c>
      <c r="CK344" t="n">
        <v>4.4e-05</v>
      </c>
      <c r="CL344" t="inlineStr">
        <is>
          <t>4-Acid Digestion</t>
        </is>
      </c>
      <c r="CM344" t="inlineStr"/>
      <c r="CN344" t="inlineStr"/>
      <c r="CO344" t="inlineStr"/>
      <c r="CP344" t="n">
        <v>30300</v>
      </c>
      <c r="CQ344" t="n">
        <v>3.03</v>
      </c>
      <c r="CR344" t="inlineStr">
        <is>
          <t>4-Acid Digestion</t>
        </is>
      </c>
      <c r="CS344" t="n">
        <v>44.1</v>
      </c>
      <c r="CT344" t="n">
        <v>0.00441</v>
      </c>
      <c r="CU344" t="inlineStr">
        <is>
          <t>4-Acid Digestion</t>
        </is>
      </c>
      <c r="CV344" t="n">
        <v>28.9</v>
      </c>
      <c r="CW344" t="n">
        <v>0.00289</v>
      </c>
      <c r="CX344" t="inlineStr">
        <is>
          <t>4-Acid Digestion</t>
        </is>
      </c>
      <c r="CY344" t="n">
        <v>0.067</v>
      </c>
      <c r="CZ344" t="n">
        <v>6.7e-06</v>
      </c>
      <c r="DA344" t="inlineStr">
        <is>
          <t>4-Acid Digestion</t>
        </is>
      </c>
      <c r="DB344" t="n">
        <v>1229</v>
      </c>
      <c r="DC344" t="n">
        <v>0.1229</v>
      </c>
      <c r="DD344" t="inlineStr">
        <is>
          <t>4-Acid Digestion</t>
        </is>
      </c>
      <c r="DE344" t="n">
        <v>293</v>
      </c>
      <c r="DF344" t="n">
        <v>0.0293</v>
      </c>
      <c r="DG344" t="inlineStr">
        <is>
          <t>4-Acid Digestion</t>
        </is>
      </c>
      <c r="DH344" t="n">
        <v>5.43</v>
      </c>
      <c r="DI344" t="n">
        <v>0.000543</v>
      </c>
      <c r="DJ344" t="inlineStr">
        <is>
          <t>4-Acid Digestion</t>
        </is>
      </c>
      <c r="DK344" t="n">
        <v>27600</v>
      </c>
      <c r="DL344" t="n">
        <v>2.76</v>
      </c>
      <c r="DM344" t="inlineStr">
        <is>
          <t>4-Acid Digestion</t>
        </is>
      </c>
      <c r="DN344" t="n">
        <v>18.6</v>
      </c>
      <c r="DO344" t="n">
        <v>0.00186</v>
      </c>
      <c r="DP344" t="inlineStr">
        <is>
          <t>4-Acid Digestion</t>
        </is>
      </c>
      <c r="DQ344" t="n">
        <v>39.6</v>
      </c>
      <c r="DR344" t="n">
        <v>0.00396</v>
      </c>
      <c r="DS344" t="inlineStr">
        <is>
          <t>4-Acid Digestion</t>
        </is>
      </c>
      <c r="DT344" t="n">
        <v>4.41</v>
      </c>
      <c r="DU344" t="n">
        <v>0.000441</v>
      </c>
      <c r="DV344" t="inlineStr">
        <is>
          <t>Aqua Regia Digestion</t>
        </is>
      </c>
      <c r="DW344" t="n">
        <v>303</v>
      </c>
      <c r="DX344" t="n">
        <v>0.0303</v>
      </c>
      <c r="DY344" t="inlineStr">
        <is>
          <t>4-Acid Digestion</t>
        </is>
      </c>
      <c r="DZ344" t="n">
        <v>119</v>
      </c>
      <c r="EA344" t="n">
        <v>0.0119</v>
      </c>
      <c r="EB344" t="inlineStr">
        <is>
          <t>4-Acid Digestion</t>
        </is>
      </c>
      <c r="EC344" t="inlineStr"/>
      <c r="ED344" t="inlineStr"/>
      <c r="EE344" t="inlineStr"/>
      <c r="EF344" t="n">
        <v>10.7</v>
      </c>
      <c r="EG344" t="n">
        <v>0.00107</v>
      </c>
      <c r="EH344" t="inlineStr">
        <is>
          <t>4-Acid Digestion</t>
        </is>
      </c>
      <c r="EI344" t="inlineStr"/>
      <c r="EJ344" t="inlineStr"/>
      <c r="EK344" t="inlineStr"/>
      <c r="EL344" t="n">
        <v>15.7</v>
      </c>
      <c r="EM344" t="n">
        <v>0.00157</v>
      </c>
      <c r="EN344" t="inlineStr">
        <is>
          <t>Aqua Regia Digestion</t>
        </is>
      </c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n">
        <v>3080</v>
      </c>
      <c r="EY344" t="n">
        <v>0.308</v>
      </c>
      <c r="EZ344" t="inlineStr">
        <is>
          <t>4-Acid Digestion</t>
        </is>
      </c>
      <c r="FA344" t="n">
        <v>13.5</v>
      </c>
      <c r="FB344" t="n">
        <v>0.00135</v>
      </c>
      <c r="FC344" t="inlineStr">
        <is>
          <t>4-Acid Digestion</t>
        </is>
      </c>
      <c r="FD344" t="n">
        <v>4.34</v>
      </c>
      <c r="FE344" t="n">
        <v>0.000434</v>
      </c>
      <c r="FF344" t="inlineStr">
        <is>
          <t>4-Acid Digestion</t>
        </is>
      </c>
      <c r="FG344" t="n">
        <v>3.33</v>
      </c>
      <c r="FH344" t="n">
        <v>0.000333</v>
      </c>
      <c r="FI344" t="inlineStr">
        <is>
          <t>4-Acid Digestion</t>
        </is>
      </c>
      <c r="FJ344" t="inlineStr"/>
      <c r="FK344" t="inlineStr"/>
      <c r="FL344" t="inlineStr"/>
      <c r="FM344" t="n">
        <v>7.92</v>
      </c>
      <c r="FN344" t="n">
        <v>0.000792</v>
      </c>
      <c r="FO344" t="inlineStr">
        <is>
          <t>4-Acid Digestion</t>
        </is>
      </c>
      <c r="FP344" t="n">
        <v>4.27</v>
      </c>
      <c r="FQ344" t="n">
        <v>0.000427</v>
      </c>
      <c r="FR344" t="inlineStr">
        <is>
          <t>4-Acid Digestion</t>
        </is>
      </c>
      <c r="FS344" t="n">
        <v>212</v>
      </c>
      <c r="FT344" t="n">
        <v>0.0212</v>
      </c>
      <c r="FU344" t="inlineStr">
        <is>
          <t>4-Acid Digestion</t>
        </is>
      </c>
      <c r="FV344" t="n">
        <v>1.48</v>
      </c>
      <c r="FW344" t="n">
        <v>0.000148</v>
      </c>
      <c r="FX344" t="inlineStr">
        <is>
          <t>4-Acid Digestion</t>
        </is>
      </c>
      <c r="FY344" t="n">
        <v>0.77</v>
      </c>
      <c r="FZ344" t="n">
        <v>7.7e-05</v>
      </c>
      <c r="GA344" t="inlineStr">
        <is>
          <t>4-Acid Digestion</t>
        </is>
      </c>
      <c r="GB344" t="n">
        <v>1.99</v>
      </c>
      <c r="GC344" t="n">
        <v>0.000199</v>
      </c>
      <c r="GD344" t="inlineStr">
        <is>
          <t>Aqua Regia Digestion</t>
        </is>
      </c>
      <c r="GE344" t="n">
        <v>15.1</v>
      </c>
      <c r="GF344" t="n">
        <v>0.00151</v>
      </c>
      <c r="GG344" t="inlineStr">
        <is>
          <t>4-Acid Digestion</t>
        </is>
      </c>
      <c r="GH344" t="n">
        <v>1200</v>
      </c>
      <c r="GI344" t="n">
        <v>0.12</v>
      </c>
      <c r="GJ344" t="inlineStr">
        <is>
          <t>4-Acid Digestion</t>
        </is>
      </c>
      <c r="GK344" t="n">
        <v>1.02</v>
      </c>
      <c r="GL344" t="n">
        <v>0.000102</v>
      </c>
      <c r="GM344" t="inlineStr">
        <is>
          <t>4-Acid Digestion</t>
        </is>
      </c>
      <c r="GN344" t="inlineStr"/>
      <c r="GO344" t="inlineStr"/>
      <c r="GP344" t="inlineStr"/>
      <c r="GQ344" t="n">
        <v>5.97</v>
      </c>
      <c r="GR344" t="n">
        <v>0.000597</v>
      </c>
      <c r="GS344" t="inlineStr">
        <is>
          <t>4-Acid Digestion</t>
        </is>
      </c>
      <c r="GT344" t="n">
        <v>2.54</v>
      </c>
      <c r="GU344" t="n">
        <v>0.000254</v>
      </c>
      <c r="GV344" t="inlineStr">
        <is>
          <t>Aqua Regia Digestion</t>
        </is>
      </c>
      <c r="GW344" t="n">
        <v>4.63</v>
      </c>
      <c r="GX344" t="n">
        <v>0.000463</v>
      </c>
      <c r="GY344" t="inlineStr">
        <is>
          <t>4-Acid Digestion</t>
        </is>
      </c>
      <c r="GZ344" t="n">
        <v>15</v>
      </c>
      <c r="HA344" t="n">
        <v>0.0015</v>
      </c>
      <c r="HB344" t="inlineStr">
        <is>
          <t>4-Acid Digestion</t>
        </is>
      </c>
      <c r="HC344" t="n">
        <v>0.5600000000000001</v>
      </c>
      <c r="HD344" t="n">
        <v>5.6e-05</v>
      </c>
      <c r="HE344" t="inlineStr">
        <is>
          <t>4-Acid Digestion</t>
        </is>
      </c>
      <c r="HF344" t="n">
        <v>404</v>
      </c>
      <c r="HG344" t="n">
        <v>0.0404</v>
      </c>
      <c r="HH344" t="inlineStr">
        <is>
          <t>4-Acid Digestion</t>
        </is>
      </c>
      <c r="HI344" t="n">
        <v>254</v>
      </c>
      <c r="HJ344" t="n">
        <v>0.0254</v>
      </c>
      <c r="HK344" t="inlineStr">
        <is>
          <t>4-Acid Digestion</t>
        </is>
      </c>
    </row>
    <row r="345">
      <c r="A345" t="inlineStr">
        <is>
          <t>OREAS0601</t>
        </is>
      </c>
      <c r="B345" t="inlineStr">
        <is>
          <t>Au &lt;1 ppm, Au-Ag ore, Au-Cu ore</t>
        </is>
      </c>
      <c r="C345" t="inlineStr">
        <is>
          <t>primary</t>
        </is>
      </c>
      <c r="D345" t="inlineStr">
        <is>
          <t>rhyodacite</t>
        </is>
      </c>
      <c r="E345" t="inlineStr">
        <is>
          <t>high sulphidation epithermal</t>
        </is>
      </c>
      <c r="F345" t="inlineStr">
        <is>
          <t>yes</t>
        </is>
      </c>
      <c r="G345" t="inlineStr">
        <is>
          <t>Archived</t>
        </is>
      </c>
      <c r="H345" t="inlineStr">
        <is>
          <t>C:/Users/Zeb/Documents/GitHub/OREAS-Catalogue-Info/oreas-catalogue-2024-05-24.csv</t>
        </is>
      </c>
      <c r="I345">
        <f>Hyperlink("https://www.oreas.com/crm/OREAS-601/")</f>
        <v/>
      </c>
      <c r="J345" t="n">
        <v>49.4</v>
      </c>
      <c r="K345" t="n">
        <v>0.00494</v>
      </c>
      <c r="L345" t="inlineStr">
        <is>
          <t>Aqua Regia Digestion</t>
        </is>
      </c>
      <c r="M345" t="n">
        <v>63000</v>
      </c>
      <c r="N345" t="n">
        <v>6.3</v>
      </c>
      <c r="O345" t="inlineStr">
        <is>
          <t>4-Acid Digestion</t>
        </is>
      </c>
      <c r="P345" t="n">
        <v>307</v>
      </c>
      <c r="Q345" t="n">
        <v>0.0307</v>
      </c>
      <c r="R345" t="inlineStr">
        <is>
          <t>4-Acid Digestion</t>
        </is>
      </c>
      <c r="S345" t="n">
        <v>0.78</v>
      </c>
      <c r="T345" t="n">
        <v>7.8e-05</v>
      </c>
      <c r="U345" t="inlineStr">
        <is>
          <t>Pb Fire Assay</t>
        </is>
      </c>
      <c r="V345" s="2" t="n">
        <v>10</v>
      </c>
      <c r="W345" s="2" t="n">
        <v>0.001</v>
      </c>
      <c r="X345" t="inlineStr">
        <is>
          <t>Aqua Regia Digestion</t>
        </is>
      </c>
      <c r="Y345" t="inlineStr"/>
      <c r="Z345" t="inlineStr"/>
      <c r="AA345" t="inlineStr"/>
      <c r="AB345" t="n">
        <v>2.07</v>
      </c>
      <c r="AC345" t="n">
        <v>0.000207</v>
      </c>
      <c r="AD345" t="inlineStr">
        <is>
          <t>4-Acid Digestion</t>
        </is>
      </c>
      <c r="AE345" t="n">
        <v>20.9</v>
      </c>
      <c r="AF345" t="n">
        <v>0.00209</v>
      </c>
      <c r="AG345" t="inlineStr">
        <is>
          <t>4-Acid Digestion</t>
        </is>
      </c>
      <c r="AH345" t="n">
        <v>13100</v>
      </c>
      <c r="AI345" t="n">
        <v>1.31</v>
      </c>
      <c r="AJ345" t="inlineStr">
        <is>
          <t>4-Acid Digestion</t>
        </is>
      </c>
      <c r="AK345" t="n">
        <v>7.86</v>
      </c>
      <c r="AL345" t="n">
        <v>0.000786</v>
      </c>
      <c r="AM345" t="inlineStr">
        <is>
          <t>4-Acid Digestion</t>
        </is>
      </c>
      <c r="AN345" t="n">
        <v>63</v>
      </c>
      <c r="AO345" t="n">
        <v>0.0063</v>
      </c>
      <c r="AP345" t="inlineStr">
        <is>
          <t>4-Acid Digestion</t>
        </is>
      </c>
      <c r="AQ345" t="inlineStr"/>
      <c r="AR345" t="inlineStr"/>
      <c r="AS345" t="inlineStr"/>
      <c r="AT345" t="n">
        <v>5.14</v>
      </c>
      <c r="AU345" t="n">
        <v>0.000514</v>
      </c>
      <c r="AV345" t="inlineStr">
        <is>
          <t>4-Acid Digestion</t>
        </is>
      </c>
      <c r="AW345" t="n">
        <v>42</v>
      </c>
      <c r="AX345" t="n">
        <v>0.0042</v>
      </c>
      <c r="AY345" t="inlineStr">
        <is>
          <t>4-Acid Digestion</t>
        </is>
      </c>
      <c r="AZ345" t="n">
        <v>6.72</v>
      </c>
      <c r="BA345" t="n">
        <v>0.000672</v>
      </c>
      <c r="BB345" t="inlineStr">
        <is>
          <t>4-Acid Digestion</t>
        </is>
      </c>
      <c r="BC345" t="n">
        <v>1010</v>
      </c>
      <c r="BD345" t="n">
        <v>0.101</v>
      </c>
      <c r="BE345" t="inlineStr">
        <is>
          <t>4-Acid Digestion</t>
        </is>
      </c>
      <c r="BF345" t="n">
        <v>2.69</v>
      </c>
      <c r="BG345" t="n">
        <v>0.000269</v>
      </c>
      <c r="BH345" t="inlineStr">
        <is>
          <t>4-Acid Digestion</t>
        </is>
      </c>
      <c r="BI345" t="n">
        <v>0.92</v>
      </c>
      <c r="BJ345" t="n">
        <v>9.2e-05</v>
      </c>
      <c r="BK345" t="inlineStr">
        <is>
          <t>4-Acid Digestion</t>
        </is>
      </c>
      <c r="BL345" t="n">
        <v>1.23</v>
      </c>
      <c r="BM345" t="n">
        <v>0.000123</v>
      </c>
      <c r="BN345" t="inlineStr">
        <is>
          <t>4-Acid Digestion</t>
        </is>
      </c>
      <c r="BO345" t="n">
        <v>24800</v>
      </c>
      <c r="BP345" t="n">
        <v>2.48</v>
      </c>
      <c r="BQ345" t="inlineStr">
        <is>
          <t>4-Acid Digestion</t>
        </is>
      </c>
      <c r="BR345" t="n">
        <v>20.4</v>
      </c>
      <c r="BS345" t="n">
        <v>0.00204</v>
      </c>
      <c r="BT345" t="inlineStr">
        <is>
          <t>4-Acid Digestion</t>
        </is>
      </c>
      <c r="BU345" t="n">
        <v>4.5</v>
      </c>
      <c r="BV345" t="n">
        <v>0.00045</v>
      </c>
      <c r="BW345" t="inlineStr">
        <is>
          <t>4-Acid Digestion</t>
        </is>
      </c>
      <c r="BX345" t="inlineStr"/>
      <c r="BY345" t="inlineStr"/>
      <c r="BZ345" t="inlineStr"/>
      <c r="CA345" t="n">
        <v>4.52</v>
      </c>
      <c r="CB345" t="n">
        <v>0.000452</v>
      </c>
      <c r="CC345" t="inlineStr">
        <is>
          <t>4-Acid Digestion</t>
        </is>
      </c>
      <c r="CD345" s="2" t="n">
        <v>3</v>
      </c>
      <c r="CE345" s="2" t="n">
        <v>0.0003</v>
      </c>
      <c r="CF345" t="inlineStr">
        <is>
          <t>Aqua Regia Digestion</t>
        </is>
      </c>
      <c r="CG345" t="n">
        <v>0.4</v>
      </c>
      <c r="CH345" t="n">
        <v>4e-05</v>
      </c>
      <c r="CI345" t="inlineStr">
        <is>
          <t>4-Acid Digestion</t>
        </is>
      </c>
      <c r="CJ345" t="n">
        <v>1.73</v>
      </c>
      <c r="CK345" t="n">
        <v>0.000173</v>
      </c>
      <c r="CL345" t="inlineStr">
        <is>
          <t>4-Acid Digestion</t>
        </is>
      </c>
      <c r="CM345" t="inlineStr"/>
      <c r="CN345" t="inlineStr"/>
      <c r="CO345" t="inlineStr"/>
      <c r="CP345" t="n">
        <v>21000</v>
      </c>
      <c r="CQ345" t="n">
        <v>2.1</v>
      </c>
      <c r="CR345" t="inlineStr">
        <is>
          <t>4-Acid Digestion</t>
        </is>
      </c>
      <c r="CS345" t="n">
        <v>30.9</v>
      </c>
      <c r="CT345" t="n">
        <v>0.00309</v>
      </c>
      <c r="CU345" t="inlineStr">
        <is>
          <t>4-Acid Digestion</t>
        </is>
      </c>
      <c r="CV345" t="n">
        <v>20.5</v>
      </c>
      <c r="CW345" t="n">
        <v>0.00205</v>
      </c>
      <c r="CX345" t="inlineStr">
        <is>
          <t>4-Acid Digestion</t>
        </is>
      </c>
      <c r="CY345" t="n">
        <v>0.095</v>
      </c>
      <c r="CZ345" t="n">
        <v>9.500000000000001e-06</v>
      </c>
      <c r="DA345" t="inlineStr">
        <is>
          <t>4-Acid Digestion</t>
        </is>
      </c>
      <c r="DB345" t="n">
        <v>3890</v>
      </c>
      <c r="DC345" t="n">
        <v>0.389</v>
      </c>
      <c r="DD345" t="inlineStr">
        <is>
          <t>4-Acid Digestion</t>
        </is>
      </c>
      <c r="DE345" t="n">
        <v>480</v>
      </c>
      <c r="DF345" t="n">
        <v>0.048</v>
      </c>
      <c r="DG345" t="inlineStr">
        <is>
          <t>4-Acid Digestion</t>
        </is>
      </c>
      <c r="DH345" t="n">
        <v>3.87</v>
      </c>
      <c r="DI345" t="n">
        <v>0.000387</v>
      </c>
      <c r="DJ345" t="inlineStr">
        <is>
          <t>4-Acid Digestion</t>
        </is>
      </c>
      <c r="DK345" t="n">
        <v>14500</v>
      </c>
      <c r="DL345" t="n">
        <v>1.45</v>
      </c>
      <c r="DM345" t="inlineStr">
        <is>
          <t>4-Acid Digestion</t>
        </is>
      </c>
      <c r="DN345" t="n">
        <v>12.6</v>
      </c>
      <c r="DO345" t="n">
        <v>0.00126</v>
      </c>
      <c r="DP345" t="inlineStr">
        <is>
          <t>4-Acid Digestion</t>
        </is>
      </c>
      <c r="DQ345" t="n">
        <v>27</v>
      </c>
      <c r="DR345" t="n">
        <v>0.0027</v>
      </c>
      <c r="DS345" t="inlineStr">
        <is>
          <t>4-Acid Digestion</t>
        </is>
      </c>
      <c r="DT345" t="n">
        <v>24.1</v>
      </c>
      <c r="DU345" t="n">
        <v>0.00241</v>
      </c>
      <c r="DV345" t="inlineStr">
        <is>
          <t>Aqua Regia Digestion</t>
        </is>
      </c>
      <c r="DW345" t="n">
        <v>470</v>
      </c>
      <c r="DX345" t="n">
        <v>0.047</v>
      </c>
      <c r="DY345" t="inlineStr">
        <is>
          <t>4-Acid Digestion</t>
        </is>
      </c>
      <c r="DZ345" t="n">
        <v>329</v>
      </c>
      <c r="EA345" t="n">
        <v>0.0329</v>
      </c>
      <c r="EB345" t="inlineStr">
        <is>
          <t>4-Acid Digestion</t>
        </is>
      </c>
      <c r="EC345" t="inlineStr"/>
      <c r="ED345" t="inlineStr"/>
      <c r="EE345" t="inlineStr"/>
      <c r="EF345" t="n">
        <v>7.55</v>
      </c>
      <c r="EG345" t="n">
        <v>0.000755</v>
      </c>
      <c r="EH345" t="inlineStr">
        <is>
          <t>4-Acid Digestion</t>
        </is>
      </c>
      <c r="EI345" t="inlineStr"/>
      <c r="EJ345" t="inlineStr"/>
      <c r="EK345" t="inlineStr"/>
      <c r="EL345" t="n">
        <v>16</v>
      </c>
      <c r="EM345" t="n">
        <v>0.0016</v>
      </c>
      <c r="EN345" t="inlineStr">
        <is>
          <t>Aqua Regia Digestion</t>
        </is>
      </c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n">
        <v>10700</v>
      </c>
      <c r="EY345" t="n">
        <v>1.07</v>
      </c>
      <c r="EZ345" t="inlineStr">
        <is>
          <t>4-Acid Digestion</t>
        </is>
      </c>
      <c r="FA345" t="n">
        <v>30.4</v>
      </c>
      <c r="FB345" t="n">
        <v>0.00304</v>
      </c>
      <c r="FC345" t="inlineStr">
        <is>
          <t>4-Acid Digestion</t>
        </is>
      </c>
      <c r="FD345" t="n">
        <v>4.85</v>
      </c>
      <c r="FE345" t="n">
        <v>0.000485</v>
      </c>
      <c r="FF345" t="inlineStr">
        <is>
          <t>4-Acid Digestion</t>
        </is>
      </c>
      <c r="FG345" t="n">
        <v>12</v>
      </c>
      <c r="FH345" t="n">
        <v>0.0012</v>
      </c>
      <c r="FI345" t="inlineStr">
        <is>
          <t>4-Acid Digestion</t>
        </is>
      </c>
      <c r="FJ345" t="inlineStr"/>
      <c r="FK345" t="inlineStr"/>
      <c r="FL345" t="inlineStr"/>
      <c r="FM345" t="n">
        <v>3.42</v>
      </c>
      <c r="FN345" t="n">
        <v>0.000342</v>
      </c>
      <c r="FO345" t="inlineStr">
        <is>
          <t>Aqua Regia Digestion</t>
        </is>
      </c>
      <c r="FP345" t="n">
        <v>4.16</v>
      </c>
      <c r="FQ345" t="n">
        <v>0.000416</v>
      </c>
      <c r="FR345" t="inlineStr">
        <is>
          <t>4-Acid Digestion</t>
        </is>
      </c>
      <c r="FS345" t="n">
        <v>230</v>
      </c>
      <c r="FT345" t="n">
        <v>0.023</v>
      </c>
      <c r="FU345" t="inlineStr">
        <is>
          <t>4-Acid Digestion</t>
        </is>
      </c>
      <c r="FV345" t="n">
        <v>1.04</v>
      </c>
      <c r="FW345" t="n">
        <v>0.000104</v>
      </c>
      <c r="FX345" t="inlineStr">
        <is>
          <t>4-Acid Digestion</t>
        </is>
      </c>
      <c r="FY345" t="n">
        <v>0.5600000000000001</v>
      </c>
      <c r="FZ345" t="n">
        <v>5.6e-05</v>
      </c>
      <c r="GA345" t="inlineStr">
        <is>
          <t>4-Acid Digestion</t>
        </is>
      </c>
      <c r="GB345" t="n">
        <v>15.4</v>
      </c>
      <c r="GC345" t="n">
        <v>0.00154</v>
      </c>
      <c r="GD345" t="inlineStr">
        <is>
          <t>Aqua Regia Digestion</t>
        </is>
      </c>
      <c r="GE345" t="n">
        <v>11.7</v>
      </c>
      <c r="GF345" t="n">
        <v>0.00117</v>
      </c>
      <c r="GG345" t="inlineStr">
        <is>
          <t>4-Acid Digestion</t>
        </is>
      </c>
      <c r="GH345" t="n">
        <v>1800</v>
      </c>
      <c r="GI345" t="n">
        <v>0.18</v>
      </c>
      <c r="GJ345" t="inlineStr">
        <is>
          <t>4-Acid Digestion</t>
        </is>
      </c>
      <c r="GK345" t="n">
        <v>1.21</v>
      </c>
      <c r="GL345" t="n">
        <v>0.000121</v>
      </c>
      <c r="GM345" t="inlineStr">
        <is>
          <t>4-Acid Digestion</t>
        </is>
      </c>
      <c r="GN345" t="inlineStr"/>
      <c r="GO345" t="inlineStr"/>
      <c r="GP345" t="inlineStr"/>
      <c r="GQ345" t="n">
        <v>4</v>
      </c>
      <c r="GR345" t="n">
        <v>0.0004</v>
      </c>
      <c r="GS345" t="inlineStr">
        <is>
          <t>4-Acid Digestion</t>
        </is>
      </c>
      <c r="GT345" t="n">
        <v>9.24</v>
      </c>
      <c r="GU345" t="n">
        <v>0.000924</v>
      </c>
      <c r="GV345" t="inlineStr">
        <is>
          <t>Aqua Regia Digestion</t>
        </is>
      </c>
      <c r="GW345" t="n">
        <v>5.8</v>
      </c>
      <c r="GX345" t="n">
        <v>0.00058</v>
      </c>
      <c r="GY345" t="inlineStr">
        <is>
          <t>4-Acid Digestion</t>
        </is>
      </c>
      <c r="GZ345" t="n">
        <v>11.2</v>
      </c>
      <c r="HA345" t="n">
        <v>0.00112</v>
      </c>
      <c r="HB345" t="inlineStr">
        <is>
          <t>4-Acid Digestion</t>
        </is>
      </c>
      <c r="HC345" t="n">
        <v>0.68</v>
      </c>
      <c r="HD345" t="n">
        <v>6.8e-05</v>
      </c>
      <c r="HE345" t="inlineStr">
        <is>
          <t>4-Acid Digestion</t>
        </is>
      </c>
      <c r="HF345" t="n">
        <v>1330</v>
      </c>
      <c r="HG345" t="n">
        <v>0.133</v>
      </c>
      <c r="HH345" t="inlineStr">
        <is>
          <t>4-Acid Digestion</t>
        </is>
      </c>
      <c r="HI345" t="n">
        <v>155</v>
      </c>
      <c r="HJ345" t="n">
        <v>0.0155</v>
      </c>
      <c r="HK345" t="inlineStr">
        <is>
          <t>4-Acid Digestion</t>
        </is>
      </c>
    </row>
    <row r="346">
      <c r="A346" t="inlineStr">
        <is>
          <t>OREAS0601b</t>
        </is>
      </c>
      <c r="B346" t="inlineStr">
        <is>
          <t>Au &lt;1 ppm, Au-Ag ore, Au-Cu ore</t>
        </is>
      </c>
      <c r="C346" t="inlineStr">
        <is>
          <t>primary</t>
        </is>
      </c>
      <c r="D346" t="inlineStr">
        <is>
          <t>rhyodacite</t>
        </is>
      </c>
      <c r="E346" t="inlineStr">
        <is>
          <t>high sulphidation epithermal</t>
        </is>
      </c>
      <c r="F346" t="inlineStr">
        <is>
          <t>yes</t>
        </is>
      </c>
      <c r="G346" t="inlineStr">
        <is>
          <t>Archived</t>
        </is>
      </c>
      <c r="H346" t="inlineStr">
        <is>
          <t>C:/Users/Zeb/Documents/GitHub/OREAS-Catalogue-Info/oreas-catalogue-2024-05-24.csv</t>
        </is>
      </c>
      <c r="I346">
        <f>Hyperlink("https://www.oreas.com/crm/OREAS-601b/")</f>
        <v/>
      </c>
      <c r="J346" t="n">
        <v>50</v>
      </c>
      <c r="K346" t="n">
        <v>0.005</v>
      </c>
      <c r="L346" t="inlineStr">
        <is>
          <t>Aqua Regia Digestion</t>
        </is>
      </c>
      <c r="M346" t="n">
        <v>66300</v>
      </c>
      <c r="N346" t="n">
        <v>6.63</v>
      </c>
      <c r="O346" t="inlineStr">
        <is>
          <t>4-Acid Digestion</t>
        </is>
      </c>
      <c r="P346" t="n">
        <v>284</v>
      </c>
      <c r="Q346" t="n">
        <v>0.0284</v>
      </c>
      <c r="R346" t="inlineStr">
        <is>
          <t>4-Acid Digestion</t>
        </is>
      </c>
      <c r="S346" t="n">
        <v>0.775</v>
      </c>
      <c r="T346" t="n">
        <v>7.75e-05</v>
      </c>
      <c r="U346" t="inlineStr">
        <is>
          <t>Pb Fire Assay</t>
        </is>
      </c>
      <c r="V346" t="inlineStr"/>
      <c r="W346" t="inlineStr"/>
      <c r="X346" t="inlineStr"/>
      <c r="Y346" t="inlineStr"/>
      <c r="Z346" t="inlineStr"/>
      <c r="AA346" t="inlineStr"/>
      <c r="AB346" t="n">
        <v>2.24</v>
      </c>
      <c r="AC346" t="n">
        <v>0.000224</v>
      </c>
      <c r="AD346" t="inlineStr">
        <is>
          <t>4-Acid Digestion</t>
        </is>
      </c>
      <c r="AE346" t="n">
        <v>18</v>
      </c>
      <c r="AF346" t="n">
        <v>0.0018</v>
      </c>
      <c r="AG346" t="inlineStr">
        <is>
          <t>4-Acid Digestion</t>
        </is>
      </c>
      <c r="AH346" t="n">
        <v>8870</v>
      </c>
      <c r="AI346" t="n">
        <v>0.887</v>
      </c>
      <c r="AJ346" t="inlineStr">
        <is>
          <t>4-Acid Digestion</t>
        </is>
      </c>
      <c r="AK346" t="n">
        <v>2.05</v>
      </c>
      <c r="AL346" t="n">
        <v>0.000205</v>
      </c>
      <c r="AM346" t="inlineStr">
        <is>
          <t>4-Acid Digestion</t>
        </is>
      </c>
      <c r="AN346" t="n">
        <v>70</v>
      </c>
      <c r="AO346" t="n">
        <v>0.007</v>
      </c>
      <c r="AP346" t="inlineStr">
        <is>
          <t>4-Acid Digestion</t>
        </is>
      </c>
      <c r="AQ346" t="inlineStr"/>
      <c r="AR346" t="inlineStr"/>
      <c r="AS346" t="inlineStr"/>
      <c r="AT346" t="n">
        <v>2.97</v>
      </c>
      <c r="AU346" t="n">
        <v>0.000297</v>
      </c>
      <c r="AV346" t="inlineStr">
        <is>
          <t>4-Acid Digestion</t>
        </is>
      </c>
      <c r="AW346" t="n">
        <v>23.7</v>
      </c>
      <c r="AX346" t="n">
        <v>0.00237</v>
      </c>
      <c r="AY346" t="inlineStr">
        <is>
          <t>4-Acid Digestion</t>
        </is>
      </c>
      <c r="AZ346" t="n">
        <v>4.88</v>
      </c>
      <c r="BA346" t="n">
        <v>0.000488</v>
      </c>
      <c r="BB346" t="inlineStr">
        <is>
          <t>4-Acid Digestion</t>
        </is>
      </c>
      <c r="BC346" t="n">
        <v>1010</v>
      </c>
      <c r="BD346" t="n">
        <v>0.101</v>
      </c>
      <c r="BE346" t="inlineStr">
        <is>
          <t>4-Acid Digestion</t>
        </is>
      </c>
      <c r="BF346" t="n">
        <v>2.54</v>
      </c>
      <c r="BG346" t="n">
        <v>0.000254</v>
      </c>
      <c r="BH346" t="inlineStr">
        <is>
          <t>4-Acid Digestion</t>
        </is>
      </c>
      <c r="BI346" t="n">
        <v>0.8</v>
      </c>
      <c r="BJ346" t="n">
        <v>8.000000000000001e-05</v>
      </c>
      <c r="BK346" t="inlineStr">
        <is>
          <t>4-Acid Digestion</t>
        </is>
      </c>
      <c r="BL346" t="n">
        <v>0.97</v>
      </c>
      <c r="BM346" t="n">
        <v>9.7e-05</v>
      </c>
      <c r="BN346" t="inlineStr">
        <is>
          <t>4-Acid Digestion</t>
        </is>
      </c>
      <c r="BO346" t="n">
        <v>22900</v>
      </c>
      <c r="BP346" t="n">
        <v>2.29</v>
      </c>
      <c r="BQ346" t="inlineStr">
        <is>
          <t>4-Acid Digestion</t>
        </is>
      </c>
      <c r="BR346" t="n">
        <v>23.4</v>
      </c>
      <c r="BS346" t="n">
        <v>0.00234</v>
      </c>
      <c r="BT346" t="inlineStr">
        <is>
          <t>4-Acid Digestion</t>
        </is>
      </c>
      <c r="BU346" t="n">
        <v>4.14</v>
      </c>
      <c r="BV346" t="n">
        <v>0.000414</v>
      </c>
      <c r="BW346" t="inlineStr">
        <is>
          <t>4-Acid Digestion</t>
        </is>
      </c>
      <c r="BX346" t="n">
        <v>0.15</v>
      </c>
      <c r="BY346" t="n">
        <v>1.5e-05</v>
      </c>
      <c r="BZ346" t="inlineStr">
        <is>
          <t>4-Acid Digestion</t>
        </is>
      </c>
      <c r="CA346" t="n">
        <v>5.09</v>
      </c>
      <c r="CB346" t="n">
        <v>0.000509</v>
      </c>
      <c r="CC346" t="inlineStr">
        <is>
          <t>4-Acid Digestion</t>
        </is>
      </c>
      <c r="CD346" t="n">
        <v>0.2</v>
      </c>
      <c r="CE346" t="n">
        <v>2e-05</v>
      </c>
      <c r="CF346" t="inlineStr">
        <is>
          <t>Aqua Regia Digestion</t>
        </is>
      </c>
      <c r="CG346" t="n">
        <v>0.38</v>
      </c>
      <c r="CH346" t="n">
        <v>3.8e-05</v>
      </c>
      <c r="CI346" t="inlineStr">
        <is>
          <t>4-Acid Digestion</t>
        </is>
      </c>
      <c r="CJ346" t="n">
        <v>0.47</v>
      </c>
      <c r="CK346" t="n">
        <v>4.7e-05</v>
      </c>
      <c r="CL346" t="inlineStr">
        <is>
          <t>4-Acid Digestion</t>
        </is>
      </c>
      <c r="CM346" t="inlineStr"/>
      <c r="CN346" t="inlineStr"/>
      <c r="CO346" t="inlineStr"/>
      <c r="CP346" t="n">
        <v>24100</v>
      </c>
      <c r="CQ346" t="n">
        <v>2.41</v>
      </c>
      <c r="CR346" t="inlineStr">
        <is>
          <t>4-Acid Digestion</t>
        </is>
      </c>
      <c r="CS346" t="n">
        <v>33.5</v>
      </c>
      <c r="CT346" t="n">
        <v>0.00335</v>
      </c>
      <c r="CU346" t="inlineStr">
        <is>
          <t>4-Acid Digestion</t>
        </is>
      </c>
      <c r="CV346" t="n">
        <v>22.6</v>
      </c>
      <c r="CW346" t="n">
        <v>0.00226</v>
      </c>
      <c r="CX346" t="inlineStr">
        <is>
          <t>4-Acid Digestion</t>
        </is>
      </c>
      <c r="CY346" t="n">
        <v>0.073</v>
      </c>
      <c r="CZ346" t="n">
        <v>7.3e-06</v>
      </c>
      <c r="DA346" t="inlineStr">
        <is>
          <t>4-Acid Digestion</t>
        </is>
      </c>
      <c r="DB346" t="n">
        <v>996</v>
      </c>
      <c r="DC346" t="n">
        <v>0.09959999999999999</v>
      </c>
      <c r="DD346" t="inlineStr">
        <is>
          <t>4-Acid Digestion</t>
        </is>
      </c>
      <c r="DE346" t="n">
        <v>222</v>
      </c>
      <c r="DF346" t="n">
        <v>0.0222</v>
      </c>
      <c r="DG346" t="inlineStr">
        <is>
          <t>4-Acid Digestion</t>
        </is>
      </c>
      <c r="DH346" t="n">
        <v>5.22</v>
      </c>
      <c r="DI346" t="n">
        <v>0.000522</v>
      </c>
      <c r="DJ346" t="inlineStr">
        <is>
          <t>4-Acid Digestion</t>
        </is>
      </c>
      <c r="DK346" t="n">
        <v>19000</v>
      </c>
      <c r="DL346" t="n">
        <v>1.9</v>
      </c>
      <c r="DM346" t="inlineStr">
        <is>
          <t>4-Acid Digestion</t>
        </is>
      </c>
      <c r="DN346" t="n">
        <v>14.4</v>
      </c>
      <c r="DO346" t="n">
        <v>0.00144</v>
      </c>
      <c r="DP346" t="inlineStr">
        <is>
          <t>4-Acid Digestion</t>
        </is>
      </c>
      <c r="DQ346" t="n">
        <v>28.5</v>
      </c>
      <c r="DR346" t="n">
        <v>0.00285</v>
      </c>
      <c r="DS346" t="inlineStr">
        <is>
          <t>4-Acid Digestion</t>
        </is>
      </c>
      <c r="DT346" t="n">
        <v>6.39</v>
      </c>
      <c r="DU346" t="n">
        <v>0.000639</v>
      </c>
      <c r="DV346" t="inlineStr">
        <is>
          <t>Aqua Regia Digestion</t>
        </is>
      </c>
      <c r="DW346" t="n">
        <v>292</v>
      </c>
      <c r="DX346" t="n">
        <v>0.0292</v>
      </c>
      <c r="DY346" t="inlineStr">
        <is>
          <t>4-Acid Digestion</t>
        </is>
      </c>
      <c r="DZ346" t="n">
        <v>318</v>
      </c>
      <c r="EA346" t="n">
        <v>0.0318</v>
      </c>
      <c r="EB346" t="inlineStr">
        <is>
          <t>4-Acid Digestion</t>
        </is>
      </c>
      <c r="EC346" t="inlineStr"/>
      <c r="ED346" t="inlineStr"/>
      <c r="EE346" t="inlineStr"/>
      <c r="EF346" t="n">
        <v>8.550000000000001</v>
      </c>
      <c r="EG346" t="n">
        <v>0.000855</v>
      </c>
      <c r="EH346" t="inlineStr">
        <is>
          <t>4-Acid Digestion</t>
        </is>
      </c>
      <c r="EI346" t="inlineStr"/>
      <c r="EJ346" t="inlineStr"/>
      <c r="EK346" t="inlineStr"/>
      <c r="EL346" t="n">
        <v>11.9</v>
      </c>
      <c r="EM346" t="n">
        <v>0.00119</v>
      </c>
      <c r="EN346" t="inlineStr">
        <is>
          <t>Aqua Regia Digestion</t>
        </is>
      </c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n">
        <v>15000</v>
      </c>
      <c r="EY346" t="n">
        <v>1.5</v>
      </c>
      <c r="EZ346" t="inlineStr">
        <is>
          <t>4-Acid Digestion</t>
        </is>
      </c>
      <c r="FA346" t="n">
        <v>22.9</v>
      </c>
      <c r="FB346" t="n">
        <v>0.00229</v>
      </c>
      <c r="FC346" t="inlineStr">
        <is>
          <t>4-Acid Digestion</t>
        </is>
      </c>
      <c r="FD346" t="n">
        <v>3.77</v>
      </c>
      <c r="FE346" t="n">
        <v>0.000377</v>
      </c>
      <c r="FF346" t="inlineStr">
        <is>
          <t>4-Acid Digestion</t>
        </is>
      </c>
      <c r="FG346" t="n">
        <v>10.6</v>
      </c>
      <c r="FH346" t="n">
        <v>0.00106</v>
      </c>
      <c r="FI346" t="inlineStr">
        <is>
          <t>4-Acid Digestion</t>
        </is>
      </c>
      <c r="FJ346" t="inlineStr"/>
      <c r="FK346" t="inlineStr"/>
      <c r="FL346" t="inlineStr"/>
      <c r="FM346" t="n">
        <v>5.77</v>
      </c>
      <c r="FN346" t="n">
        <v>0.000577</v>
      </c>
      <c r="FO346" t="inlineStr">
        <is>
          <t>4-Acid Digestion</t>
        </is>
      </c>
      <c r="FP346" t="n">
        <v>3.36</v>
      </c>
      <c r="FQ346" t="n">
        <v>0.000336</v>
      </c>
      <c r="FR346" t="inlineStr">
        <is>
          <t>4-Acid Digestion</t>
        </is>
      </c>
      <c r="FS346" t="n">
        <v>241</v>
      </c>
      <c r="FT346" t="n">
        <v>0.0241</v>
      </c>
      <c r="FU346" t="inlineStr">
        <is>
          <t>4-Acid Digestion</t>
        </is>
      </c>
      <c r="FV346" t="n">
        <v>1.11</v>
      </c>
      <c r="FW346" t="n">
        <v>0.000111</v>
      </c>
      <c r="FX346" t="inlineStr">
        <is>
          <t>4-Acid Digestion</t>
        </is>
      </c>
      <c r="FY346" t="n">
        <v>0.52</v>
      </c>
      <c r="FZ346" t="n">
        <v>5.2e-05</v>
      </c>
      <c r="GA346" t="inlineStr">
        <is>
          <t>4-Acid Digestion</t>
        </is>
      </c>
      <c r="GB346" t="n">
        <v>13</v>
      </c>
      <c r="GC346" t="n">
        <v>0.0013</v>
      </c>
      <c r="GD346" t="inlineStr">
        <is>
          <t>Aqua Regia Digestion</t>
        </is>
      </c>
      <c r="GE346" t="n">
        <v>11.9</v>
      </c>
      <c r="GF346" t="n">
        <v>0.00119</v>
      </c>
      <c r="GG346" t="inlineStr">
        <is>
          <t>4-Acid Digestion</t>
        </is>
      </c>
      <c r="GH346" t="n">
        <v>1350</v>
      </c>
      <c r="GI346" t="n">
        <v>0.135</v>
      </c>
      <c r="GJ346" t="inlineStr">
        <is>
          <t>4-Acid Digestion</t>
        </is>
      </c>
      <c r="GK346" t="n">
        <v>1.44</v>
      </c>
      <c r="GL346" t="n">
        <v>0.000144</v>
      </c>
      <c r="GM346" t="inlineStr">
        <is>
          <t>4-Acid Digestion</t>
        </is>
      </c>
      <c r="GN346" s="2" t="n">
        <v>0.1</v>
      </c>
      <c r="GO346" s="2" t="n">
        <v>1e-05</v>
      </c>
      <c r="GP346" t="inlineStr">
        <is>
          <t>4-Acid Digestion</t>
        </is>
      </c>
      <c r="GQ346" t="n">
        <v>4.64</v>
      </c>
      <c r="GR346" t="n">
        <v>0.000464</v>
      </c>
      <c r="GS346" t="inlineStr">
        <is>
          <t>4-Acid Digestion</t>
        </is>
      </c>
      <c r="GT346" t="n">
        <v>3.83</v>
      </c>
      <c r="GU346" t="n">
        <v>0.000383</v>
      </c>
      <c r="GV346" t="inlineStr">
        <is>
          <t>Aqua Regia Digestion</t>
        </is>
      </c>
      <c r="GW346" t="n">
        <v>6.13</v>
      </c>
      <c r="GX346" t="n">
        <v>0.000613</v>
      </c>
      <c r="GY346" t="inlineStr">
        <is>
          <t>4-Acid Digestion</t>
        </is>
      </c>
      <c r="GZ346" t="n">
        <v>11.1</v>
      </c>
      <c r="HA346" t="n">
        <v>0.00111</v>
      </c>
      <c r="HB346" t="inlineStr">
        <is>
          <t>4-Acid Digestion</t>
        </is>
      </c>
      <c r="HC346" t="n">
        <v>0.54</v>
      </c>
      <c r="HD346" t="n">
        <v>5.4e-05</v>
      </c>
      <c r="HE346" t="inlineStr">
        <is>
          <t>4-Acid Digestion</t>
        </is>
      </c>
      <c r="HF346" t="n">
        <v>318</v>
      </c>
      <c r="HG346" t="n">
        <v>0.0318</v>
      </c>
      <c r="HH346" t="inlineStr">
        <is>
          <t>4-Acid Digestion</t>
        </is>
      </c>
      <c r="HI346" t="n">
        <v>186</v>
      </c>
      <c r="HJ346" t="n">
        <v>0.0186</v>
      </c>
      <c r="HK346" t="inlineStr">
        <is>
          <t>4-Acid Digestion</t>
        </is>
      </c>
    </row>
    <row r="347">
      <c r="A347" t="inlineStr">
        <is>
          <t>OREAS0601c</t>
        </is>
      </c>
      <c r="B347" t="inlineStr">
        <is>
          <t>Au &lt;1 ppm, Au-Ag ore, Au-Cu ore</t>
        </is>
      </c>
      <c r="C347" t="inlineStr">
        <is>
          <t>primary</t>
        </is>
      </c>
      <c r="D347" t="inlineStr">
        <is>
          <t>rhyodacite</t>
        </is>
      </c>
      <c r="E347" t="inlineStr">
        <is>
          <t>high sulphidation epithermal</t>
        </is>
      </c>
      <c r="F347" t="inlineStr">
        <is>
          <t>yes</t>
        </is>
      </c>
      <c r="G347" t="inlineStr">
        <is>
          <t>Current</t>
        </is>
      </c>
      <c r="H347" t="inlineStr">
        <is>
          <t>C:/Users/Zeb/Documents/GitHub/OREAS-Catalogue-Info/oreas-catalogue-2024-05-24.csv</t>
        </is>
      </c>
      <c r="I347">
        <f>Hyperlink("https://www.oreas.com/crm/OREAS-601c/")</f>
        <v/>
      </c>
      <c r="J347" t="n">
        <v>50.4</v>
      </c>
      <c r="K347" t="n">
        <v>0.00504</v>
      </c>
      <c r="L347" t="inlineStr">
        <is>
          <t>Aqua Regia Digestion</t>
        </is>
      </c>
      <c r="M347" t="n">
        <v>70600</v>
      </c>
      <c r="N347" t="n">
        <v>7.06</v>
      </c>
      <c r="O347" t="inlineStr">
        <is>
          <t>4-Acid Digestion</t>
        </is>
      </c>
      <c r="P347" t="n">
        <v>390</v>
      </c>
      <c r="Q347" t="n">
        <v>0.039</v>
      </c>
      <c r="R347" t="inlineStr">
        <is>
          <t>4-Acid Digestion</t>
        </is>
      </c>
      <c r="S347" t="n">
        <v>0.996</v>
      </c>
      <c r="T347" t="n">
        <v>9.96e-05</v>
      </c>
      <c r="U347" t="inlineStr">
        <is>
          <t>Pb Fire Assay</t>
        </is>
      </c>
      <c r="V347" s="2" t="n">
        <v>10</v>
      </c>
      <c r="W347" s="2" t="n">
        <v>0.001</v>
      </c>
      <c r="X347" t="inlineStr">
        <is>
          <t>Aqua Regia Digestion</t>
        </is>
      </c>
      <c r="Y347" t="inlineStr"/>
      <c r="Z347" t="inlineStr"/>
      <c r="AA347" t="inlineStr"/>
      <c r="AB347" t="n">
        <v>2.46</v>
      </c>
      <c r="AC347" t="n">
        <v>0.000246</v>
      </c>
      <c r="AD347" t="inlineStr">
        <is>
          <t>4-Acid Digestion</t>
        </is>
      </c>
      <c r="AE347" t="n">
        <v>21.1</v>
      </c>
      <c r="AF347" t="n">
        <v>0.00211</v>
      </c>
      <c r="AG347" t="inlineStr">
        <is>
          <t>4-Acid Digestion</t>
        </is>
      </c>
      <c r="AH347" t="n">
        <v>9530</v>
      </c>
      <c r="AI347" t="n">
        <v>0.953</v>
      </c>
      <c r="AJ347" t="inlineStr">
        <is>
          <t>4-Acid Digestion</t>
        </is>
      </c>
      <c r="AK347" t="n">
        <v>2.77</v>
      </c>
      <c r="AL347" t="n">
        <v>0.000277</v>
      </c>
      <c r="AM347" t="inlineStr">
        <is>
          <t>4-Acid Digestion</t>
        </is>
      </c>
      <c r="AN347" t="n">
        <v>75</v>
      </c>
      <c r="AO347" t="n">
        <v>0.0075</v>
      </c>
      <c r="AP347" t="inlineStr">
        <is>
          <t>4-Acid Digestion</t>
        </is>
      </c>
      <c r="AQ347" t="inlineStr"/>
      <c r="AR347" t="inlineStr"/>
      <c r="AS347" t="inlineStr"/>
      <c r="AT347" t="n">
        <v>4.99</v>
      </c>
      <c r="AU347" t="n">
        <v>0.000499</v>
      </c>
      <c r="AV347" t="inlineStr">
        <is>
          <t>4-Acid Digestion</t>
        </is>
      </c>
      <c r="AW347" t="n">
        <v>17.5</v>
      </c>
      <c r="AX347" t="n">
        <v>0.00175</v>
      </c>
      <c r="AY347" t="inlineStr">
        <is>
          <t>4-Acid Digestion</t>
        </is>
      </c>
      <c r="AZ347" t="n">
        <v>5.17</v>
      </c>
      <c r="BA347" t="n">
        <v>0.000517</v>
      </c>
      <c r="BB347" t="inlineStr">
        <is>
          <t>4-Acid Digestion</t>
        </is>
      </c>
      <c r="BC347" t="n">
        <v>1160</v>
      </c>
      <c r="BD347" t="n">
        <v>0.116</v>
      </c>
      <c r="BE347" t="inlineStr">
        <is>
          <t>4-Acid Digestion</t>
        </is>
      </c>
      <c r="BF347" t="n">
        <v>2.66</v>
      </c>
      <c r="BG347" t="n">
        <v>0.000266</v>
      </c>
      <c r="BH347" t="inlineStr">
        <is>
          <t>4-Acid Digestion</t>
        </is>
      </c>
      <c r="BI347" t="n">
        <v>0.78</v>
      </c>
      <c r="BJ347" t="n">
        <v>7.8e-05</v>
      </c>
      <c r="BK347" t="inlineStr">
        <is>
          <t>4-Acid Digestion</t>
        </is>
      </c>
      <c r="BL347" t="n">
        <v>1.08</v>
      </c>
      <c r="BM347" t="n">
        <v>0.000108</v>
      </c>
      <c r="BN347" t="inlineStr">
        <is>
          <t>4-Acid Digestion</t>
        </is>
      </c>
      <c r="BO347" t="n">
        <v>24100</v>
      </c>
      <c r="BP347" t="n">
        <v>2.41</v>
      </c>
      <c r="BQ347" t="inlineStr">
        <is>
          <t>4-Acid Digestion</t>
        </is>
      </c>
      <c r="BR347" t="n">
        <v>23.5</v>
      </c>
      <c r="BS347" t="n">
        <v>0.00235</v>
      </c>
      <c r="BT347" t="inlineStr">
        <is>
          <t>4-Acid Digestion</t>
        </is>
      </c>
      <c r="BU347" t="n">
        <v>4.65</v>
      </c>
      <c r="BV347" t="n">
        <v>0.000465</v>
      </c>
      <c r="BW347" t="inlineStr">
        <is>
          <t>4-Acid Digestion</t>
        </is>
      </c>
      <c r="BX347" t="n">
        <v>0.18</v>
      </c>
      <c r="BY347" t="n">
        <v>1.8e-05</v>
      </c>
      <c r="BZ347" t="inlineStr">
        <is>
          <t>4-Acid Digestion</t>
        </is>
      </c>
      <c r="CA347" t="n">
        <v>4.93</v>
      </c>
      <c r="CB347" t="n">
        <v>0.0004929999999999999</v>
      </c>
      <c r="CC347" t="inlineStr">
        <is>
          <t>4-Acid Digestion</t>
        </is>
      </c>
      <c r="CD347" t="n">
        <v>0.22</v>
      </c>
      <c r="CE347" t="n">
        <v>2.2e-05</v>
      </c>
      <c r="CF347" t="inlineStr">
        <is>
          <t>Aqua Regia Digestion</t>
        </is>
      </c>
      <c r="CG347" t="n">
        <v>0.38</v>
      </c>
      <c r="CH347" t="n">
        <v>3.8e-05</v>
      </c>
      <c r="CI347" t="inlineStr">
        <is>
          <t>4-Acid Digestion</t>
        </is>
      </c>
      <c r="CJ347" t="n">
        <v>0.5600000000000001</v>
      </c>
      <c r="CK347" t="n">
        <v>5.6e-05</v>
      </c>
      <c r="CL347" t="inlineStr">
        <is>
          <t>4-Acid Digestion</t>
        </is>
      </c>
      <c r="CM347" t="inlineStr"/>
      <c r="CN347" t="inlineStr"/>
      <c r="CO347" t="inlineStr"/>
      <c r="CP347" t="n">
        <v>27200</v>
      </c>
      <c r="CQ347" t="n">
        <v>2.72</v>
      </c>
      <c r="CR347" t="inlineStr">
        <is>
          <t>4-Acid Digestion</t>
        </is>
      </c>
      <c r="CS347" t="n">
        <v>37.1</v>
      </c>
      <c r="CT347" t="n">
        <v>0.00371</v>
      </c>
      <c r="CU347" t="inlineStr">
        <is>
          <t>4-Acid Digestion</t>
        </is>
      </c>
      <c r="CV347" t="n">
        <v>26.7</v>
      </c>
      <c r="CW347" t="n">
        <v>0.00267</v>
      </c>
      <c r="CX347" t="inlineStr">
        <is>
          <t>4-Acid Digestion</t>
        </is>
      </c>
      <c r="CY347" t="n">
        <v>0.077</v>
      </c>
      <c r="CZ347" t="n">
        <v>7.700000000000001e-06</v>
      </c>
      <c r="DA347" t="inlineStr">
        <is>
          <t>4-Acid Digestion</t>
        </is>
      </c>
      <c r="DB347" t="n">
        <v>1690</v>
      </c>
      <c r="DC347" t="n">
        <v>0.169</v>
      </c>
      <c r="DD347" t="inlineStr">
        <is>
          <t>4-Acid Digestion</t>
        </is>
      </c>
      <c r="DE347" t="n">
        <v>230</v>
      </c>
      <c r="DF347" t="n">
        <v>0.023</v>
      </c>
      <c r="DG347" t="inlineStr">
        <is>
          <t>4-Acid Digestion</t>
        </is>
      </c>
      <c r="DH347" t="n">
        <v>3.66</v>
      </c>
      <c r="DI347" t="n">
        <v>0.000366</v>
      </c>
      <c r="DJ347" t="inlineStr">
        <is>
          <t>4-Acid Digestion</t>
        </is>
      </c>
      <c r="DK347" t="n">
        <v>19400</v>
      </c>
      <c r="DL347" t="n">
        <v>1.94</v>
      </c>
      <c r="DM347" t="inlineStr">
        <is>
          <t>4-Acid Digestion</t>
        </is>
      </c>
      <c r="DN347" t="n">
        <v>14.7</v>
      </c>
      <c r="DO347" t="n">
        <v>0.00147</v>
      </c>
      <c r="DP347" t="inlineStr">
        <is>
          <t>4-Acid Digestion</t>
        </is>
      </c>
      <c r="DQ347" t="n">
        <v>29.8</v>
      </c>
      <c r="DR347" t="n">
        <v>0.00298</v>
      </c>
      <c r="DS347" t="inlineStr">
        <is>
          <t>4-Acid Digestion</t>
        </is>
      </c>
      <c r="DT347" t="n">
        <v>6</v>
      </c>
      <c r="DU347" t="n">
        <v>0.0005999999999999999</v>
      </c>
      <c r="DV347" t="inlineStr">
        <is>
          <t>Aqua Regia Digestion</t>
        </is>
      </c>
      <c r="DW347" t="n">
        <v>390</v>
      </c>
      <c r="DX347" t="n">
        <v>0.039</v>
      </c>
      <c r="DY347" t="inlineStr">
        <is>
          <t>4-Acid Digestion</t>
        </is>
      </c>
      <c r="DZ347" t="n">
        <v>328</v>
      </c>
      <c r="EA347" t="n">
        <v>0.0328</v>
      </c>
      <c r="EB347" t="inlineStr">
        <is>
          <t>4-Acid Digestion</t>
        </is>
      </c>
      <c r="EC347" t="inlineStr"/>
      <c r="ED347" t="inlineStr"/>
      <c r="EE347" t="inlineStr"/>
      <c r="EF347" t="n">
        <v>8.41</v>
      </c>
      <c r="EG347" t="n">
        <v>0.000841</v>
      </c>
      <c r="EH347" t="inlineStr">
        <is>
          <t>4-Acid Digestion</t>
        </is>
      </c>
      <c r="EI347" t="inlineStr"/>
      <c r="EJ347" t="inlineStr"/>
      <c r="EK347" t="inlineStr"/>
      <c r="EL347" t="n">
        <v>12.4</v>
      </c>
      <c r="EM347" t="n">
        <v>0.00124</v>
      </c>
      <c r="EN347" t="inlineStr">
        <is>
          <t>Aqua Regia Digestion</t>
        </is>
      </c>
      <c r="EO347" s="2" t="n">
        <v>0.002</v>
      </c>
      <c r="EP347" s="2" t="n">
        <v>2e-07</v>
      </c>
      <c r="EQ347" t="inlineStr">
        <is>
          <t>4-Acid Digestion</t>
        </is>
      </c>
      <c r="ER347" t="inlineStr"/>
      <c r="ES347" t="inlineStr"/>
      <c r="ET347" t="inlineStr"/>
      <c r="EU347" t="inlineStr"/>
      <c r="EV347" t="inlineStr"/>
      <c r="EW347" t="inlineStr"/>
      <c r="EX347" t="n">
        <v>15800</v>
      </c>
      <c r="EY347" t="n">
        <v>1.58</v>
      </c>
      <c r="EZ347" t="inlineStr">
        <is>
          <t>4-Acid Digestion</t>
        </is>
      </c>
      <c r="FA347" t="n">
        <v>37.2</v>
      </c>
      <c r="FB347" t="n">
        <v>0.00372</v>
      </c>
      <c r="FC347" t="inlineStr">
        <is>
          <t>4-Acid Digestion</t>
        </is>
      </c>
      <c r="FD347" t="n">
        <v>4.01</v>
      </c>
      <c r="FE347" t="n">
        <v>0.000401</v>
      </c>
      <c r="FF347" t="inlineStr">
        <is>
          <t>4-Acid Digestion</t>
        </is>
      </c>
      <c r="FG347" t="n">
        <v>8.75</v>
      </c>
      <c r="FH347" t="n">
        <v>0.000875</v>
      </c>
      <c r="FI347" t="inlineStr">
        <is>
          <t>4-Acid Digestion</t>
        </is>
      </c>
      <c r="FJ347" t="inlineStr"/>
      <c r="FK347" t="inlineStr"/>
      <c r="FL347" t="inlineStr"/>
      <c r="FM347" t="n">
        <v>2.97</v>
      </c>
      <c r="FN347" t="n">
        <v>0.000297</v>
      </c>
      <c r="FO347" t="inlineStr">
        <is>
          <t>Aqua Regia Digestion</t>
        </is>
      </c>
      <c r="FP347" t="n">
        <v>4.23</v>
      </c>
      <c r="FQ347" t="n">
        <v>0.000423</v>
      </c>
      <c r="FR347" t="inlineStr">
        <is>
          <t>4-Acid Digestion</t>
        </is>
      </c>
      <c r="FS347" t="n">
        <v>230</v>
      </c>
      <c r="FT347" t="n">
        <v>0.023</v>
      </c>
      <c r="FU347" t="inlineStr">
        <is>
          <t>4-Acid Digestion</t>
        </is>
      </c>
      <c r="FV347" t="n">
        <v>1.11</v>
      </c>
      <c r="FW347" t="n">
        <v>0.000111</v>
      </c>
      <c r="FX347" t="inlineStr">
        <is>
          <t>4-Acid Digestion</t>
        </is>
      </c>
      <c r="FY347" t="n">
        <v>0.55</v>
      </c>
      <c r="FZ347" t="n">
        <v>5.5e-05</v>
      </c>
      <c r="GA347" t="inlineStr">
        <is>
          <t>4-Acid Digestion</t>
        </is>
      </c>
      <c r="GB347" t="n">
        <v>7.22</v>
      </c>
      <c r="GC347" t="n">
        <v>0.000722</v>
      </c>
      <c r="GD347" t="inlineStr">
        <is>
          <t>Aqua Regia Digestion</t>
        </is>
      </c>
      <c r="GE347" t="n">
        <v>12.4</v>
      </c>
      <c r="GF347" t="n">
        <v>0.00124</v>
      </c>
      <c r="GG347" t="inlineStr">
        <is>
          <t>4-Acid Digestion</t>
        </is>
      </c>
      <c r="GH347" t="n">
        <v>1350</v>
      </c>
      <c r="GI347" t="n">
        <v>0.135</v>
      </c>
      <c r="GJ347" t="inlineStr">
        <is>
          <t>4-Acid Digestion</t>
        </is>
      </c>
      <c r="GK347" t="n">
        <v>1.75</v>
      </c>
      <c r="GL347" t="n">
        <v>0.000175</v>
      </c>
      <c r="GM347" t="inlineStr">
        <is>
          <t>4-Acid Digestion</t>
        </is>
      </c>
      <c r="GN347" t="n">
        <v>0.094</v>
      </c>
      <c r="GO347" t="n">
        <v>9.4e-06</v>
      </c>
      <c r="GP347" t="inlineStr">
        <is>
          <t>4-Acid Digestion</t>
        </is>
      </c>
      <c r="GQ347" t="n">
        <v>4.4</v>
      </c>
      <c r="GR347" t="n">
        <v>0.00044</v>
      </c>
      <c r="GS347" t="inlineStr">
        <is>
          <t>4-Acid Digestion</t>
        </is>
      </c>
      <c r="GT347" t="n">
        <v>4.75</v>
      </c>
      <c r="GU347" t="n">
        <v>0.000475</v>
      </c>
      <c r="GV347" t="inlineStr">
        <is>
          <t>Aqua Regia Digestion</t>
        </is>
      </c>
      <c r="GW347" t="n">
        <v>4.67</v>
      </c>
      <c r="GX347" t="n">
        <v>0.000467</v>
      </c>
      <c r="GY347" t="inlineStr">
        <is>
          <t>4-Acid Digestion</t>
        </is>
      </c>
      <c r="GZ347" t="n">
        <v>11.5</v>
      </c>
      <c r="HA347" t="n">
        <v>0.00115</v>
      </c>
      <c r="HB347" t="inlineStr">
        <is>
          <t>4-Acid Digestion</t>
        </is>
      </c>
      <c r="HC347" t="n">
        <v>0.54</v>
      </c>
      <c r="HD347" t="n">
        <v>5.4e-05</v>
      </c>
      <c r="HE347" t="inlineStr">
        <is>
          <t>4-Acid Digestion</t>
        </is>
      </c>
      <c r="HF347" t="n">
        <v>425</v>
      </c>
      <c r="HG347" t="n">
        <v>0.0425</v>
      </c>
      <c r="HH347" t="inlineStr">
        <is>
          <t>4-Acid Digestion</t>
        </is>
      </c>
      <c r="HI347" t="n">
        <v>178</v>
      </c>
      <c r="HJ347" t="n">
        <v>0.0178</v>
      </c>
      <c r="HK347" t="inlineStr">
        <is>
          <t>4-Acid Digestion</t>
        </is>
      </c>
    </row>
    <row r="348">
      <c r="A348" t="inlineStr">
        <is>
          <t>OREAS0602</t>
        </is>
      </c>
      <c r="B348" t="inlineStr">
        <is>
          <t>Au &gt;1 ppm, Au-Ag ore, Au-Cu ore</t>
        </is>
      </c>
      <c r="C348" t="inlineStr">
        <is>
          <t>primary</t>
        </is>
      </c>
      <c r="D348" t="inlineStr">
        <is>
          <t>rhyodacite</t>
        </is>
      </c>
      <c r="E348" t="inlineStr">
        <is>
          <t>high sulphidation epithermal</t>
        </is>
      </c>
      <c r="F348" t="inlineStr">
        <is>
          <t>yes</t>
        </is>
      </c>
      <c r="G348" t="inlineStr">
        <is>
          <t>Archived</t>
        </is>
      </c>
      <c r="H348" t="inlineStr">
        <is>
          <t>C:/Users/Zeb/Documents/GitHub/OREAS-Catalogue-Info/oreas-catalogue-2024-05-24.csv</t>
        </is>
      </c>
      <c r="I348">
        <f>Hyperlink("https://www.oreas.com/crm/OREAS-602/")</f>
        <v/>
      </c>
      <c r="J348" t="n">
        <v>115</v>
      </c>
      <c r="K348" t="n">
        <v>0.0115</v>
      </c>
      <c r="L348" t="inlineStr">
        <is>
          <t>Pb Fire Assay</t>
        </is>
      </c>
      <c r="M348" t="n">
        <v>43700</v>
      </c>
      <c r="N348" t="n">
        <v>4.37</v>
      </c>
      <c r="O348" t="inlineStr">
        <is>
          <t>4-Acid Digestion</t>
        </is>
      </c>
      <c r="P348" t="n">
        <v>649</v>
      </c>
      <c r="Q348" t="n">
        <v>0.0649</v>
      </c>
      <c r="R348" t="inlineStr">
        <is>
          <t>4-Acid Digestion</t>
        </is>
      </c>
      <c r="S348" t="n">
        <v>1.95</v>
      </c>
      <c r="T348" t="n">
        <v>0.000195</v>
      </c>
      <c r="U348" t="inlineStr">
        <is>
          <t>Pb Fire Assay</t>
        </is>
      </c>
      <c r="V348" t="inlineStr"/>
      <c r="W348" t="inlineStr"/>
      <c r="X348" t="inlineStr"/>
      <c r="Y348" t="inlineStr"/>
      <c r="Z348" t="inlineStr"/>
      <c r="AA348" t="inlineStr"/>
      <c r="AB348" t="n">
        <v>0.8</v>
      </c>
      <c r="AC348" t="n">
        <v>8.000000000000001e-05</v>
      </c>
      <c r="AD348" t="inlineStr">
        <is>
          <t>4-Acid Digestion</t>
        </is>
      </c>
      <c r="AE348" t="n">
        <v>57</v>
      </c>
      <c r="AF348" t="n">
        <v>0.0057</v>
      </c>
      <c r="AG348" t="inlineStr">
        <is>
          <t>4-Acid Digestion</t>
        </is>
      </c>
      <c r="AH348" t="n">
        <v>6170</v>
      </c>
      <c r="AI348" t="n">
        <v>0.617</v>
      </c>
      <c r="AJ348" t="inlineStr">
        <is>
          <t>4-Acid Digestion</t>
        </is>
      </c>
      <c r="AK348" t="n">
        <v>24.7</v>
      </c>
      <c r="AL348" t="n">
        <v>0.00247</v>
      </c>
      <c r="AM348" t="inlineStr">
        <is>
          <t>4-Acid Digestion</t>
        </is>
      </c>
      <c r="AN348" t="n">
        <v>32.1</v>
      </c>
      <c r="AO348" t="n">
        <v>0.00321</v>
      </c>
      <c r="AP348" t="inlineStr">
        <is>
          <t>4-Acid Digestion</t>
        </is>
      </c>
      <c r="AQ348" t="inlineStr"/>
      <c r="AR348" t="inlineStr"/>
      <c r="AS348" t="inlineStr"/>
      <c r="AT348" t="n">
        <v>9.9</v>
      </c>
      <c r="AU348" t="n">
        <v>0.00099</v>
      </c>
      <c r="AV348" t="inlineStr">
        <is>
          <t>4-Acid Digestion</t>
        </is>
      </c>
      <c r="AW348" t="n">
        <v>32.2</v>
      </c>
      <c r="AX348" t="n">
        <v>0.00322</v>
      </c>
      <c r="AY348" t="inlineStr">
        <is>
          <t>4-Acid Digestion</t>
        </is>
      </c>
      <c r="AZ348" t="n">
        <v>2.73</v>
      </c>
      <c r="BA348" t="n">
        <v>0.000273</v>
      </c>
      <c r="BB348" t="inlineStr">
        <is>
          <t>4-Acid Digestion</t>
        </is>
      </c>
      <c r="BC348" t="n">
        <v>5150</v>
      </c>
      <c r="BD348" t="n">
        <v>0.515</v>
      </c>
      <c r="BE348" t="inlineStr">
        <is>
          <t>4-Acid Digestion</t>
        </is>
      </c>
      <c r="BF348" t="n">
        <v>1.31</v>
      </c>
      <c r="BG348" t="n">
        <v>0.000131</v>
      </c>
      <c r="BH348" t="inlineStr">
        <is>
          <t>4-Acid Digestion</t>
        </is>
      </c>
      <c r="BI348" t="n">
        <v>0.64</v>
      </c>
      <c r="BJ348" t="n">
        <v>6.4e-05</v>
      </c>
      <c r="BK348" t="inlineStr">
        <is>
          <t>4-Acid Digestion</t>
        </is>
      </c>
      <c r="BL348" s="2" t="n">
        <v>1.5</v>
      </c>
      <c r="BM348" s="2" t="n">
        <v>0.00015</v>
      </c>
      <c r="BN348" t="inlineStr">
        <is>
          <t>4-Acid Digestion</t>
        </is>
      </c>
      <c r="BO348" t="n">
        <v>22400</v>
      </c>
      <c r="BP348" t="n">
        <v>2.24</v>
      </c>
      <c r="BQ348" t="inlineStr">
        <is>
          <t>4-Acid Digestion</t>
        </is>
      </c>
      <c r="BR348" t="n">
        <v>20.6</v>
      </c>
      <c r="BS348" t="n">
        <v>0.00206</v>
      </c>
      <c r="BT348" t="inlineStr">
        <is>
          <t>4-Acid Digestion</t>
        </is>
      </c>
      <c r="BU348" t="n">
        <v>2.13</v>
      </c>
      <c r="BV348" t="n">
        <v>0.000213</v>
      </c>
      <c r="BW348" t="inlineStr">
        <is>
          <t>4-Acid Digestion</t>
        </is>
      </c>
      <c r="BX348" s="2" t="n">
        <v>5</v>
      </c>
      <c r="BY348" s="2" t="n">
        <v>0.0005</v>
      </c>
      <c r="BZ348" t="inlineStr">
        <is>
          <t>4-Acid Digestion</t>
        </is>
      </c>
      <c r="CA348" t="n">
        <v>2.53</v>
      </c>
      <c r="CB348" t="n">
        <v>0.000253</v>
      </c>
      <c r="CC348" t="inlineStr">
        <is>
          <t>4-Acid Digestion</t>
        </is>
      </c>
      <c r="CD348" t="n">
        <v>0.96</v>
      </c>
      <c r="CE348" t="n">
        <v>9.6e-05</v>
      </c>
      <c r="CF348" t="inlineStr">
        <is>
          <t>Aqua Regia Digestion</t>
        </is>
      </c>
      <c r="CG348" t="n">
        <v>0.23</v>
      </c>
      <c r="CH348" t="n">
        <v>2.3e-05</v>
      </c>
      <c r="CI348" t="inlineStr">
        <is>
          <t>4-Acid Digestion</t>
        </is>
      </c>
      <c r="CJ348" t="n">
        <v>5.23</v>
      </c>
      <c r="CK348" t="n">
        <v>0.000523</v>
      </c>
      <c r="CL348" t="inlineStr">
        <is>
          <t>4-Acid Digestion</t>
        </is>
      </c>
      <c r="CM348" t="inlineStr"/>
      <c r="CN348" t="inlineStr"/>
      <c r="CO348" t="inlineStr"/>
      <c r="CP348" t="n">
        <v>6820</v>
      </c>
      <c r="CQ348" t="n">
        <v>0.6820000000000001</v>
      </c>
      <c r="CR348" t="inlineStr">
        <is>
          <t>4-Acid Digestion</t>
        </is>
      </c>
      <c r="CS348" t="n">
        <v>16.3</v>
      </c>
      <c r="CT348" t="n">
        <v>0.00163</v>
      </c>
      <c r="CU348" t="inlineStr">
        <is>
          <t>4-Acid Digestion</t>
        </is>
      </c>
      <c r="CV348" t="n">
        <v>20.1</v>
      </c>
      <c r="CW348" t="n">
        <v>0.00201</v>
      </c>
      <c r="CX348" t="inlineStr">
        <is>
          <t>4-Acid Digestion</t>
        </is>
      </c>
      <c r="CY348" t="n">
        <v>0.1</v>
      </c>
      <c r="CZ348" t="n">
        <v>1e-05</v>
      </c>
      <c r="DA348" t="inlineStr">
        <is>
          <t>4-Acid Digestion</t>
        </is>
      </c>
      <c r="DB348" t="n">
        <v>2010</v>
      </c>
      <c r="DC348" t="n">
        <v>0.201</v>
      </c>
      <c r="DD348" t="inlineStr">
        <is>
          <t>4-Acid Digestion</t>
        </is>
      </c>
      <c r="DE348" t="n">
        <v>225</v>
      </c>
      <c r="DF348" t="n">
        <v>0.0225</v>
      </c>
      <c r="DG348" t="inlineStr">
        <is>
          <t>4-Acid Digestion</t>
        </is>
      </c>
      <c r="DH348" t="n">
        <v>4.41</v>
      </c>
      <c r="DI348" t="n">
        <v>0.000441</v>
      </c>
      <c r="DJ348" t="inlineStr">
        <is>
          <t>4-Acid Digestion</t>
        </is>
      </c>
      <c r="DK348" t="n">
        <v>4570</v>
      </c>
      <c r="DL348" t="n">
        <v>0.457</v>
      </c>
      <c r="DM348" t="inlineStr">
        <is>
          <t>4-Acid Digestion</t>
        </is>
      </c>
      <c r="DN348" t="n">
        <v>6.93</v>
      </c>
      <c r="DO348" t="n">
        <v>0.000693</v>
      </c>
      <c r="DP348" t="inlineStr">
        <is>
          <t>4-Acid Digestion</t>
        </is>
      </c>
      <c r="DQ348" t="n">
        <v>13.5</v>
      </c>
      <c r="DR348" t="n">
        <v>0.00135</v>
      </c>
      <c r="DS348" t="inlineStr">
        <is>
          <t>4-Acid Digestion</t>
        </is>
      </c>
      <c r="DT348" t="n">
        <v>61</v>
      </c>
      <c r="DU348" t="n">
        <v>0.0061</v>
      </c>
      <c r="DV348" t="inlineStr">
        <is>
          <t>Aqua Regia Digestion</t>
        </is>
      </c>
      <c r="DW348" t="n">
        <v>570</v>
      </c>
      <c r="DX348" t="n">
        <v>0.057</v>
      </c>
      <c r="DY348" t="inlineStr">
        <is>
          <t>4-Acid Digestion</t>
        </is>
      </c>
      <c r="DZ348" t="n">
        <v>1022</v>
      </c>
      <c r="EA348" t="n">
        <v>0.1022</v>
      </c>
      <c r="EB348" t="inlineStr">
        <is>
          <t>4-Acid Digestion</t>
        </is>
      </c>
      <c r="EC348" t="inlineStr"/>
      <c r="ED348" t="inlineStr"/>
      <c r="EE348" t="inlineStr"/>
      <c r="EF348" t="n">
        <v>3.76</v>
      </c>
      <c r="EG348" t="n">
        <v>0.000376</v>
      </c>
      <c r="EH348" t="inlineStr">
        <is>
          <t>4-Acid Digestion</t>
        </is>
      </c>
      <c r="EI348" t="inlineStr"/>
      <c r="EJ348" t="inlineStr"/>
      <c r="EK348" t="inlineStr"/>
      <c r="EL348" t="n">
        <v>5.3</v>
      </c>
      <c r="EM348" t="n">
        <v>0.00053</v>
      </c>
      <c r="EN348" t="inlineStr">
        <is>
          <t>Aqua Regia Digestion</t>
        </is>
      </c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n">
        <v>21200</v>
      </c>
      <c r="EY348" t="n">
        <v>2.12</v>
      </c>
      <c r="EZ348" t="inlineStr">
        <is>
          <t>4-Acid Digestion</t>
        </is>
      </c>
      <c r="FA348" t="n">
        <v>79</v>
      </c>
      <c r="FB348" t="n">
        <v>0.007900000000000001</v>
      </c>
      <c r="FC348" t="inlineStr">
        <is>
          <t>4-Acid Digestion</t>
        </is>
      </c>
      <c r="FD348" t="n">
        <v>4.18</v>
      </c>
      <c r="FE348" t="n">
        <v>0.000418</v>
      </c>
      <c r="FF348" t="inlineStr">
        <is>
          <t>4-Acid Digestion</t>
        </is>
      </c>
      <c r="FG348" t="n">
        <v>31.6</v>
      </c>
      <c r="FH348" t="n">
        <v>0.00316</v>
      </c>
      <c r="FI348" t="inlineStr">
        <is>
          <t>4-Acid Digestion</t>
        </is>
      </c>
      <c r="FJ348" t="inlineStr"/>
      <c r="FK348" t="inlineStr"/>
      <c r="FL348" t="inlineStr"/>
      <c r="FM348" t="n">
        <v>1.28</v>
      </c>
      <c r="FN348" t="n">
        <v>0.000128</v>
      </c>
      <c r="FO348" t="inlineStr">
        <is>
          <t>Aqua Regia Digestion</t>
        </is>
      </c>
      <c r="FP348" t="n">
        <v>5.8</v>
      </c>
      <c r="FQ348" t="n">
        <v>0.00058</v>
      </c>
      <c r="FR348" t="inlineStr">
        <is>
          <t>4-Acid Digestion</t>
        </is>
      </c>
      <c r="FS348" t="n">
        <v>464</v>
      </c>
      <c r="FT348" t="n">
        <v>0.0464</v>
      </c>
      <c r="FU348" t="inlineStr">
        <is>
          <t>4-Acid Digestion</t>
        </is>
      </c>
      <c r="FV348" s="2" t="n">
        <v>1</v>
      </c>
      <c r="FW348" s="2" t="n">
        <v>0.0001</v>
      </c>
      <c r="FX348" t="inlineStr">
        <is>
          <t>4-Acid Digestion</t>
        </is>
      </c>
      <c r="FY348" t="n">
        <v>0.26</v>
      </c>
      <c r="FZ348" t="n">
        <v>2.6e-05</v>
      </c>
      <c r="GA348" t="inlineStr">
        <is>
          <t>4-Acid Digestion</t>
        </is>
      </c>
      <c r="GB348" t="n">
        <v>38.2</v>
      </c>
      <c r="GC348" t="n">
        <v>0.00382</v>
      </c>
      <c r="GD348" t="inlineStr">
        <is>
          <t>Aqua Regia Digestion</t>
        </is>
      </c>
      <c r="GE348" t="n">
        <v>6.86</v>
      </c>
      <c r="GF348" t="n">
        <v>0.000686</v>
      </c>
      <c r="GG348" t="inlineStr">
        <is>
          <t>4-Acid Digestion</t>
        </is>
      </c>
      <c r="GH348" t="n">
        <v>2100</v>
      </c>
      <c r="GI348" t="n">
        <v>0.21</v>
      </c>
      <c r="GJ348" t="inlineStr">
        <is>
          <t>4-Acid Digestion</t>
        </is>
      </c>
      <c r="GK348" t="n">
        <v>1.71</v>
      </c>
      <c r="GL348" t="n">
        <v>0.000171</v>
      </c>
      <c r="GM348" t="inlineStr">
        <is>
          <t>4-Acid Digestion</t>
        </is>
      </c>
      <c r="GN348" t="n">
        <v>0.099</v>
      </c>
      <c r="GO348" t="n">
        <v>9.9e-06</v>
      </c>
      <c r="GP348" t="inlineStr">
        <is>
          <t>4-Acid Digestion</t>
        </is>
      </c>
      <c r="GQ348" t="n">
        <v>2.54</v>
      </c>
      <c r="GR348" t="n">
        <v>0.000254</v>
      </c>
      <c r="GS348" t="inlineStr">
        <is>
          <t>4-Acid Digestion</t>
        </is>
      </c>
      <c r="GT348" t="n">
        <v>11</v>
      </c>
      <c r="GU348" t="n">
        <v>0.0011</v>
      </c>
      <c r="GV348" t="inlineStr">
        <is>
          <t>Aqua Regia Digestion</t>
        </is>
      </c>
      <c r="GW348" t="n">
        <v>12.1</v>
      </c>
      <c r="GX348" t="n">
        <v>0.00121</v>
      </c>
      <c r="GY348" t="inlineStr">
        <is>
          <t>4-Acid Digestion</t>
        </is>
      </c>
      <c r="GZ348" t="n">
        <v>6.18</v>
      </c>
      <c r="HA348" t="n">
        <v>0.000618</v>
      </c>
      <c r="HB348" t="inlineStr">
        <is>
          <t>4-Acid Digestion</t>
        </is>
      </c>
      <c r="HC348" t="n">
        <v>0.66</v>
      </c>
      <c r="HD348" t="n">
        <v>6.600000000000001e-05</v>
      </c>
      <c r="HE348" t="inlineStr">
        <is>
          <t>4-Acid Digestion</t>
        </is>
      </c>
      <c r="HF348" t="n">
        <v>4190</v>
      </c>
      <c r="HG348" t="n">
        <v>0.419</v>
      </c>
      <c r="HH348" t="inlineStr">
        <is>
          <t>4-Acid Digestion</t>
        </is>
      </c>
      <c r="HI348" t="n">
        <v>79</v>
      </c>
      <c r="HJ348" t="n">
        <v>0.007900000000000001</v>
      </c>
      <c r="HK348" t="inlineStr">
        <is>
          <t>4-Acid Digestion</t>
        </is>
      </c>
    </row>
    <row r="349">
      <c r="A349" t="inlineStr">
        <is>
          <t>OREAS0602b</t>
        </is>
      </c>
      <c r="B349" t="inlineStr">
        <is>
          <t>Au &gt;1 ppm, Au-Ag ore, Au-Cu ore</t>
        </is>
      </c>
      <c r="C349" t="inlineStr">
        <is>
          <t>primary</t>
        </is>
      </c>
      <c r="D349" t="inlineStr">
        <is>
          <t>rhyodacite</t>
        </is>
      </c>
      <c r="E349" t="inlineStr">
        <is>
          <t>high sulphidation epithermal</t>
        </is>
      </c>
      <c r="F349" t="inlineStr">
        <is>
          <t>yes</t>
        </is>
      </c>
      <c r="G349" t="inlineStr">
        <is>
          <t>Archived</t>
        </is>
      </c>
      <c r="H349" t="inlineStr">
        <is>
          <t>C:/Users/Zeb/Documents/GitHub/OREAS-Catalogue-Info/oreas-catalogue-2024-05-24.csv</t>
        </is>
      </c>
      <c r="I349">
        <f>Hyperlink("https://www.oreas.com/crm/OREAS-602b/")</f>
        <v/>
      </c>
      <c r="J349" t="n">
        <v>118</v>
      </c>
      <c r="K349" t="n">
        <v>0.0118</v>
      </c>
      <c r="L349" t="inlineStr">
        <is>
          <t>Pb Fire Assay</t>
        </is>
      </c>
      <c r="M349" t="n">
        <v>53800</v>
      </c>
      <c r="N349" t="n">
        <v>5.38</v>
      </c>
      <c r="O349" t="inlineStr">
        <is>
          <t>4-Acid Digestion</t>
        </is>
      </c>
      <c r="P349" t="n">
        <v>874</v>
      </c>
      <c r="Q349" t="n">
        <v>0.08740000000000001</v>
      </c>
      <c r="R349" t="inlineStr">
        <is>
          <t>4-Acid Digestion</t>
        </is>
      </c>
      <c r="S349" t="n">
        <v>2.29</v>
      </c>
      <c r="T349" t="n">
        <v>0.000229</v>
      </c>
      <c r="U349" t="inlineStr">
        <is>
          <t>Pb Fire Assay</t>
        </is>
      </c>
      <c r="V349" t="inlineStr"/>
      <c r="W349" t="inlineStr"/>
      <c r="X349" t="inlineStr"/>
      <c r="Y349" t="inlineStr"/>
      <c r="Z349" t="inlineStr"/>
      <c r="AA349" t="inlineStr"/>
      <c r="AB349" t="n">
        <v>1.69</v>
      </c>
      <c r="AC349" t="n">
        <v>0.000169</v>
      </c>
      <c r="AD349" t="inlineStr">
        <is>
          <t>4-Acid Digestion</t>
        </is>
      </c>
      <c r="AE349" t="n">
        <v>58</v>
      </c>
      <c r="AF349" t="n">
        <v>0.0058</v>
      </c>
      <c r="AG349" t="inlineStr">
        <is>
          <t>4-Acid Digestion</t>
        </is>
      </c>
      <c r="AH349" t="n">
        <v>6550</v>
      </c>
      <c r="AI349" t="n">
        <v>0.655</v>
      </c>
      <c r="AJ349" t="inlineStr">
        <is>
          <t>4-Acid Digestion</t>
        </is>
      </c>
      <c r="AK349" t="n">
        <v>4.89</v>
      </c>
      <c r="AL349" t="n">
        <v>0.000489</v>
      </c>
      <c r="AM349" t="inlineStr">
        <is>
          <t>4-Acid Digestion</t>
        </is>
      </c>
      <c r="AN349" t="n">
        <v>51</v>
      </c>
      <c r="AO349" t="n">
        <v>0.0051</v>
      </c>
      <c r="AP349" t="inlineStr">
        <is>
          <t>4-Acid Digestion</t>
        </is>
      </c>
      <c r="AQ349" t="inlineStr"/>
      <c r="AR349" t="inlineStr"/>
      <c r="AS349" t="inlineStr"/>
      <c r="AT349" t="n">
        <v>5.08</v>
      </c>
      <c r="AU349" t="n">
        <v>0.000508</v>
      </c>
      <c r="AV349" t="inlineStr">
        <is>
          <t>4-Acid Digestion</t>
        </is>
      </c>
      <c r="AW349" t="n">
        <v>33.5</v>
      </c>
      <c r="AX349" t="n">
        <v>0.00335</v>
      </c>
      <c r="AY349" t="inlineStr">
        <is>
          <t>4-Acid Digestion</t>
        </is>
      </c>
      <c r="AZ349" t="n">
        <v>3.64</v>
      </c>
      <c r="BA349" t="n">
        <v>0.000364</v>
      </c>
      <c r="BB349" t="inlineStr">
        <is>
          <t>4-Acid Digestion</t>
        </is>
      </c>
      <c r="BC349" t="n">
        <v>4960</v>
      </c>
      <c r="BD349" t="n">
        <v>0.496</v>
      </c>
      <c r="BE349" t="inlineStr">
        <is>
          <t>4-Acid Digestion</t>
        </is>
      </c>
      <c r="BF349" t="n">
        <v>2.06</v>
      </c>
      <c r="BG349" t="n">
        <v>0.000206</v>
      </c>
      <c r="BH349" t="inlineStr">
        <is>
          <t>4-Acid Digestion</t>
        </is>
      </c>
      <c r="BI349" t="n">
        <v>0.68</v>
      </c>
      <c r="BJ349" t="n">
        <v>6.8e-05</v>
      </c>
      <c r="BK349" t="inlineStr">
        <is>
          <t>4-Acid Digestion</t>
        </is>
      </c>
      <c r="BL349" t="n">
        <v>0.8</v>
      </c>
      <c r="BM349" t="n">
        <v>8.000000000000001e-05</v>
      </c>
      <c r="BN349" t="inlineStr">
        <is>
          <t>4-Acid Digestion</t>
        </is>
      </c>
      <c r="BO349" t="n">
        <v>25200</v>
      </c>
      <c r="BP349" t="n">
        <v>2.52</v>
      </c>
      <c r="BQ349" t="inlineStr">
        <is>
          <t>4-Acid Digestion</t>
        </is>
      </c>
      <c r="BR349" t="n">
        <v>24.3</v>
      </c>
      <c r="BS349" t="n">
        <v>0.00243</v>
      </c>
      <c r="BT349" t="inlineStr">
        <is>
          <t>4-Acid Digestion</t>
        </is>
      </c>
      <c r="BU349" t="n">
        <v>3.12</v>
      </c>
      <c r="BV349" t="n">
        <v>0.000312</v>
      </c>
      <c r="BW349" t="inlineStr">
        <is>
          <t>4-Acid Digestion</t>
        </is>
      </c>
      <c r="BX349" t="n">
        <v>0.16</v>
      </c>
      <c r="BY349" t="n">
        <v>1.6e-05</v>
      </c>
      <c r="BZ349" t="inlineStr">
        <is>
          <t>4-Acid Digestion</t>
        </is>
      </c>
      <c r="CA349" t="n">
        <v>4.21</v>
      </c>
      <c r="CB349" t="n">
        <v>0.000421</v>
      </c>
      <c r="CC349" t="inlineStr">
        <is>
          <t>4-Acid Digestion</t>
        </is>
      </c>
      <c r="CD349" t="n">
        <v>0.48</v>
      </c>
      <c r="CE349" t="n">
        <v>4.8e-05</v>
      </c>
      <c r="CF349" t="inlineStr">
        <is>
          <t>Aqua Regia Digestion</t>
        </is>
      </c>
      <c r="CG349" t="n">
        <v>0.29</v>
      </c>
      <c r="CH349" t="n">
        <v>2.9e-05</v>
      </c>
      <c r="CI349" t="inlineStr">
        <is>
          <t>4-Acid Digestion</t>
        </is>
      </c>
      <c r="CJ349" t="n">
        <v>1.5</v>
      </c>
      <c r="CK349" t="n">
        <v>0.00015</v>
      </c>
      <c r="CL349" t="inlineStr">
        <is>
          <t>4-Acid Digestion</t>
        </is>
      </c>
      <c r="CM349" t="inlineStr"/>
      <c r="CN349" t="inlineStr"/>
      <c r="CO349" t="inlineStr"/>
      <c r="CP349" t="n">
        <v>17800</v>
      </c>
      <c r="CQ349" t="n">
        <v>1.78</v>
      </c>
      <c r="CR349" t="inlineStr">
        <is>
          <t>4-Acid Digestion</t>
        </is>
      </c>
      <c r="CS349" t="n">
        <v>23.5</v>
      </c>
      <c r="CT349" t="n">
        <v>0.00235</v>
      </c>
      <c r="CU349" t="inlineStr">
        <is>
          <t>4-Acid Digestion</t>
        </is>
      </c>
      <c r="CV349" t="n">
        <v>20.3</v>
      </c>
      <c r="CW349" t="n">
        <v>0.00203</v>
      </c>
      <c r="CX349" t="inlineStr">
        <is>
          <t>4-Acid Digestion</t>
        </is>
      </c>
      <c r="CY349" t="n">
        <v>0.062</v>
      </c>
      <c r="CZ349" t="n">
        <v>6.2e-06</v>
      </c>
      <c r="DA349" t="inlineStr">
        <is>
          <t>4-Acid Digestion</t>
        </is>
      </c>
      <c r="DB349" t="n">
        <v>759</v>
      </c>
      <c r="DC349" t="n">
        <v>0.0759</v>
      </c>
      <c r="DD349" t="inlineStr">
        <is>
          <t>4-Acid Digestion</t>
        </is>
      </c>
      <c r="DE349" t="n">
        <v>188</v>
      </c>
      <c r="DF349" t="n">
        <v>0.0188</v>
      </c>
      <c r="DG349" t="inlineStr">
        <is>
          <t>4-Acid Digestion</t>
        </is>
      </c>
      <c r="DH349" t="n">
        <v>7.45</v>
      </c>
      <c r="DI349" t="n">
        <v>0.000745</v>
      </c>
      <c r="DJ349" t="inlineStr">
        <is>
          <t>4-Acid Digestion</t>
        </is>
      </c>
      <c r="DK349" t="n">
        <v>14000</v>
      </c>
      <c r="DL349" t="n">
        <v>1.4</v>
      </c>
      <c r="DM349" t="inlineStr">
        <is>
          <t>4-Acid Digestion</t>
        </is>
      </c>
      <c r="DN349" t="n">
        <v>12</v>
      </c>
      <c r="DO349" t="n">
        <v>0.0012</v>
      </c>
      <c r="DP349" t="inlineStr">
        <is>
          <t>4-Acid Digestion</t>
        </is>
      </c>
      <c r="DQ349" t="n">
        <v>21.8</v>
      </c>
      <c r="DR349" t="n">
        <v>0.00218</v>
      </c>
      <c r="DS349" t="inlineStr">
        <is>
          <t>4-Acid Digestion</t>
        </is>
      </c>
      <c r="DT349" t="n">
        <v>14.1</v>
      </c>
      <c r="DU349" t="n">
        <v>0.00141</v>
      </c>
      <c r="DV349" t="inlineStr">
        <is>
          <t>Aqua Regia Digestion</t>
        </is>
      </c>
      <c r="DW349" t="n">
        <v>279</v>
      </c>
      <c r="DX349" t="n">
        <v>0.0279</v>
      </c>
      <c r="DY349" t="inlineStr">
        <is>
          <t>4-Acid Digestion</t>
        </is>
      </c>
      <c r="DZ349" t="n">
        <v>493</v>
      </c>
      <c r="EA349" t="n">
        <v>0.0493</v>
      </c>
      <c r="EB349" t="inlineStr">
        <is>
          <t>4-Acid Digestion</t>
        </is>
      </c>
      <c r="EC349" t="inlineStr"/>
      <c r="ED349" t="inlineStr"/>
      <c r="EE349" t="inlineStr"/>
      <c r="EF349" t="n">
        <v>6.52</v>
      </c>
      <c r="EG349" t="n">
        <v>0.000652</v>
      </c>
      <c r="EH349" t="inlineStr">
        <is>
          <t>4-Acid Digestion</t>
        </is>
      </c>
      <c r="EI349" t="inlineStr"/>
      <c r="EJ349" t="inlineStr"/>
      <c r="EK349" t="inlineStr"/>
      <c r="EL349" t="n">
        <v>8.65</v>
      </c>
      <c r="EM349" t="n">
        <v>0.000865</v>
      </c>
      <c r="EN349" t="inlineStr">
        <is>
          <t>Aqua Regia Digestion</t>
        </is>
      </c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n">
        <v>21300</v>
      </c>
      <c r="EY349" t="n">
        <v>2.13</v>
      </c>
      <c r="EZ349" t="inlineStr">
        <is>
          <t>4-Acid Digestion</t>
        </is>
      </c>
      <c r="FA349" t="n">
        <v>105</v>
      </c>
      <c r="FB349" t="n">
        <v>0.0105</v>
      </c>
      <c r="FC349" t="inlineStr">
        <is>
          <t>4-Acid Digestion</t>
        </is>
      </c>
      <c r="FD349" t="n">
        <v>3.56</v>
      </c>
      <c r="FE349" t="n">
        <v>0.000356</v>
      </c>
      <c r="FF349" t="inlineStr">
        <is>
          <t>4-Acid Digestion</t>
        </is>
      </c>
      <c r="FG349" t="n">
        <v>24.1</v>
      </c>
      <c r="FH349" t="n">
        <v>0.00241</v>
      </c>
      <c r="FI349" t="inlineStr">
        <is>
          <t>4-Acid Digestion</t>
        </is>
      </c>
      <c r="FJ349" t="inlineStr"/>
      <c r="FK349" t="inlineStr"/>
      <c r="FL349" t="inlineStr"/>
      <c r="FM349" t="n">
        <v>4.26</v>
      </c>
      <c r="FN349" t="n">
        <v>0.000426</v>
      </c>
      <c r="FO349" t="inlineStr">
        <is>
          <t>4-Acid Digestion</t>
        </is>
      </c>
      <c r="FP349" t="n">
        <v>8.960000000000001</v>
      </c>
      <c r="FQ349" t="n">
        <v>0.000896</v>
      </c>
      <c r="FR349" t="inlineStr">
        <is>
          <t>4-Acid Digestion</t>
        </is>
      </c>
      <c r="FS349" t="n">
        <v>260</v>
      </c>
      <c r="FT349" t="n">
        <v>0.026</v>
      </c>
      <c r="FU349" t="inlineStr">
        <is>
          <t>4-Acid Digestion</t>
        </is>
      </c>
      <c r="FV349" t="n">
        <v>0.93</v>
      </c>
      <c r="FW349" t="n">
        <v>9.3e-05</v>
      </c>
      <c r="FX349" t="inlineStr">
        <is>
          <t>4-Acid Digestion</t>
        </is>
      </c>
      <c r="FY349" t="n">
        <v>0.43</v>
      </c>
      <c r="FZ349" t="n">
        <v>4.3e-05</v>
      </c>
      <c r="GA349" t="inlineStr">
        <is>
          <t>4-Acid Digestion</t>
        </is>
      </c>
      <c r="GB349" t="n">
        <v>35.5</v>
      </c>
      <c r="GC349" t="n">
        <v>0.00355</v>
      </c>
      <c r="GD349" t="inlineStr">
        <is>
          <t>Aqua Regia Digestion</t>
        </is>
      </c>
      <c r="GE349" t="n">
        <v>9.109999999999999</v>
      </c>
      <c r="GF349" t="n">
        <v>0.000911</v>
      </c>
      <c r="GG349" t="inlineStr">
        <is>
          <t>4-Acid Digestion</t>
        </is>
      </c>
      <c r="GH349" t="n">
        <v>1490</v>
      </c>
      <c r="GI349" t="n">
        <v>0.149</v>
      </c>
      <c r="GJ349" t="inlineStr">
        <is>
          <t>4-Acid Digestion</t>
        </is>
      </c>
      <c r="GK349" t="n">
        <v>2.17</v>
      </c>
      <c r="GL349" t="n">
        <v>0.000217</v>
      </c>
      <c r="GM349" t="inlineStr">
        <is>
          <t>4-Acid Digestion</t>
        </is>
      </c>
      <c r="GN349" t="inlineStr"/>
      <c r="GO349" t="inlineStr"/>
      <c r="GP349" t="inlineStr"/>
      <c r="GQ349" t="n">
        <v>3.8</v>
      </c>
      <c r="GR349" t="n">
        <v>0.00038</v>
      </c>
      <c r="GS349" t="inlineStr">
        <is>
          <t>4-Acid Digestion</t>
        </is>
      </c>
      <c r="GT349" t="n">
        <v>5.01</v>
      </c>
      <c r="GU349" t="n">
        <v>0.000501</v>
      </c>
      <c r="GV349" t="inlineStr">
        <is>
          <t>Aqua Regia Digestion</t>
        </is>
      </c>
      <c r="GW349" t="n">
        <v>13.8</v>
      </c>
      <c r="GX349" t="n">
        <v>0.00138</v>
      </c>
      <c r="GY349" t="inlineStr">
        <is>
          <t>4-Acid Digestion</t>
        </is>
      </c>
      <c r="GZ349" t="n">
        <v>8.69</v>
      </c>
      <c r="HA349" t="n">
        <v>0.000869</v>
      </c>
      <c r="HB349" t="inlineStr">
        <is>
          <t>4-Acid Digestion</t>
        </is>
      </c>
      <c r="HC349" t="n">
        <v>0.51</v>
      </c>
      <c r="HD349" t="n">
        <v>5.1e-05</v>
      </c>
      <c r="HE349" t="inlineStr">
        <is>
          <t>4-Acid Digestion</t>
        </is>
      </c>
      <c r="HF349" t="n">
        <v>764</v>
      </c>
      <c r="HG349" t="n">
        <v>0.0764</v>
      </c>
      <c r="HH349" t="inlineStr">
        <is>
          <t>4-Acid Digestion</t>
        </is>
      </c>
      <c r="HI349" t="n">
        <v>149</v>
      </c>
      <c r="HJ349" t="n">
        <v>0.0149</v>
      </c>
      <c r="HK349" t="inlineStr">
        <is>
          <t>4-Acid Digestion</t>
        </is>
      </c>
    </row>
    <row r="350">
      <c r="A350" t="inlineStr">
        <is>
          <t>OREAS0603</t>
        </is>
      </c>
      <c r="B350" t="inlineStr">
        <is>
          <t>Au &gt;1 ppm, Au-Ag ore, Au-Cu ore</t>
        </is>
      </c>
      <c r="C350" t="inlineStr">
        <is>
          <t>primary</t>
        </is>
      </c>
      <c r="D350" t="inlineStr">
        <is>
          <t>rhyodacite</t>
        </is>
      </c>
      <c r="E350" t="inlineStr">
        <is>
          <t>high sulphidation epithermal</t>
        </is>
      </c>
      <c r="F350" t="inlineStr">
        <is>
          <t>yes</t>
        </is>
      </c>
      <c r="G350" t="inlineStr">
        <is>
          <t>Archived</t>
        </is>
      </c>
      <c r="H350" t="inlineStr">
        <is>
          <t>C:/Users/Zeb/Documents/GitHub/OREAS-Catalogue-Info/oreas-catalogue-2024-05-24.csv</t>
        </is>
      </c>
      <c r="I350">
        <f>Hyperlink("https://www.oreas.com/crm/OREAS-603/")</f>
        <v/>
      </c>
      <c r="J350" t="n">
        <v>284</v>
      </c>
      <c r="K350" t="n">
        <v>0.0284</v>
      </c>
      <c r="L350" t="inlineStr">
        <is>
          <t>Pb Fire Assay</t>
        </is>
      </c>
      <c r="M350" t="n">
        <v>39800</v>
      </c>
      <c r="N350" t="n">
        <v>3.98</v>
      </c>
      <c r="O350" t="inlineStr">
        <is>
          <t>4-Acid Digestion</t>
        </is>
      </c>
      <c r="P350" t="n">
        <v>1801</v>
      </c>
      <c r="Q350" t="n">
        <v>0.1801</v>
      </c>
      <c r="R350" t="inlineStr">
        <is>
          <t>4-Acid Digestion</t>
        </is>
      </c>
      <c r="S350" t="n">
        <v>5.18</v>
      </c>
      <c r="T350" t="n">
        <v>0.000518</v>
      </c>
      <c r="U350" t="inlineStr">
        <is>
          <t>Pb Fire Assay</t>
        </is>
      </c>
      <c r="V350" s="2" t="n">
        <v>10</v>
      </c>
      <c r="W350" s="2" t="n">
        <v>0.001</v>
      </c>
      <c r="X350" t="inlineStr">
        <is>
          <t>Aqua Regia Digestion</t>
        </is>
      </c>
      <c r="Y350" t="inlineStr"/>
      <c r="Z350" t="inlineStr"/>
      <c r="AA350" t="inlineStr"/>
      <c r="AB350" t="n">
        <v>0.71</v>
      </c>
      <c r="AC350" t="n">
        <v>7.1e-05</v>
      </c>
      <c r="AD350" t="inlineStr">
        <is>
          <t>4-Acid Digestion</t>
        </is>
      </c>
      <c r="AE350" t="n">
        <v>149</v>
      </c>
      <c r="AF350" t="n">
        <v>0.0149</v>
      </c>
      <c r="AG350" t="inlineStr">
        <is>
          <t>4-Acid Digestion</t>
        </is>
      </c>
      <c r="AH350" t="n">
        <v>3180</v>
      </c>
      <c r="AI350" t="n">
        <v>0.318</v>
      </c>
      <c r="AJ350" t="inlineStr">
        <is>
          <t>4-Acid Digestion</t>
        </is>
      </c>
      <c r="AK350" t="n">
        <v>54</v>
      </c>
      <c r="AL350" t="n">
        <v>0.0054</v>
      </c>
      <c r="AM350" t="inlineStr">
        <is>
          <t>4-Acid Digestion</t>
        </is>
      </c>
      <c r="AN350" t="n">
        <v>25.7</v>
      </c>
      <c r="AO350" t="n">
        <v>0.00257</v>
      </c>
      <c r="AP350" t="inlineStr">
        <is>
          <t>4-Acid Digestion</t>
        </is>
      </c>
      <c r="AQ350" t="inlineStr"/>
      <c r="AR350" t="inlineStr"/>
      <c r="AS350" t="inlineStr"/>
      <c r="AT350" t="n">
        <v>15.3</v>
      </c>
      <c r="AU350" t="n">
        <v>0.00153</v>
      </c>
      <c r="AV350" t="inlineStr">
        <is>
          <t>4-Acid Digestion</t>
        </is>
      </c>
      <c r="AW350" t="n">
        <v>30.2</v>
      </c>
      <c r="AX350" t="n">
        <v>0.00302</v>
      </c>
      <c r="AY350" t="inlineStr">
        <is>
          <t>4-Acid Digestion</t>
        </is>
      </c>
      <c r="AZ350" t="n">
        <v>1.66</v>
      </c>
      <c r="BA350" t="n">
        <v>0.000166</v>
      </c>
      <c r="BB350" t="inlineStr">
        <is>
          <t>4-Acid Digestion</t>
        </is>
      </c>
      <c r="BC350" t="n">
        <v>10000</v>
      </c>
      <c r="BD350" t="n">
        <v>1</v>
      </c>
      <c r="BE350" t="inlineStr">
        <is>
          <t>4-Acid Digestion</t>
        </is>
      </c>
      <c r="BF350" t="n">
        <v>1.21</v>
      </c>
      <c r="BG350" t="n">
        <v>0.000121</v>
      </c>
      <c r="BH350" t="inlineStr">
        <is>
          <t>4-Acid Digestion</t>
        </is>
      </c>
      <c r="BI350" t="n">
        <v>0.59</v>
      </c>
      <c r="BJ350" t="n">
        <v>5.9e-05</v>
      </c>
      <c r="BK350" t="inlineStr">
        <is>
          <t>4-Acid Digestion</t>
        </is>
      </c>
      <c r="BL350" s="2" t="n">
        <v>1</v>
      </c>
      <c r="BM350" s="2" t="n">
        <v>0.0001</v>
      </c>
      <c r="BN350" t="inlineStr">
        <is>
          <t>4-Acid Digestion</t>
        </is>
      </c>
      <c r="BO350" t="n">
        <v>29200</v>
      </c>
      <c r="BP350" t="n">
        <v>2.92</v>
      </c>
      <c r="BQ350" t="inlineStr">
        <is>
          <t>4-Acid Digestion</t>
        </is>
      </c>
      <c r="BR350" t="n">
        <v>22.2</v>
      </c>
      <c r="BS350" t="n">
        <v>0.00222</v>
      </c>
      <c r="BT350" t="inlineStr">
        <is>
          <t>4-Acid Digestion</t>
        </is>
      </c>
      <c r="BU350" t="n">
        <v>1.77</v>
      </c>
      <c r="BV350" t="n">
        <v>0.000177</v>
      </c>
      <c r="BW350" t="inlineStr">
        <is>
          <t>4-Acid Digestion</t>
        </is>
      </c>
      <c r="BX350" t="inlineStr"/>
      <c r="BY350" t="inlineStr"/>
      <c r="BZ350" t="inlineStr"/>
      <c r="CA350" t="n">
        <v>2.53</v>
      </c>
      <c r="CB350" t="n">
        <v>0.000253</v>
      </c>
      <c r="CC350" t="inlineStr">
        <is>
          <t>4-Acid Digestion</t>
        </is>
      </c>
      <c r="CD350" s="2" t="n">
        <v>4</v>
      </c>
      <c r="CE350" s="2" t="n">
        <v>0.0004</v>
      </c>
      <c r="CF350" t="inlineStr">
        <is>
          <t>Aqua Regia Digestion</t>
        </is>
      </c>
      <c r="CG350" t="n">
        <v>0.21</v>
      </c>
      <c r="CH350" t="n">
        <v>2.1e-05</v>
      </c>
      <c r="CI350" t="inlineStr">
        <is>
          <t>4-Acid Digestion</t>
        </is>
      </c>
      <c r="CJ350" t="n">
        <v>11.2</v>
      </c>
      <c r="CK350" t="n">
        <v>0.00112</v>
      </c>
      <c r="CL350" t="inlineStr">
        <is>
          <t>4-Acid Digestion</t>
        </is>
      </c>
      <c r="CM350" t="inlineStr"/>
      <c r="CN350" t="inlineStr"/>
      <c r="CO350" t="inlineStr"/>
      <c r="CP350" t="n">
        <v>6230</v>
      </c>
      <c r="CQ350" t="n">
        <v>0.623</v>
      </c>
      <c r="CR350" t="inlineStr">
        <is>
          <t>4-Acid Digestion</t>
        </is>
      </c>
      <c r="CS350" t="n">
        <v>11.9</v>
      </c>
      <c r="CT350" t="n">
        <v>0.00119</v>
      </c>
      <c r="CU350" t="inlineStr">
        <is>
          <t>4-Acid Digestion</t>
        </is>
      </c>
      <c r="CV350" t="n">
        <v>18.9</v>
      </c>
      <c r="CW350" t="n">
        <v>0.00189</v>
      </c>
      <c r="CX350" t="inlineStr">
        <is>
          <t>4-Acid Digestion</t>
        </is>
      </c>
      <c r="CY350" t="n">
        <v>0.099</v>
      </c>
      <c r="CZ350" t="n">
        <v>9.9e-06</v>
      </c>
      <c r="DA350" t="inlineStr">
        <is>
          <t>4-Acid Digestion</t>
        </is>
      </c>
      <c r="DB350" t="n">
        <v>828</v>
      </c>
      <c r="DC350" t="n">
        <v>0.0828</v>
      </c>
      <c r="DD350" t="inlineStr">
        <is>
          <t>4-Acid Digestion</t>
        </is>
      </c>
      <c r="DE350" t="n">
        <v>133</v>
      </c>
      <c r="DF350" t="n">
        <v>0.0133</v>
      </c>
      <c r="DG350" t="inlineStr">
        <is>
          <t>4-Acid Digestion</t>
        </is>
      </c>
      <c r="DH350" t="n">
        <v>6.05</v>
      </c>
      <c r="DI350" t="n">
        <v>0.000605</v>
      </c>
      <c r="DJ350" t="inlineStr">
        <is>
          <t>4-Acid Digestion</t>
        </is>
      </c>
      <c r="DK350" t="n">
        <v>4280</v>
      </c>
      <c r="DL350" t="n">
        <v>0.428</v>
      </c>
      <c r="DM350" t="inlineStr">
        <is>
          <t>4-Acid Digestion</t>
        </is>
      </c>
      <c r="DN350" t="n">
        <v>7.09</v>
      </c>
      <c r="DO350" t="n">
        <v>0.000709</v>
      </c>
      <c r="DP350" t="inlineStr">
        <is>
          <t>4-Acid Digestion</t>
        </is>
      </c>
      <c r="DQ350" t="n">
        <v>11.4</v>
      </c>
      <c r="DR350" t="n">
        <v>0.00114</v>
      </c>
      <c r="DS350" t="inlineStr">
        <is>
          <t>4-Acid Digestion</t>
        </is>
      </c>
      <c r="DT350" t="n">
        <v>113</v>
      </c>
      <c r="DU350" t="n">
        <v>0.0113</v>
      </c>
      <c r="DV350" t="inlineStr">
        <is>
          <t>Aqua Regia Digestion</t>
        </is>
      </c>
      <c r="DW350" t="n">
        <v>534</v>
      </c>
      <c r="DX350" t="n">
        <v>0.0534</v>
      </c>
      <c r="DY350" t="inlineStr">
        <is>
          <t>4-Acid Digestion</t>
        </is>
      </c>
      <c r="DZ350" t="n">
        <v>1908</v>
      </c>
      <c r="EA350" t="n">
        <v>0.1908</v>
      </c>
      <c r="EB350" t="inlineStr">
        <is>
          <t>4-Acid Digestion</t>
        </is>
      </c>
      <c r="EC350" t="inlineStr"/>
      <c r="ED350" t="inlineStr"/>
      <c r="EE350" t="inlineStr"/>
      <c r="EF350" t="n">
        <v>3.23</v>
      </c>
      <c r="EG350" t="n">
        <v>0.000323</v>
      </c>
      <c r="EH350" t="inlineStr">
        <is>
          <t>4-Acid Digestion</t>
        </is>
      </c>
      <c r="EI350" t="inlineStr"/>
      <c r="EJ350" t="inlineStr"/>
      <c r="EK350" t="inlineStr"/>
      <c r="EL350" t="n">
        <v>4.89</v>
      </c>
      <c r="EM350" t="n">
        <v>0.000489</v>
      </c>
      <c r="EN350" t="inlineStr">
        <is>
          <t>Aqua Regia Digestion</t>
        </is>
      </c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n">
        <v>37100</v>
      </c>
      <c r="EY350" t="n">
        <v>3.71</v>
      </c>
      <c r="EZ350" t="inlineStr">
        <is>
          <t>4-Acid Digestion</t>
        </is>
      </c>
      <c r="FA350" t="n">
        <v>205</v>
      </c>
      <c r="FB350" t="n">
        <v>0.0205</v>
      </c>
      <c r="FC350" t="inlineStr">
        <is>
          <t>4-Acid Digestion</t>
        </is>
      </c>
      <c r="FD350" t="n">
        <v>4.04</v>
      </c>
      <c r="FE350" t="n">
        <v>0.000404</v>
      </c>
      <c r="FF350" t="inlineStr">
        <is>
          <t>4-Acid Digestion</t>
        </is>
      </c>
      <c r="FG350" t="n">
        <v>60</v>
      </c>
      <c r="FH350" t="n">
        <v>0.006</v>
      </c>
      <c r="FI350" t="inlineStr">
        <is>
          <t>4-Acid Digestion</t>
        </is>
      </c>
      <c r="FJ350" t="inlineStr"/>
      <c r="FK350" t="inlineStr"/>
      <c r="FL350" t="inlineStr"/>
      <c r="FM350" t="n">
        <v>1.12</v>
      </c>
      <c r="FN350" t="n">
        <v>0.000112</v>
      </c>
      <c r="FO350" t="inlineStr">
        <is>
          <t>Aqua Regia Digestion</t>
        </is>
      </c>
      <c r="FP350" t="n">
        <v>12.9</v>
      </c>
      <c r="FQ350" t="n">
        <v>0.00129</v>
      </c>
      <c r="FR350" t="inlineStr">
        <is>
          <t>4-Acid Digestion</t>
        </is>
      </c>
      <c r="FS350" t="n">
        <v>459</v>
      </c>
      <c r="FT350" t="n">
        <v>0.0459</v>
      </c>
      <c r="FU350" t="inlineStr">
        <is>
          <t>4-Acid Digestion</t>
        </is>
      </c>
      <c r="FV350" s="2" t="n">
        <v>1</v>
      </c>
      <c r="FW350" s="2" t="n">
        <v>0.0001</v>
      </c>
      <c r="FX350" t="inlineStr">
        <is>
          <t>4-Acid Digestion</t>
        </is>
      </c>
      <c r="FY350" t="n">
        <v>0.23</v>
      </c>
      <c r="FZ350" t="n">
        <v>2.3e-05</v>
      </c>
      <c r="GA350" t="inlineStr">
        <is>
          <t>4-Acid Digestion</t>
        </is>
      </c>
      <c r="GB350" t="n">
        <v>57</v>
      </c>
      <c r="GC350" t="n">
        <v>0.0057</v>
      </c>
      <c r="GD350" t="inlineStr">
        <is>
          <t>Aqua Regia Digestion</t>
        </is>
      </c>
      <c r="GE350" t="n">
        <v>5.9</v>
      </c>
      <c r="GF350" t="n">
        <v>0.00059</v>
      </c>
      <c r="GG350" t="inlineStr">
        <is>
          <t>4-Acid Digestion</t>
        </is>
      </c>
      <c r="GH350" t="n">
        <v>1910</v>
      </c>
      <c r="GI350" t="n">
        <v>0.191</v>
      </c>
      <c r="GJ350" t="inlineStr">
        <is>
          <t>4-Acid Digestion</t>
        </is>
      </c>
      <c r="GK350" t="n">
        <v>4.18</v>
      </c>
      <c r="GL350" t="n">
        <v>0.000418</v>
      </c>
      <c r="GM350" t="inlineStr">
        <is>
          <t>4-Acid Digestion</t>
        </is>
      </c>
      <c r="GN350" t="inlineStr"/>
      <c r="GO350" t="inlineStr"/>
      <c r="GP350" t="inlineStr"/>
      <c r="GQ350" t="n">
        <v>2.71</v>
      </c>
      <c r="GR350" t="n">
        <v>0.000271</v>
      </c>
      <c r="GS350" t="inlineStr">
        <is>
          <t>4-Acid Digestion</t>
        </is>
      </c>
      <c r="GT350" t="n">
        <v>10</v>
      </c>
      <c r="GU350" t="n">
        <v>0.001</v>
      </c>
      <c r="GV350" t="inlineStr">
        <is>
          <t>Aqua Regia Digestion</t>
        </is>
      </c>
      <c r="GW350" t="n">
        <v>14</v>
      </c>
      <c r="GX350" t="n">
        <v>0.0014</v>
      </c>
      <c r="GY350" t="inlineStr">
        <is>
          <t>4-Acid Digestion</t>
        </is>
      </c>
      <c r="GZ350" t="n">
        <v>5.64</v>
      </c>
      <c r="HA350" t="n">
        <v>0.000564</v>
      </c>
      <c r="HB350" t="inlineStr">
        <is>
          <t>4-Acid Digestion</t>
        </is>
      </c>
      <c r="HC350" t="n">
        <v>0.61</v>
      </c>
      <c r="HD350" t="n">
        <v>6.1e-05</v>
      </c>
      <c r="HE350" t="inlineStr">
        <is>
          <t>4-Acid Digestion</t>
        </is>
      </c>
      <c r="HF350" t="n">
        <v>9200</v>
      </c>
      <c r="HG350" t="n">
        <v>0.92</v>
      </c>
      <c r="HH350" t="inlineStr">
        <is>
          <t>4-Acid Digestion</t>
        </is>
      </c>
      <c r="HI350" t="n">
        <v>78</v>
      </c>
      <c r="HJ350" t="n">
        <v>0.0078</v>
      </c>
      <c r="HK350" t="inlineStr">
        <is>
          <t>4-Acid Digestion</t>
        </is>
      </c>
    </row>
    <row r="351">
      <c r="A351" t="inlineStr">
        <is>
          <t>OREAS0603b</t>
        </is>
      </c>
      <c r="B351" t="inlineStr">
        <is>
          <t>Au &gt;1 ppm, Au-Ag ore, Au-Cu ore</t>
        </is>
      </c>
      <c r="C351" t="inlineStr">
        <is>
          <t>primary</t>
        </is>
      </c>
      <c r="D351" t="inlineStr">
        <is>
          <t>rhyodacite</t>
        </is>
      </c>
      <c r="E351" t="inlineStr">
        <is>
          <t>high sulphidation epithermal</t>
        </is>
      </c>
      <c r="F351" t="inlineStr">
        <is>
          <t>yes</t>
        </is>
      </c>
      <c r="G351" t="inlineStr">
        <is>
          <t>Archived</t>
        </is>
      </c>
      <c r="H351" t="inlineStr">
        <is>
          <t>C:/Users/Zeb/Documents/GitHub/OREAS-Catalogue-Info/oreas-catalogue-2024-05-24.csv</t>
        </is>
      </c>
      <c r="I351">
        <f>Hyperlink("https://www.oreas.com/crm/OREAS-603b/")</f>
        <v/>
      </c>
      <c r="J351" t="n">
        <v>297</v>
      </c>
      <c r="K351" t="n">
        <v>0.0297</v>
      </c>
      <c r="L351" t="inlineStr">
        <is>
          <t>Pb Fire Assay</t>
        </is>
      </c>
      <c r="M351" t="n">
        <v>64800</v>
      </c>
      <c r="N351" t="n">
        <v>6.48</v>
      </c>
      <c r="O351" t="inlineStr">
        <is>
          <t>4-Acid Digestion</t>
        </is>
      </c>
      <c r="P351" t="n">
        <v>2433</v>
      </c>
      <c r="Q351" t="n">
        <v>0.2433</v>
      </c>
      <c r="R351" t="inlineStr">
        <is>
          <t>4-Acid Digestion</t>
        </is>
      </c>
      <c r="S351" t="n">
        <v>5.21</v>
      </c>
      <c r="T351" t="n">
        <v>0.000521</v>
      </c>
      <c r="U351" t="inlineStr">
        <is>
          <t>Pb Fire Assay</t>
        </is>
      </c>
      <c r="V351" t="inlineStr"/>
      <c r="W351" t="inlineStr"/>
      <c r="X351" t="inlineStr"/>
      <c r="Y351" t="inlineStr"/>
      <c r="Z351" t="inlineStr"/>
      <c r="AA351" t="inlineStr"/>
      <c r="AB351" t="n">
        <v>1.57</v>
      </c>
      <c r="AC351" t="n">
        <v>0.000157</v>
      </c>
      <c r="AD351" t="inlineStr">
        <is>
          <t>4-Acid Digestion</t>
        </is>
      </c>
      <c r="AE351" t="n">
        <v>154</v>
      </c>
      <c r="AF351" t="n">
        <v>0.0154</v>
      </c>
      <c r="AG351" t="inlineStr">
        <is>
          <t>4-Acid Digestion</t>
        </is>
      </c>
      <c r="AH351" t="n">
        <v>6180</v>
      </c>
      <c r="AI351" t="n">
        <v>0.618</v>
      </c>
      <c r="AJ351" t="inlineStr">
        <is>
          <t>4-Acid Digestion</t>
        </is>
      </c>
      <c r="AK351" t="n">
        <v>12.3</v>
      </c>
      <c r="AL351" t="n">
        <v>0.00123</v>
      </c>
      <c r="AM351" t="inlineStr">
        <is>
          <t>4-Acid Digestion</t>
        </is>
      </c>
      <c r="AN351" t="n">
        <v>47.9</v>
      </c>
      <c r="AO351" t="n">
        <v>0.00479</v>
      </c>
      <c r="AP351" t="inlineStr">
        <is>
          <t>4-Acid Digestion</t>
        </is>
      </c>
      <c r="AQ351" t="inlineStr"/>
      <c r="AR351" t="inlineStr"/>
      <c r="AS351" t="inlineStr"/>
      <c r="AT351" t="n">
        <v>9.380000000000001</v>
      </c>
      <c r="AU351" t="n">
        <v>0.000938</v>
      </c>
      <c r="AV351" t="inlineStr">
        <is>
          <t>4-Acid Digestion</t>
        </is>
      </c>
      <c r="AW351" t="n">
        <v>26.2</v>
      </c>
      <c r="AX351" t="n">
        <v>0.00262</v>
      </c>
      <c r="AY351" t="inlineStr">
        <is>
          <t>4-Acid Digestion</t>
        </is>
      </c>
      <c r="AZ351" t="n">
        <v>3.41</v>
      </c>
      <c r="BA351" t="n">
        <v>0.000341</v>
      </c>
      <c r="BB351" t="inlineStr">
        <is>
          <t>4-Acid Digestion</t>
        </is>
      </c>
      <c r="BC351" t="n">
        <v>9730</v>
      </c>
      <c r="BD351" t="n">
        <v>0.973</v>
      </c>
      <c r="BE351" t="inlineStr">
        <is>
          <t>4-Acid Digestion</t>
        </is>
      </c>
      <c r="BF351" t="n">
        <v>1.95</v>
      </c>
      <c r="BG351" t="n">
        <v>0.000195</v>
      </c>
      <c r="BH351" t="inlineStr">
        <is>
          <t>4-Acid Digestion</t>
        </is>
      </c>
      <c r="BI351" t="n">
        <v>0.71</v>
      </c>
      <c r="BJ351" t="n">
        <v>7.1e-05</v>
      </c>
      <c r="BK351" t="inlineStr">
        <is>
          <t>4-Acid Digestion</t>
        </is>
      </c>
      <c r="BL351" t="n">
        <v>0.8</v>
      </c>
      <c r="BM351" t="n">
        <v>8.000000000000001e-05</v>
      </c>
      <c r="BN351" t="inlineStr">
        <is>
          <t>4-Acid Digestion</t>
        </is>
      </c>
      <c r="BO351" t="n">
        <v>36700</v>
      </c>
      <c r="BP351" t="n">
        <v>3.67</v>
      </c>
      <c r="BQ351" t="inlineStr">
        <is>
          <t>4-Acid Digestion</t>
        </is>
      </c>
      <c r="BR351" t="n">
        <v>27.2</v>
      </c>
      <c r="BS351" t="n">
        <v>0.00272</v>
      </c>
      <c r="BT351" t="inlineStr">
        <is>
          <t>4-Acid Digestion</t>
        </is>
      </c>
      <c r="BU351" t="n">
        <v>3.09</v>
      </c>
      <c r="BV351" t="n">
        <v>0.000309</v>
      </c>
      <c r="BW351" t="inlineStr">
        <is>
          <t>4-Acid Digestion</t>
        </is>
      </c>
      <c r="BX351" t="n">
        <v>0.21</v>
      </c>
      <c r="BY351" t="n">
        <v>2.1e-05</v>
      </c>
      <c r="BZ351" t="inlineStr">
        <is>
          <t>4-Acid Digestion</t>
        </is>
      </c>
      <c r="CA351" t="n">
        <v>4.17</v>
      </c>
      <c r="CB351" t="n">
        <v>0.000417</v>
      </c>
      <c r="CC351" t="inlineStr">
        <is>
          <t>4-Acid Digestion</t>
        </is>
      </c>
      <c r="CD351" t="n">
        <v>1.14</v>
      </c>
      <c r="CE351" t="n">
        <v>0.000114</v>
      </c>
      <c r="CF351" t="inlineStr">
        <is>
          <t>Aqua Regia Digestion</t>
        </is>
      </c>
      <c r="CG351" t="n">
        <v>0.29</v>
      </c>
      <c r="CH351" t="n">
        <v>2.9e-05</v>
      </c>
      <c r="CI351" t="inlineStr">
        <is>
          <t>4-Acid Digestion</t>
        </is>
      </c>
      <c r="CJ351" t="n">
        <v>3.61</v>
      </c>
      <c r="CK351" t="n">
        <v>0.000361</v>
      </c>
      <c r="CL351" t="inlineStr">
        <is>
          <t>4-Acid Digestion</t>
        </is>
      </c>
      <c r="CM351" t="inlineStr"/>
      <c r="CN351" t="inlineStr"/>
      <c r="CO351" t="inlineStr"/>
      <c r="CP351" t="n">
        <v>19600</v>
      </c>
      <c r="CQ351" t="n">
        <v>1.96</v>
      </c>
      <c r="CR351" t="inlineStr">
        <is>
          <t>4-Acid Digestion</t>
        </is>
      </c>
      <c r="CS351" t="n">
        <v>22.1</v>
      </c>
      <c r="CT351" t="n">
        <v>0.00221</v>
      </c>
      <c r="CU351" t="inlineStr">
        <is>
          <t>4-Acid Digestion</t>
        </is>
      </c>
      <c r="CV351" t="n">
        <v>22.4</v>
      </c>
      <c r="CW351" t="n">
        <v>0.00224</v>
      </c>
      <c r="CX351" t="inlineStr">
        <is>
          <t>4-Acid Digestion</t>
        </is>
      </c>
      <c r="CY351" t="n">
        <v>0.067</v>
      </c>
      <c r="CZ351" t="n">
        <v>6.7e-06</v>
      </c>
      <c r="DA351" t="inlineStr">
        <is>
          <t>4-Acid Digestion</t>
        </is>
      </c>
      <c r="DB351" t="n">
        <v>730</v>
      </c>
      <c r="DC351" t="n">
        <v>0.073</v>
      </c>
      <c r="DD351" t="inlineStr">
        <is>
          <t>4-Acid Digestion</t>
        </is>
      </c>
      <c r="DE351" t="n">
        <v>162</v>
      </c>
      <c r="DF351" t="n">
        <v>0.0162</v>
      </c>
      <c r="DG351" t="inlineStr">
        <is>
          <t>4-Acid Digestion</t>
        </is>
      </c>
      <c r="DH351" t="n">
        <v>10</v>
      </c>
      <c r="DI351" t="n">
        <v>0.001</v>
      </c>
      <c r="DJ351" t="inlineStr">
        <is>
          <t>4-Acid Digestion</t>
        </is>
      </c>
      <c r="DK351" t="n">
        <v>13800</v>
      </c>
      <c r="DL351" t="n">
        <v>1.38</v>
      </c>
      <c r="DM351" t="inlineStr">
        <is>
          <t>4-Acid Digestion</t>
        </is>
      </c>
      <c r="DN351" t="n">
        <v>11.1</v>
      </c>
      <c r="DO351" t="n">
        <v>0.00111</v>
      </c>
      <c r="DP351" t="inlineStr">
        <is>
          <t>4-Acid Digestion</t>
        </is>
      </c>
      <c r="DQ351" t="n">
        <v>22.3</v>
      </c>
      <c r="DR351" t="n">
        <v>0.00223</v>
      </c>
      <c r="DS351" t="inlineStr">
        <is>
          <t>4-Acid Digestion</t>
        </is>
      </c>
      <c r="DT351" t="n">
        <v>11.4</v>
      </c>
      <c r="DU351" t="n">
        <v>0.00114</v>
      </c>
      <c r="DV351" t="inlineStr">
        <is>
          <t>Aqua Regia Digestion</t>
        </is>
      </c>
      <c r="DW351" t="n">
        <v>386</v>
      </c>
      <c r="DX351" t="n">
        <v>0.0386</v>
      </c>
      <c r="DY351" t="inlineStr">
        <is>
          <t>4-Acid Digestion</t>
        </is>
      </c>
      <c r="DZ351" t="n">
        <v>862</v>
      </c>
      <c r="EA351" t="n">
        <v>0.0862</v>
      </c>
      <c r="EB351" t="inlineStr">
        <is>
          <t>4-Acid Digestion</t>
        </is>
      </c>
      <c r="EC351" t="inlineStr"/>
      <c r="ED351" t="inlineStr"/>
      <c r="EE351" t="inlineStr"/>
      <c r="EF351" t="n">
        <v>6.06</v>
      </c>
      <c r="EG351" t="n">
        <v>0.000606</v>
      </c>
      <c r="EH351" t="inlineStr">
        <is>
          <t>4-Acid Digestion</t>
        </is>
      </c>
      <c r="EI351" t="inlineStr"/>
      <c r="EJ351" t="inlineStr"/>
      <c r="EK351" t="inlineStr"/>
      <c r="EL351" t="n">
        <v>8.58</v>
      </c>
      <c r="EM351" t="n">
        <v>0.000858</v>
      </c>
      <c r="EN351" t="inlineStr">
        <is>
          <t>Aqua Regia Digestion</t>
        </is>
      </c>
      <c r="EO351" t="n">
        <v>0.004</v>
      </c>
      <c r="EP351" t="n">
        <v>4e-07</v>
      </c>
      <c r="EQ351" t="inlineStr">
        <is>
          <t>Aqua Regia Digestion</t>
        </is>
      </c>
      <c r="ER351" t="inlineStr"/>
      <c r="ES351" t="inlineStr"/>
      <c r="ET351" t="inlineStr"/>
      <c r="EU351" t="inlineStr"/>
      <c r="EV351" t="inlineStr"/>
      <c r="EW351" t="inlineStr"/>
      <c r="EX351" t="n">
        <v>45400</v>
      </c>
      <c r="EY351" t="n">
        <v>4.54</v>
      </c>
      <c r="EZ351" t="inlineStr">
        <is>
          <t>4-Acid Digestion</t>
        </is>
      </c>
      <c r="FA351" t="n">
        <v>307</v>
      </c>
      <c r="FB351" t="n">
        <v>0.0307</v>
      </c>
      <c r="FC351" t="inlineStr">
        <is>
          <t>4-Acid Digestion</t>
        </is>
      </c>
      <c r="FD351" t="n">
        <v>4.1</v>
      </c>
      <c r="FE351" t="n">
        <v>0.00041</v>
      </c>
      <c r="FF351" t="inlineStr">
        <is>
          <t>4-Acid Digestion</t>
        </is>
      </c>
      <c r="FG351" t="n">
        <v>41.1</v>
      </c>
      <c r="FH351" t="n">
        <v>0.00411</v>
      </c>
      <c r="FI351" t="inlineStr">
        <is>
          <t>4-Acid Digestion</t>
        </is>
      </c>
      <c r="FJ351" t="inlineStr"/>
      <c r="FK351" t="inlineStr"/>
      <c r="FL351" t="inlineStr"/>
      <c r="FM351" t="n">
        <v>4.21</v>
      </c>
      <c r="FN351" t="n">
        <v>0.000421</v>
      </c>
      <c r="FO351" t="inlineStr">
        <is>
          <t>4-Acid Digestion</t>
        </is>
      </c>
      <c r="FP351" t="n">
        <v>14.4</v>
      </c>
      <c r="FQ351" t="n">
        <v>0.00144</v>
      </c>
      <c r="FR351" t="inlineStr">
        <is>
          <t>4-Acid Digestion</t>
        </is>
      </c>
      <c r="FS351" t="n">
        <v>323</v>
      </c>
      <c r="FT351" t="n">
        <v>0.0323</v>
      </c>
      <c r="FU351" t="inlineStr">
        <is>
          <t>4-Acid Digestion</t>
        </is>
      </c>
      <c r="FV351" t="n">
        <v>0.88</v>
      </c>
      <c r="FW351" t="n">
        <v>8.8e-05</v>
      </c>
      <c r="FX351" t="inlineStr">
        <is>
          <t>4-Acid Digestion</t>
        </is>
      </c>
      <c r="FY351" t="n">
        <v>0.41</v>
      </c>
      <c r="FZ351" t="n">
        <v>4.1e-05</v>
      </c>
      <c r="GA351" t="inlineStr">
        <is>
          <t>4-Acid Digestion</t>
        </is>
      </c>
      <c r="GB351" t="n">
        <v>38.5</v>
      </c>
      <c r="GC351" t="n">
        <v>0.00385</v>
      </c>
      <c r="GD351" t="inlineStr">
        <is>
          <t>Aqua Regia Digestion</t>
        </is>
      </c>
      <c r="GE351" t="n">
        <v>8.869999999999999</v>
      </c>
      <c r="GF351" t="n">
        <v>0.000887</v>
      </c>
      <c r="GG351" t="inlineStr">
        <is>
          <t>4-Acid Digestion</t>
        </is>
      </c>
      <c r="GH351" t="n">
        <v>1500</v>
      </c>
      <c r="GI351" t="n">
        <v>0.15</v>
      </c>
      <c r="GJ351" t="inlineStr">
        <is>
          <t>4-Acid Digestion</t>
        </is>
      </c>
      <c r="GK351" t="n">
        <v>5.52</v>
      </c>
      <c r="GL351" t="n">
        <v>0.000552</v>
      </c>
      <c r="GM351" t="inlineStr">
        <is>
          <t>4-Acid Digestion</t>
        </is>
      </c>
      <c r="GN351" t="inlineStr"/>
      <c r="GO351" t="inlineStr"/>
      <c r="GP351" t="inlineStr"/>
      <c r="GQ351" t="n">
        <v>3.82</v>
      </c>
      <c r="GR351" t="n">
        <v>0.000382</v>
      </c>
      <c r="GS351" t="inlineStr">
        <is>
          <t>4-Acid Digestion</t>
        </is>
      </c>
      <c r="GT351" t="n">
        <v>8.779999999999999</v>
      </c>
      <c r="GU351" t="n">
        <v>0.000878</v>
      </c>
      <c r="GV351" t="inlineStr">
        <is>
          <t>Aqua Regia Digestion</t>
        </is>
      </c>
      <c r="GW351" t="n">
        <v>12.8</v>
      </c>
      <c r="GX351" t="n">
        <v>0.00128</v>
      </c>
      <c r="GY351" t="inlineStr">
        <is>
          <t>4-Acid Digestion</t>
        </is>
      </c>
      <c r="GZ351" t="n">
        <v>8.57</v>
      </c>
      <c r="HA351" t="n">
        <v>0.000857</v>
      </c>
      <c r="HB351" t="inlineStr">
        <is>
          <t>4-Acid Digestion</t>
        </is>
      </c>
      <c r="HC351" t="n">
        <v>0.51</v>
      </c>
      <c r="HD351" t="n">
        <v>5.1e-05</v>
      </c>
      <c r="HE351" t="inlineStr">
        <is>
          <t>4-Acid Digestion</t>
        </is>
      </c>
      <c r="HF351" t="n">
        <v>2010</v>
      </c>
      <c r="HG351" t="n">
        <v>0.201</v>
      </c>
      <c r="HH351" t="inlineStr">
        <is>
          <t>4-Acid Digestion</t>
        </is>
      </c>
      <c r="HI351" t="n">
        <v>146</v>
      </c>
      <c r="HJ351" t="n">
        <v>0.0146</v>
      </c>
      <c r="HK351" t="inlineStr">
        <is>
          <t>4-Acid Digestion</t>
        </is>
      </c>
    </row>
    <row r="352">
      <c r="A352" t="inlineStr">
        <is>
          <t>OREAS0603c</t>
        </is>
      </c>
      <c r="B352" t="inlineStr">
        <is>
          <t>Au &gt;1 ppm, Au-Ag ore, Au-Cu ore</t>
        </is>
      </c>
      <c r="C352" t="inlineStr">
        <is>
          <t>primary</t>
        </is>
      </c>
      <c r="D352" t="inlineStr">
        <is>
          <t>rhyodacite</t>
        </is>
      </c>
      <c r="E352" t="inlineStr">
        <is>
          <t>high sulphidation epithermal</t>
        </is>
      </c>
      <c r="F352" t="inlineStr">
        <is>
          <t>yes</t>
        </is>
      </c>
      <c r="G352" t="inlineStr">
        <is>
          <t>Archived</t>
        </is>
      </c>
      <c r="H352" t="inlineStr">
        <is>
          <t>C:/Users/Zeb/Documents/GitHub/OREAS-Catalogue-Info/oreas-catalogue-2024-05-24.csv</t>
        </is>
      </c>
      <c r="I352">
        <f>Hyperlink("https://www.oreas.com/crm/OREAS-603c/")</f>
        <v/>
      </c>
      <c r="J352" t="n">
        <v>275</v>
      </c>
      <c r="K352" t="n">
        <v>0.0275</v>
      </c>
      <c r="L352" t="inlineStr">
        <is>
          <t>Pb Fire Assay (Grav)</t>
        </is>
      </c>
      <c r="M352" t="n">
        <v>64600</v>
      </c>
      <c r="N352" t="n">
        <v>6.46</v>
      </c>
      <c r="O352" t="inlineStr">
        <is>
          <t>4-Acid Digestion</t>
        </is>
      </c>
      <c r="P352" t="n">
        <v>1560</v>
      </c>
      <c r="Q352" t="n">
        <v>0.156</v>
      </c>
      <c r="R352" t="inlineStr">
        <is>
          <t>4-Acid Digestion</t>
        </is>
      </c>
      <c r="S352" t="n">
        <v>4.96</v>
      </c>
      <c r="T352" t="n">
        <v>0.000496</v>
      </c>
      <c r="U352" t="inlineStr">
        <is>
          <t>Pb Fire Assay</t>
        </is>
      </c>
      <c r="V352" s="2" t="n">
        <v>10</v>
      </c>
      <c r="W352" s="2" t="n">
        <v>0.001</v>
      </c>
      <c r="X352" t="inlineStr">
        <is>
          <t>Aqua Regia Digestion</t>
        </is>
      </c>
      <c r="Y352" t="inlineStr"/>
      <c r="Z352" t="inlineStr"/>
      <c r="AA352" t="inlineStr"/>
      <c r="AB352" t="n">
        <v>2.28</v>
      </c>
      <c r="AC352" t="n">
        <v>0.000228</v>
      </c>
      <c r="AD352" t="inlineStr">
        <is>
          <t>4-Acid Digestion</t>
        </is>
      </c>
      <c r="AE352" t="n">
        <v>89</v>
      </c>
      <c r="AF352" t="n">
        <v>0.0089</v>
      </c>
      <c r="AG352" t="inlineStr">
        <is>
          <t>4-Acid Digestion</t>
        </is>
      </c>
      <c r="AH352" t="n">
        <v>9770</v>
      </c>
      <c r="AI352" t="n">
        <v>0.977</v>
      </c>
      <c r="AJ352" t="inlineStr">
        <is>
          <t>4-Acid Digestion</t>
        </is>
      </c>
      <c r="AK352" t="n">
        <v>31.4</v>
      </c>
      <c r="AL352" t="n">
        <v>0.00314</v>
      </c>
      <c r="AM352" t="inlineStr">
        <is>
          <t>4-Acid Digestion</t>
        </is>
      </c>
      <c r="AN352" t="n">
        <v>68</v>
      </c>
      <c r="AO352" t="n">
        <v>0.0068</v>
      </c>
      <c r="AP352" t="inlineStr">
        <is>
          <t>4-Acid Digestion</t>
        </is>
      </c>
      <c r="AQ352" t="inlineStr"/>
      <c r="AR352" t="inlineStr"/>
      <c r="AS352" t="inlineStr"/>
      <c r="AT352" t="n">
        <v>14.9</v>
      </c>
      <c r="AU352" t="n">
        <v>0.00149</v>
      </c>
      <c r="AV352" t="inlineStr">
        <is>
          <t>4-Acid Digestion</t>
        </is>
      </c>
      <c r="AW352" t="n">
        <v>19.4</v>
      </c>
      <c r="AX352" t="n">
        <v>0.00194</v>
      </c>
      <c r="AY352" t="inlineStr">
        <is>
          <t>4-Acid Digestion</t>
        </is>
      </c>
      <c r="AZ352" t="n">
        <v>4.81</v>
      </c>
      <c r="BA352" t="n">
        <v>0.000481</v>
      </c>
      <c r="BB352" t="inlineStr">
        <is>
          <t>4-Acid Digestion</t>
        </is>
      </c>
      <c r="BC352" t="n">
        <v>12100</v>
      </c>
      <c r="BD352" t="n">
        <v>1.21</v>
      </c>
      <c r="BE352" t="inlineStr">
        <is>
          <t>4-Acid Digestion</t>
        </is>
      </c>
      <c r="BF352" t="n">
        <v>2.76</v>
      </c>
      <c r="BG352" t="n">
        <v>0.000276</v>
      </c>
      <c r="BH352" t="inlineStr">
        <is>
          <t>4-Acid Digestion</t>
        </is>
      </c>
      <c r="BI352" t="n">
        <v>0.83</v>
      </c>
      <c r="BJ352" t="n">
        <v>8.3e-05</v>
      </c>
      <c r="BK352" t="inlineStr">
        <is>
          <t>4-Acid Digestion</t>
        </is>
      </c>
      <c r="BL352" t="n">
        <v>1.19</v>
      </c>
      <c r="BM352" t="n">
        <v>0.000119</v>
      </c>
      <c r="BN352" t="inlineStr">
        <is>
          <t>4-Acid Digestion</t>
        </is>
      </c>
      <c r="BO352" t="n">
        <v>41800</v>
      </c>
      <c r="BP352" t="n">
        <v>4.18</v>
      </c>
      <c r="BQ352" t="inlineStr">
        <is>
          <t>4-Acid Digestion</t>
        </is>
      </c>
      <c r="BR352" t="n">
        <v>23.3</v>
      </c>
      <c r="BS352" t="n">
        <v>0.00233</v>
      </c>
      <c r="BT352" t="inlineStr">
        <is>
          <t>4-Acid Digestion</t>
        </is>
      </c>
      <c r="BU352" t="n">
        <v>4.64</v>
      </c>
      <c r="BV352" t="n">
        <v>0.000464</v>
      </c>
      <c r="BW352" t="inlineStr">
        <is>
          <t>4-Acid Digestion</t>
        </is>
      </c>
      <c r="BX352" t="n">
        <v>0.16</v>
      </c>
      <c r="BY352" t="n">
        <v>1.6e-05</v>
      </c>
      <c r="BZ352" t="inlineStr">
        <is>
          <t>4-Acid Digestion</t>
        </is>
      </c>
      <c r="CA352" t="n">
        <v>4.87</v>
      </c>
      <c r="CB352" t="n">
        <v>0.000487</v>
      </c>
      <c r="CC352" t="inlineStr">
        <is>
          <t>4-Acid Digestion</t>
        </is>
      </c>
      <c r="CD352" t="n">
        <v>1.35</v>
      </c>
      <c r="CE352" t="n">
        <v>0.000135</v>
      </c>
      <c r="CF352" t="inlineStr">
        <is>
          <t>Aqua Regia Digestion</t>
        </is>
      </c>
      <c r="CG352" t="n">
        <v>0.36</v>
      </c>
      <c r="CH352" t="n">
        <v>3.6e-05</v>
      </c>
      <c r="CI352" t="inlineStr">
        <is>
          <t>4-Acid Digestion</t>
        </is>
      </c>
      <c r="CJ352" t="n">
        <v>4.04</v>
      </c>
      <c r="CK352" t="n">
        <v>0.000404</v>
      </c>
      <c r="CL352" t="inlineStr">
        <is>
          <t>4-Acid Digestion</t>
        </is>
      </c>
      <c r="CM352" t="inlineStr"/>
      <c r="CN352" t="inlineStr"/>
      <c r="CO352" t="inlineStr"/>
      <c r="CP352" t="n">
        <v>23400</v>
      </c>
      <c r="CQ352" t="n">
        <v>2.34</v>
      </c>
      <c r="CR352" t="inlineStr">
        <is>
          <t>4-Acid Digestion</t>
        </is>
      </c>
      <c r="CS352" t="n">
        <v>31.7</v>
      </c>
      <c r="CT352" t="n">
        <v>0.00317</v>
      </c>
      <c r="CU352" t="inlineStr">
        <is>
          <t>4-Acid Digestion</t>
        </is>
      </c>
      <c r="CV352" t="n">
        <v>27.6</v>
      </c>
      <c r="CW352" t="n">
        <v>0.00276</v>
      </c>
      <c r="CX352" t="inlineStr">
        <is>
          <t>4-Acid Digestion</t>
        </is>
      </c>
      <c r="CY352" t="n">
        <v>0.078</v>
      </c>
      <c r="CZ352" t="n">
        <v>7.8e-06</v>
      </c>
      <c r="DA352" t="inlineStr">
        <is>
          <t>4-Acid Digestion</t>
        </is>
      </c>
      <c r="DB352" t="n">
        <v>1620</v>
      </c>
      <c r="DC352" t="n">
        <v>0.162</v>
      </c>
      <c r="DD352" t="inlineStr">
        <is>
          <t>4-Acid Digestion</t>
        </is>
      </c>
      <c r="DE352" t="n">
        <v>660</v>
      </c>
      <c r="DF352" t="n">
        <v>0.066</v>
      </c>
      <c r="DG352" t="inlineStr">
        <is>
          <t>4-Acid Digestion</t>
        </is>
      </c>
      <c r="DH352" t="n">
        <v>60</v>
      </c>
      <c r="DI352" t="n">
        <v>0.006</v>
      </c>
      <c r="DJ352" t="inlineStr">
        <is>
          <t>4-Acid Digestion</t>
        </is>
      </c>
      <c r="DK352" t="n">
        <v>18000</v>
      </c>
      <c r="DL352" t="n">
        <v>1.8</v>
      </c>
      <c r="DM352" t="inlineStr">
        <is>
          <t>4-Acid Digestion</t>
        </is>
      </c>
      <c r="DN352" t="n">
        <v>13.6</v>
      </c>
      <c r="DO352" t="n">
        <v>0.00136</v>
      </c>
      <c r="DP352" t="inlineStr">
        <is>
          <t>4-Acid Digestion</t>
        </is>
      </c>
      <c r="DQ352" t="n">
        <v>28.2</v>
      </c>
      <c r="DR352" t="n">
        <v>0.00282</v>
      </c>
      <c r="DS352" t="inlineStr">
        <is>
          <t>4-Acid Digestion</t>
        </is>
      </c>
      <c r="DT352" t="n">
        <v>25.8</v>
      </c>
      <c r="DU352" t="n">
        <v>0.00258</v>
      </c>
      <c r="DV352" t="inlineStr">
        <is>
          <t>Aqua Regia Digestion</t>
        </is>
      </c>
      <c r="DW352" t="n">
        <v>430</v>
      </c>
      <c r="DX352" t="n">
        <v>0.043</v>
      </c>
      <c r="DY352" t="inlineStr">
        <is>
          <t>4-Acid Digestion</t>
        </is>
      </c>
      <c r="DZ352" t="n">
        <v>10428</v>
      </c>
      <c r="EA352" t="n">
        <v>1.0428</v>
      </c>
      <c r="EB352" t="inlineStr">
        <is>
          <t>4-Acid Digestion</t>
        </is>
      </c>
      <c r="EC352" t="inlineStr"/>
      <c r="ED352" t="inlineStr"/>
      <c r="EE352" t="inlineStr"/>
      <c r="EF352" t="n">
        <v>7.91</v>
      </c>
      <c r="EG352" t="n">
        <v>0.000791</v>
      </c>
      <c r="EH352" t="inlineStr">
        <is>
          <t>4-Acid Digestion</t>
        </is>
      </c>
      <c r="EI352" t="inlineStr"/>
      <c r="EJ352" t="inlineStr"/>
      <c r="EK352" t="inlineStr"/>
      <c r="EL352" t="n">
        <v>13.8</v>
      </c>
      <c r="EM352" t="n">
        <v>0.00138</v>
      </c>
      <c r="EN352" t="inlineStr">
        <is>
          <t>Aqua Regia Digestion</t>
        </is>
      </c>
      <c r="EO352" t="n">
        <v>0.035</v>
      </c>
      <c r="EP352" t="n">
        <v>3.5e-06</v>
      </c>
      <c r="EQ352" t="inlineStr">
        <is>
          <t>4-Acid Digestion</t>
        </is>
      </c>
      <c r="ER352" t="inlineStr"/>
      <c r="ES352" t="inlineStr"/>
      <c r="ET352" t="inlineStr"/>
      <c r="EU352" t="inlineStr"/>
      <c r="EV352" t="inlineStr"/>
      <c r="EW352" t="inlineStr"/>
      <c r="EX352" t="n">
        <v>35900</v>
      </c>
      <c r="EY352" t="n">
        <v>3.59</v>
      </c>
      <c r="EZ352" t="inlineStr">
        <is>
          <t>4-Acid Digestion</t>
        </is>
      </c>
      <c r="FA352" t="n">
        <v>396</v>
      </c>
      <c r="FB352" t="n">
        <v>0.0396</v>
      </c>
      <c r="FC352" t="inlineStr">
        <is>
          <t>4-Acid Digestion</t>
        </is>
      </c>
      <c r="FD352" t="n">
        <v>4.14</v>
      </c>
      <c r="FE352" t="n">
        <v>0.000414</v>
      </c>
      <c r="FF352" t="inlineStr">
        <is>
          <t>4-Acid Digestion</t>
        </is>
      </c>
      <c r="FG352" t="n">
        <v>29.6</v>
      </c>
      <c r="FH352" t="n">
        <v>0.00296</v>
      </c>
      <c r="FI352" t="inlineStr">
        <is>
          <t>4-Acid Digestion</t>
        </is>
      </c>
      <c r="FJ352" t="inlineStr"/>
      <c r="FK352" t="inlineStr"/>
      <c r="FL352" t="inlineStr"/>
      <c r="FM352" t="n">
        <v>2.83</v>
      </c>
      <c r="FN352" t="n">
        <v>0.000283</v>
      </c>
      <c r="FO352" t="inlineStr">
        <is>
          <t>Aqua Regia Digestion</t>
        </is>
      </c>
      <c r="FP352" t="n">
        <v>12.1</v>
      </c>
      <c r="FQ352" t="n">
        <v>0.00121</v>
      </c>
      <c r="FR352" t="inlineStr">
        <is>
          <t>4-Acid Digestion</t>
        </is>
      </c>
      <c r="FS352" t="n">
        <v>270</v>
      </c>
      <c r="FT352" t="n">
        <v>0.027</v>
      </c>
      <c r="FU352" t="inlineStr">
        <is>
          <t>4-Acid Digestion</t>
        </is>
      </c>
      <c r="FV352" t="n">
        <v>1.04</v>
      </c>
      <c r="FW352" t="n">
        <v>0.000104</v>
      </c>
      <c r="FX352" t="inlineStr">
        <is>
          <t>4-Acid Digestion</t>
        </is>
      </c>
      <c r="FY352" t="n">
        <v>0.55</v>
      </c>
      <c r="FZ352" t="n">
        <v>5.5e-05</v>
      </c>
      <c r="GA352" t="inlineStr">
        <is>
          <t>4-Acid Digestion</t>
        </is>
      </c>
      <c r="GB352" t="n">
        <v>23.2</v>
      </c>
      <c r="GC352" t="n">
        <v>0.00232</v>
      </c>
      <c r="GD352" t="inlineStr">
        <is>
          <t>Aqua Regia Digestion</t>
        </is>
      </c>
      <c r="GE352" t="n">
        <v>11.4</v>
      </c>
      <c r="GF352" t="n">
        <v>0.00114</v>
      </c>
      <c r="GG352" t="inlineStr">
        <is>
          <t>4-Acid Digestion</t>
        </is>
      </c>
      <c r="GH352" t="n">
        <v>1420</v>
      </c>
      <c r="GI352" t="n">
        <v>0.142</v>
      </c>
      <c r="GJ352" t="inlineStr">
        <is>
          <t>4-Acid Digestion</t>
        </is>
      </c>
      <c r="GK352" t="n">
        <v>4.18</v>
      </c>
      <c r="GL352" t="n">
        <v>0.000418</v>
      </c>
      <c r="GM352" t="inlineStr">
        <is>
          <t>4-Acid Digestion</t>
        </is>
      </c>
      <c r="GN352" t="n">
        <v>0.095</v>
      </c>
      <c r="GO352" t="n">
        <v>9.500000000000001e-06</v>
      </c>
      <c r="GP352" t="inlineStr">
        <is>
          <t>4-Acid Digestion</t>
        </is>
      </c>
      <c r="GQ352" t="n">
        <v>4.42</v>
      </c>
      <c r="GR352" t="n">
        <v>0.000442</v>
      </c>
      <c r="GS352" t="inlineStr">
        <is>
          <t>4-Acid Digestion</t>
        </is>
      </c>
      <c r="GT352" t="n">
        <v>6.27</v>
      </c>
      <c r="GU352" t="n">
        <v>0.000627</v>
      </c>
      <c r="GV352" t="inlineStr">
        <is>
          <t>Aqua Regia Digestion</t>
        </is>
      </c>
      <c r="GW352" t="n">
        <v>8.99</v>
      </c>
      <c r="GX352" t="n">
        <v>0.000899</v>
      </c>
      <c r="GY352" t="inlineStr">
        <is>
          <t>4-Acid Digestion</t>
        </is>
      </c>
      <c r="GZ352" t="n">
        <v>11.6</v>
      </c>
      <c r="HA352" t="n">
        <v>0.00116</v>
      </c>
      <c r="HB352" t="inlineStr">
        <is>
          <t>4-Acid Digestion</t>
        </is>
      </c>
      <c r="HC352" t="n">
        <v>0.58</v>
      </c>
      <c r="HD352" t="n">
        <v>5.8e-05</v>
      </c>
      <c r="HE352" t="inlineStr">
        <is>
          <t>4-Acid Digestion</t>
        </is>
      </c>
      <c r="HF352" t="n">
        <v>8030</v>
      </c>
      <c r="HG352" t="n">
        <v>0.803</v>
      </c>
      <c r="HH352" t="inlineStr">
        <is>
          <t>4-Acid Digestion</t>
        </is>
      </c>
      <c r="HI352" t="n">
        <v>177</v>
      </c>
      <c r="HJ352" t="n">
        <v>0.0177</v>
      </c>
      <c r="HK352" t="inlineStr">
        <is>
          <t>4-Acid Digestion</t>
        </is>
      </c>
    </row>
    <row r="353">
      <c r="A353" t="inlineStr">
        <is>
          <t>OREAS0604</t>
        </is>
      </c>
      <c r="B353" t="inlineStr">
        <is>
          <t>Au &gt;1 ppm, Au-Ag ore, Au-Cu ore</t>
        </is>
      </c>
      <c r="C353" t="inlineStr">
        <is>
          <t>primary</t>
        </is>
      </c>
      <c r="D353" t="inlineStr">
        <is>
          <t>rhyodacite</t>
        </is>
      </c>
      <c r="E353" t="inlineStr">
        <is>
          <t>high sulphidation epithermal</t>
        </is>
      </c>
      <c r="F353" t="inlineStr">
        <is>
          <t>yes</t>
        </is>
      </c>
      <c r="G353" t="inlineStr">
        <is>
          <t>Archived</t>
        </is>
      </c>
      <c r="H353" t="inlineStr">
        <is>
          <t>C:/Users/Zeb/Documents/GitHub/OREAS-Catalogue-Info/oreas-catalogue-2024-05-24.csv</t>
        </is>
      </c>
      <c r="I353">
        <f>Hyperlink("https://www.oreas.com/crm/OREAS-604/")</f>
        <v/>
      </c>
      <c r="J353" t="n">
        <v>488</v>
      </c>
      <c r="K353" t="n">
        <v>0.0488</v>
      </c>
      <c r="L353" t="inlineStr">
        <is>
          <t>Pb Fire Assay</t>
        </is>
      </c>
      <c r="M353" t="n">
        <v>58200</v>
      </c>
      <c r="N353" t="n">
        <v>5.82</v>
      </c>
      <c r="O353" t="inlineStr">
        <is>
          <t>4-Acid Digestion</t>
        </is>
      </c>
      <c r="P353" t="n">
        <v>972</v>
      </c>
      <c r="Q353" t="n">
        <v>0.09719999999999999</v>
      </c>
      <c r="R353" t="inlineStr">
        <is>
          <t>4-Acid Digestion</t>
        </is>
      </c>
      <c r="S353" t="n">
        <v>1.43</v>
      </c>
      <c r="T353" t="n">
        <v>0.000143</v>
      </c>
      <c r="U353" t="inlineStr">
        <is>
          <t>Pb Fire Assay</t>
        </is>
      </c>
      <c r="V353" s="2" t="n">
        <v>10</v>
      </c>
      <c r="W353" s="2" t="n">
        <v>0.001</v>
      </c>
      <c r="X353" t="inlineStr">
        <is>
          <t>Aqua Regia Digestion</t>
        </is>
      </c>
      <c r="Y353" t="inlineStr"/>
      <c r="Z353" t="inlineStr"/>
      <c r="AA353" t="inlineStr"/>
      <c r="AB353" t="n">
        <v>1.13</v>
      </c>
      <c r="AC353" t="n">
        <v>0.000113</v>
      </c>
      <c r="AD353" t="inlineStr">
        <is>
          <t>4-Acid Digestion</t>
        </is>
      </c>
      <c r="AE353" t="n">
        <v>28.4</v>
      </c>
      <c r="AF353" t="n">
        <v>0.00284</v>
      </c>
      <c r="AG353" t="inlineStr">
        <is>
          <t>4-Acid Digestion</t>
        </is>
      </c>
      <c r="AH353" t="n">
        <v>7350</v>
      </c>
      <c r="AI353" t="n">
        <v>0.735</v>
      </c>
      <c r="AJ353" t="inlineStr">
        <is>
          <t>4-Acid Digestion</t>
        </is>
      </c>
      <c r="AK353" t="n">
        <v>14.9</v>
      </c>
      <c r="AL353" t="n">
        <v>0.00149</v>
      </c>
      <c r="AM353" t="inlineStr">
        <is>
          <t>4-Acid Digestion</t>
        </is>
      </c>
      <c r="AN353" t="n">
        <v>38.1</v>
      </c>
      <c r="AO353" t="n">
        <v>0.00381</v>
      </c>
      <c r="AP353" t="inlineStr">
        <is>
          <t>4-Acid Digestion</t>
        </is>
      </c>
      <c r="AQ353" t="inlineStr"/>
      <c r="AR353" t="inlineStr"/>
      <c r="AS353" t="inlineStr"/>
      <c r="AT353" t="n">
        <v>42</v>
      </c>
      <c r="AU353" t="n">
        <v>0.0042</v>
      </c>
      <c r="AV353" t="inlineStr">
        <is>
          <t>4-Acid Digestion</t>
        </is>
      </c>
      <c r="AW353" t="n">
        <v>33.8</v>
      </c>
      <c r="AX353" t="n">
        <v>0.00338</v>
      </c>
      <c r="AY353" t="inlineStr">
        <is>
          <t>4-Acid Digestion</t>
        </is>
      </c>
      <c r="AZ353" t="n">
        <v>3.63</v>
      </c>
      <c r="BA353" t="n">
        <v>0.000363</v>
      </c>
      <c r="BB353" t="inlineStr">
        <is>
          <t>4-Acid Digestion</t>
        </is>
      </c>
      <c r="BC353" t="n">
        <v>21600</v>
      </c>
      <c r="BD353" t="n">
        <v>2.16</v>
      </c>
      <c r="BE353" t="inlineStr">
        <is>
          <t>4-Acid Digestion</t>
        </is>
      </c>
      <c r="BF353" t="n">
        <v>1.6</v>
      </c>
      <c r="BG353" t="n">
        <v>0.00016</v>
      </c>
      <c r="BH353" t="inlineStr">
        <is>
          <t>4-Acid Digestion</t>
        </is>
      </c>
      <c r="BI353" t="n">
        <v>0.62</v>
      </c>
      <c r="BJ353" t="n">
        <v>6.2e-05</v>
      </c>
      <c r="BK353" t="inlineStr">
        <is>
          <t>4-Acid Digestion</t>
        </is>
      </c>
      <c r="BL353" t="n">
        <v>0.74</v>
      </c>
      <c r="BM353" t="n">
        <v>7.4e-05</v>
      </c>
      <c r="BN353" t="inlineStr">
        <is>
          <t>4-Acid Digestion</t>
        </is>
      </c>
      <c r="BO353" t="n">
        <v>30200</v>
      </c>
      <c r="BP353" t="n">
        <v>3.02</v>
      </c>
      <c r="BQ353" t="inlineStr">
        <is>
          <t>4-Acid Digestion</t>
        </is>
      </c>
      <c r="BR353" t="n">
        <v>26.7</v>
      </c>
      <c r="BS353" t="n">
        <v>0.00267</v>
      </c>
      <c r="BT353" t="inlineStr">
        <is>
          <t>4-Acid Digestion</t>
        </is>
      </c>
      <c r="BU353" t="n">
        <v>2.72</v>
      </c>
      <c r="BV353" t="n">
        <v>0.000272</v>
      </c>
      <c r="BW353" t="inlineStr">
        <is>
          <t>4-Acid Digestion</t>
        </is>
      </c>
      <c r="BX353" s="2" t="n">
        <v>5</v>
      </c>
      <c r="BY353" s="2" t="n">
        <v>0.0005</v>
      </c>
      <c r="BZ353" t="inlineStr">
        <is>
          <t>4-Acid Digestion</t>
        </is>
      </c>
      <c r="CA353" t="n">
        <v>3.15</v>
      </c>
      <c r="CB353" t="n">
        <v>0.000315</v>
      </c>
      <c r="CC353" t="inlineStr">
        <is>
          <t>4-Acid Digestion</t>
        </is>
      </c>
      <c r="CD353" t="n">
        <v>1.01</v>
      </c>
      <c r="CE353" t="n">
        <v>0.000101</v>
      </c>
      <c r="CF353" t="inlineStr">
        <is>
          <t>Aqua Regia Digestion</t>
        </is>
      </c>
      <c r="CG353" t="n">
        <v>0.25</v>
      </c>
      <c r="CH353" t="n">
        <v>2.5e-05</v>
      </c>
      <c r="CI353" t="inlineStr">
        <is>
          <t>4-Acid Digestion</t>
        </is>
      </c>
      <c r="CJ353" t="n">
        <v>3.57</v>
      </c>
      <c r="CK353" t="n">
        <v>0.000357</v>
      </c>
      <c r="CL353" t="inlineStr">
        <is>
          <t>4-Acid Digestion</t>
        </is>
      </c>
      <c r="CM353" t="inlineStr"/>
      <c r="CN353" t="inlineStr"/>
      <c r="CO353" t="inlineStr"/>
      <c r="CP353" t="n">
        <v>13200</v>
      </c>
      <c r="CQ353" t="n">
        <v>1.32</v>
      </c>
      <c r="CR353" t="inlineStr">
        <is>
          <t>4-Acid Digestion</t>
        </is>
      </c>
      <c r="CS353" t="n">
        <v>19.4</v>
      </c>
      <c r="CT353" t="n">
        <v>0.00194</v>
      </c>
      <c r="CU353" t="inlineStr">
        <is>
          <t>4-Acid Digestion</t>
        </is>
      </c>
      <c r="CV353" t="n">
        <v>22.6</v>
      </c>
      <c r="CW353" t="n">
        <v>0.00226</v>
      </c>
      <c r="CX353" t="inlineStr">
        <is>
          <t>4-Acid Digestion</t>
        </is>
      </c>
      <c r="CY353" t="n">
        <v>0.081</v>
      </c>
      <c r="CZ353" t="n">
        <v>8.1e-06</v>
      </c>
      <c r="DA353" t="inlineStr">
        <is>
          <t>4-Acid Digestion</t>
        </is>
      </c>
      <c r="DB353" t="n">
        <v>2080</v>
      </c>
      <c r="DC353" t="n">
        <v>0.208</v>
      </c>
      <c r="DD353" t="inlineStr">
        <is>
          <t>4-Acid Digestion</t>
        </is>
      </c>
      <c r="DE353" t="n">
        <v>244</v>
      </c>
      <c r="DF353" t="n">
        <v>0.0244</v>
      </c>
      <c r="DG353" t="inlineStr">
        <is>
          <t>4-Acid Digestion</t>
        </is>
      </c>
      <c r="DH353" t="n">
        <v>4.11</v>
      </c>
      <c r="DI353" t="n">
        <v>0.000411</v>
      </c>
      <c r="DJ353" t="inlineStr">
        <is>
          <t>4-Acid Digestion</t>
        </is>
      </c>
      <c r="DK353" t="n">
        <v>8360</v>
      </c>
      <c r="DL353" t="n">
        <v>0.836</v>
      </c>
      <c r="DM353" t="inlineStr">
        <is>
          <t>4-Acid Digestion</t>
        </is>
      </c>
      <c r="DN353" t="n">
        <v>8.82</v>
      </c>
      <c r="DO353" t="n">
        <v>0.000882</v>
      </c>
      <c r="DP353" t="inlineStr">
        <is>
          <t>4-Acid Digestion</t>
        </is>
      </c>
      <c r="DQ353" t="n">
        <v>16.5</v>
      </c>
      <c r="DR353" t="n">
        <v>0.00165</v>
      </c>
      <c r="DS353" t="inlineStr">
        <is>
          <t>4-Acid Digestion</t>
        </is>
      </c>
      <c r="DT353" t="n">
        <v>650</v>
      </c>
      <c r="DU353" t="n">
        <v>0.065</v>
      </c>
      <c r="DV353" t="inlineStr">
        <is>
          <t>Aqua Regia Digestion</t>
        </is>
      </c>
      <c r="DW353" t="n">
        <v>573</v>
      </c>
      <c r="DX353" t="n">
        <v>0.0573</v>
      </c>
      <c r="DY353" t="inlineStr">
        <is>
          <t>4-Acid Digestion</t>
        </is>
      </c>
      <c r="DZ353" t="n">
        <v>994</v>
      </c>
      <c r="EA353" t="n">
        <v>0.0994</v>
      </c>
      <c r="EB353" t="inlineStr">
        <is>
          <t>4-Acid Digestion</t>
        </is>
      </c>
      <c r="EC353" t="inlineStr"/>
      <c r="ED353" t="inlineStr"/>
      <c r="EE353" t="inlineStr"/>
      <c r="EF353" t="n">
        <v>4.55</v>
      </c>
      <c r="EG353" t="n">
        <v>0.000455</v>
      </c>
      <c r="EH353" t="inlineStr">
        <is>
          <t>4-Acid Digestion</t>
        </is>
      </c>
      <c r="EI353" t="inlineStr"/>
      <c r="EJ353" t="inlineStr"/>
      <c r="EK353" t="inlineStr"/>
      <c r="EL353" t="n">
        <v>8.390000000000001</v>
      </c>
      <c r="EM353" t="n">
        <v>0.000839</v>
      </c>
      <c r="EN353" t="inlineStr">
        <is>
          <t>Aqua Regia Digestion</t>
        </is>
      </c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n">
        <v>45900</v>
      </c>
      <c r="EY353" t="n">
        <v>4.59</v>
      </c>
      <c r="EZ353" t="inlineStr">
        <is>
          <t>4-Acid Digestion</t>
        </is>
      </c>
      <c r="FA353" t="n">
        <v>167</v>
      </c>
      <c r="FB353" t="n">
        <v>0.0167</v>
      </c>
      <c r="FC353" t="inlineStr">
        <is>
          <t>4-Acid Digestion</t>
        </is>
      </c>
      <c r="FD353" t="n">
        <v>4.81</v>
      </c>
      <c r="FE353" t="n">
        <v>0.000481</v>
      </c>
      <c r="FF353" t="inlineStr">
        <is>
          <t>4-Acid Digestion</t>
        </is>
      </c>
      <c r="FG353" t="n">
        <v>43.9</v>
      </c>
      <c r="FH353" t="n">
        <v>0.00439</v>
      </c>
      <c r="FI353" t="inlineStr">
        <is>
          <t>4-Acid Digestion</t>
        </is>
      </c>
      <c r="FJ353" t="inlineStr"/>
      <c r="FK353" t="inlineStr"/>
      <c r="FL353" t="inlineStr"/>
      <c r="FM353" t="n">
        <v>1.94</v>
      </c>
      <c r="FN353" t="n">
        <v>0.000194</v>
      </c>
      <c r="FO353" t="inlineStr">
        <is>
          <t>Aqua Regia Digestion</t>
        </is>
      </c>
      <c r="FP353" t="n">
        <v>3.83</v>
      </c>
      <c r="FQ353" t="n">
        <v>0.000383</v>
      </c>
      <c r="FR353" t="inlineStr">
        <is>
          <t>4-Acid Digestion</t>
        </is>
      </c>
      <c r="FS353" t="n">
        <v>398</v>
      </c>
      <c r="FT353" t="n">
        <v>0.0398</v>
      </c>
      <c r="FU353" t="inlineStr">
        <is>
          <t>4-Acid Digestion</t>
        </is>
      </c>
      <c r="FV353" s="2" t="n">
        <v>1</v>
      </c>
      <c r="FW353" s="2" t="n">
        <v>0.0001</v>
      </c>
      <c r="FX353" t="inlineStr">
        <is>
          <t>4-Acid Digestion</t>
        </is>
      </c>
      <c r="FY353" t="n">
        <v>0.33</v>
      </c>
      <c r="FZ353" t="n">
        <v>3.3e-05</v>
      </c>
      <c r="GA353" t="inlineStr">
        <is>
          <t>4-Acid Digestion</t>
        </is>
      </c>
      <c r="GB353" t="n">
        <v>25.3</v>
      </c>
      <c r="GC353" t="n">
        <v>0.00253</v>
      </c>
      <c r="GD353" t="inlineStr">
        <is>
          <t>Aqua Regia Digestion</t>
        </is>
      </c>
      <c r="GE353" t="n">
        <v>7.47</v>
      </c>
      <c r="GF353" t="n">
        <v>0.0007470000000000001</v>
      </c>
      <c r="GG353" t="inlineStr">
        <is>
          <t>4-Acid Digestion</t>
        </is>
      </c>
      <c r="GH353" t="n">
        <v>1910</v>
      </c>
      <c r="GI353" t="n">
        <v>0.191</v>
      </c>
      <c r="GJ353" t="inlineStr">
        <is>
          <t>4-Acid Digestion</t>
        </is>
      </c>
      <c r="GK353" t="n">
        <v>7.44</v>
      </c>
      <c r="GL353" t="n">
        <v>0.000744</v>
      </c>
      <c r="GM353" t="inlineStr">
        <is>
          <t>4-Acid Digestion</t>
        </is>
      </c>
      <c r="GN353" t="n">
        <v>0.081</v>
      </c>
      <c r="GO353" t="n">
        <v>8.1e-06</v>
      </c>
      <c r="GP353" t="inlineStr">
        <is>
          <t>4-Acid Digestion</t>
        </is>
      </c>
      <c r="GQ353" t="n">
        <v>3.17</v>
      </c>
      <c r="GR353" t="n">
        <v>0.000317</v>
      </c>
      <c r="GS353" t="inlineStr">
        <is>
          <t>4-Acid Digestion</t>
        </is>
      </c>
      <c r="GT353" t="n">
        <v>10.2</v>
      </c>
      <c r="GU353" t="n">
        <v>0.00102</v>
      </c>
      <c r="GV353" t="inlineStr">
        <is>
          <t>Aqua Regia Digestion</t>
        </is>
      </c>
      <c r="GW353" t="n">
        <v>16.7</v>
      </c>
      <c r="GX353" t="n">
        <v>0.00167</v>
      </c>
      <c r="GY353" t="inlineStr">
        <is>
          <t>4-Acid Digestion</t>
        </is>
      </c>
      <c r="GZ353" t="n">
        <v>7.16</v>
      </c>
      <c r="HA353" t="n">
        <v>0.0007159999999999999</v>
      </c>
      <c r="HB353" t="inlineStr">
        <is>
          <t>4-Acid Digestion</t>
        </is>
      </c>
      <c r="HC353" t="n">
        <v>0.5600000000000001</v>
      </c>
      <c r="HD353" t="n">
        <v>5.6e-05</v>
      </c>
      <c r="HE353" t="inlineStr">
        <is>
          <t>4-Acid Digestion</t>
        </is>
      </c>
      <c r="HF353" t="n">
        <v>2550</v>
      </c>
      <c r="HG353" t="n">
        <v>0.255</v>
      </c>
      <c r="HH353" t="inlineStr">
        <is>
          <t>4-Acid Digestion</t>
        </is>
      </c>
      <c r="HI353" t="n">
        <v>104</v>
      </c>
      <c r="HJ353" t="n">
        <v>0.0104</v>
      </c>
      <c r="HK353" t="inlineStr">
        <is>
          <t>4-Acid Digestion</t>
        </is>
      </c>
    </row>
    <row r="354">
      <c r="A354" t="inlineStr">
        <is>
          <t>OREAS0604b</t>
        </is>
      </c>
      <c r="B354" t="inlineStr">
        <is>
          <t>Au &gt;1 ppm, Au-Ag ore, Au-Cu ore</t>
        </is>
      </c>
      <c r="C354" t="inlineStr">
        <is>
          <t>primary</t>
        </is>
      </c>
      <c r="D354" t="inlineStr">
        <is>
          <t>rhyodacite</t>
        </is>
      </c>
      <c r="E354" t="inlineStr">
        <is>
          <t>high sulphidation epithermal</t>
        </is>
      </c>
      <c r="F354" t="inlineStr">
        <is>
          <t>yes</t>
        </is>
      </c>
      <c r="G354" t="inlineStr">
        <is>
          <t>Archived</t>
        </is>
      </c>
      <c r="H354" t="inlineStr">
        <is>
          <t>C:/Users/Zeb/Documents/GitHub/OREAS-Catalogue-Info/oreas-catalogue-2024-05-24.csv</t>
        </is>
      </c>
      <c r="I354">
        <f>Hyperlink("https://www.oreas.com/crm/OREAS-604b/")</f>
        <v/>
      </c>
      <c r="J354" t="n">
        <v>493</v>
      </c>
      <c r="K354" t="n">
        <v>0.0493</v>
      </c>
      <c r="L354" t="inlineStr">
        <is>
          <t>Pb Fire Assay</t>
        </is>
      </c>
      <c r="M354" t="n">
        <v>65500</v>
      </c>
      <c r="N354" t="n">
        <v>6.55</v>
      </c>
      <c r="O354" t="inlineStr">
        <is>
          <t>4-Acid Digestion</t>
        </is>
      </c>
      <c r="P354" t="n">
        <v>1351</v>
      </c>
      <c r="Q354" t="n">
        <v>0.1351</v>
      </c>
      <c r="R354" t="inlineStr">
        <is>
          <t>4-Acid Digestion</t>
        </is>
      </c>
      <c r="S354" t="n">
        <v>1.69</v>
      </c>
      <c r="T354" t="n">
        <v>0.000169</v>
      </c>
      <c r="U354" t="inlineStr">
        <is>
          <t>Pb Fire Assay</t>
        </is>
      </c>
      <c r="V354" t="inlineStr"/>
      <c r="W354" t="inlineStr"/>
      <c r="X354" t="inlineStr"/>
      <c r="Y354" t="inlineStr"/>
      <c r="Z354" t="inlineStr"/>
      <c r="AA354" t="inlineStr"/>
      <c r="AB354" t="n">
        <v>1.72</v>
      </c>
      <c r="AC354" t="n">
        <v>0.000172</v>
      </c>
      <c r="AD354" t="inlineStr">
        <is>
          <t>4-Acid Digestion</t>
        </is>
      </c>
      <c r="AE354" t="n">
        <v>40.8</v>
      </c>
      <c r="AF354" t="n">
        <v>0.00408</v>
      </c>
      <c r="AG354" t="inlineStr">
        <is>
          <t>4-Acid Digestion</t>
        </is>
      </c>
      <c r="AH354" t="n">
        <v>7040</v>
      </c>
      <c r="AI354" t="n">
        <v>0.704</v>
      </c>
      <c r="AJ354" t="inlineStr">
        <is>
          <t>4-Acid Digestion</t>
        </is>
      </c>
      <c r="AK354" t="n">
        <v>7.05</v>
      </c>
      <c r="AL354" t="n">
        <v>0.000705</v>
      </c>
      <c r="AM354" t="inlineStr">
        <is>
          <t>4-Acid Digestion</t>
        </is>
      </c>
      <c r="AN354" t="n">
        <v>45.3</v>
      </c>
      <c r="AO354" t="n">
        <v>0.00453</v>
      </c>
      <c r="AP354" t="inlineStr">
        <is>
          <t>4-Acid Digestion</t>
        </is>
      </c>
      <c r="AQ354" t="inlineStr"/>
      <c r="AR354" t="inlineStr"/>
      <c r="AS354" t="inlineStr"/>
      <c r="AT354" t="n">
        <v>10.4</v>
      </c>
      <c r="AU354" t="n">
        <v>0.00104</v>
      </c>
      <c r="AV354" t="inlineStr">
        <is>
          <t>4-Acid Digestion</t>
        </is>
      </c>
      <c r="AW354" t="n">
        <v>29.7</v>
      </c>
      <c r="AX354" t="n">
        <v>0.00297</v>
      </c>
      <c r="AY354" t="inlineStr">
        <is>
          <t>4-Acid Digestion</t>
        </is>
      </c>
      <c r="AZ354" t="n">
        <v>3.89</v>
      </c>
      <c r="BA354" t="n">
        <v>0.000389</v>
      </c>
      <c r="BB354" t="inlineStr">
        <is>
          <t>4-Acid Digestion</t>
        </is>
      </c>
      <c r="BC354" t="n">
        <v>21200</v>
      </c>
      <c r="BD354" t="n">
        <v>2.12</v>
      </c>
      <c r="BE354" t="inlineStr">
        <is>
          <t>4-Acid Digestion</t>
        </is>
      </c>
      <c r="BF354" t="n">
        <v>2.13</v>
      </c>
      <c r="BG354" t="n">
        <v>0.000213</v>
      </c>
      <c r="BH354" t="inlineStr">
        <is>
          <t>4-Acid Digestion</t>
        </is>
      </c>
      <c r="BI354" t="n">
        <v>0.73</v>
      </c>
      <c r="BJ354" t="n">
        <v>7.3e-05</v>
      </c>
      <c r="BK354" t="inlineStr">
        <is>
          <t>4-Acid Digestion</t>
        </is>
      </c>
      <c r="BL354" t="n">
        <v>0.85</v>
      </c>
      <c r="BM354" t="n">
        <v>8.500000000000001e-05</v>
      </c>
      <c r="BN354" t="inlineStr">
        <is>
          <t>4-Acid Digestion</t>
        </is>
      </c>
      <c r="BO354" t="n">
        <v>42500</v>
      </c>
      <c r="BP354" t="n">
        <v>4.25</v>
      </c>
      <c r="BQ354" t="inlineStr">
        <is>
          <t>4-Acid Digestion</t>
        </is>
      </c>
      <c r="BR354" t="n">
        <v>28.1</v>
      </c>
      <c r="BS354" t="n">
        <v>0.00281</v>
      </c>
      <c r="BT354" t="inlineStr">
        <is>
          <t>4-Acid Digestion</t>
        </is>
      </c>
      <c r="BU354" t="n">
        <v>3.22</v>
      </c>
      <c r="BV354" t="n">
        <v>0.000322</v>
      </c>
      <c r="BW354" t="inlineStr">
        <is>
          <t>4-Acid Digestion</t>
        </is>
      </c>
      <c r="BX354" t="n">
        <v>0.2</v>
      </c>
      <c r="BY354" t="n">
        <v>2e-05</v>
      </c>
      <c r="BZ354" t="inlineStr">
        <is>
          <t>4-Acid Digestion</t>
        </is>
      </c>
      <c r="CA354" t="n">
        <v>4.08</v>
      </c>
      <c r="CB354" t="n">
        <v>0.000408</v>
      </c>
      <c r="CC354" t="inlineStr">
        <is>
          <t>4-Acid Digestion</t>
        </is>
      </c>
      <c r="CD354" t="n">
        <v>1.08</v>
      </c>
      <c r="CE354" t="n">
        <v>0.000108</v>
      </c>
      <c r="CF354" t="inlineStr">
        <is>
          <t>Aqua Regia Digestion</t>
        </is>
      </c>
      <c r="CG354" t="n">
        <v>0.31</v>
      </c>
      <c r="CH354" t="n">
        <v>3.1e-05</v>
      </c>
      <c r="CI354" t="inlineStr">
        <is>
          <t>4-Acid Digestion</t>
        </is>
      </c>
      <c r="CJ354" t="n">
        <v>2.25</v>
      </c>
      <c r="CK354" t="n">
        <v>0.000225</v>
      </c>
      <c r="CL354" t="inlineStr">
        <is>
          <t>4-Acid Digestion</t>
        </is>
      </c>
      <c r="CM354" t="inlineStr"/>
      <c r="CN354" t="inlineStr"/>
      <c r="CO354" t="inlineStr"/>
      <c r="CP354" t="n">
        <v>18800</v>
      </c>
      <c r="CQ354" t="n">
        <v>1.88</v>
      </c>
      <c r="CR354" t="inlineStr">
        <is>
          <t>4-Acid Digestion</t>
        </is>
      </c>
      <c r="CS354" t="n">
        <v>19.6</v>
      </c>
      <c r="CT354" t="n">
        <v>0.00196</v>
      </c>
      <c r="CU354" t="inlineStr">
        <is>
          <t>4-Acid Digestion</t>
        </is>
      </c>
      <c r="CV354" t="n">
        <v>28.1</v>
      </c>
      <c r="CW354" t="n">
        <v>0.00281</v>
      </c>
      <c r="CX354" t="inlineStr">
        <is>
          <t>4-Acid Digestion</t>
        </is>
      </c>
      <c r="CY354" t="n">
        <v>0.074</v>
      </c>
      <c r="CZ354" t="n">
        <v>7.4e-06</v>
      </c>
      <c r="DA354" t="inlineStr">
        <is>
          <t>4-Acid Digestion</t>
        </is>
      </c>
      <c r="DB354" t="n">
        <v>1182</v>
      </c>
      <c r="DC354" t="n">
        <v>0.1182</v>
      </c>
      <c r="DD354" t="inlineStr">
        <is>
          <t>4-Acid Digestion</t>
        </is>
      </c>
      <c r="DE354" t="n">
        <v>177</v>
      </c>
      <c r="DF354" t="n">
        <v>0.0177</v>
      </c>
      <c r="DG354" t="inlineStr">
        <is>
          <t>4-Acid Digestion</t>
        </is>
      </c>
      <c r="DH354" t="n">
        <v>9.32</v>
      </c>
      <c r="DI354" t="n">
        <v>0.000932</v>
      </c>
      <c r="DJ354" t="inlineStr">
        <is>
          <t>4-Acid Digestion</t>
        </is>
      </c>
      <c r="DK354" t="n">
        <v>14000</v>
      </c>
      <c r="DL354" t="n">
        <v>1.4</v>
      </c>
      <c r="DM354" t="inlineStr">
        <is>
          <t>4-Acid Digestion</t>
        </is>
      </c>
      <c r="DN354" t="n">
        <v>11.3</v>
      </c>
      <c r="DO354" t="n">
        <v>0.00113</v>
      </c>
      <c r="DP354" t="inlineStr">
        <is>
          <t>4-Acid Digestion</t>
        </is>
      </c>
      <c r="DQ354" t="n">
        <v>22.1</v>
      </c>
      <c r="DR354" t="n">
        <v>0.00221</v>
      </c>
      <c r="DS354" t="inlineStr">
        <is>
          <t>4-Acid Digestion</t>
        </is>
      </c>
      <c r="DT354" t="n">
        <v>17</v>
      </c>
      <c r="DU354" t="n">
        <v>0.0017</v>
      </c>
      <c r="DV354" t="inlineStr">
        <is>
          <t>Aqua Regia Digestion</t>
        </is>
      </c>
      <c r="DW354" t="n">
        <v>449</v>
      </c>
      <c r="DX354" t="n">
        <v>0.0449</v>
      </c>
      <c r="DY354" t="inlineStr">
        <is>
          <t>4-Acid Digestion</t>
        </is>
      </c>
      <c r="DZ354" t="n">
        <v>792</v>
      </c>
      <c r="EA354" t="n">
        <v>0.07920000000000001</v>
      </c>
      <c r="EB354" t="inlineStr">
        <is>
          <t>4-Acid Digestion</t>
        </is>
      </c>
      <c r="EC354" t="inlineStr"/>
      <c r="ED354" t="inlineStr"/>
      <c r="EE354" t="inlineStr"/>
      <c r="EF354" t="n">
        <v>5.78</v>
      </c>
      <c r="EG354" t="n">
        <v>0.000578</v>
      </c>
      <c r="EH354" t="inlineStr">
        <is>
          <t>4-Acid Digestion</t>
        </is>
      </c>
      <c r="EI354" t="inlineStr"/>
      <c r="EJ354" t="inlineStr"/>
      <c r="EK354" t="inlineStr"/>
      <c r="EL354" t="n">
        <v>13.7</v>
      </c>
      <c r="EM354" t="n">
        <v>0.00137</v>
      </c>
      <c r="EN354" t="inlineStr">
        <is>
          <t>Aqua Regia Digestion</t>
        </is>
      </c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n">
        <v>47600</v>
      </c>
      <c r="EY354" t="n">
        <v>4.76</v>
      </c>
      <c r="EZ354" t="inlineStr">
        <is>
          <t>4-Acid Digestion</t>
        </is>
      </c>
      <c r="FA354" t="n">
        <v>214</v>
      </c>
      <c r="FB354" t="n">
        <v>0.0214</v>
      </c>
      <c r="FC354" t="inlineStr">
        <is>
          <t>4-Acid Digestion</t>
        </is>
      </c>
      <c r="FD354" t="n">
        <v>5.09</v>
      </c>
      <c r="FE354" t="n">
        <v>0.000509</v>
      </c>
      <c r="FF354" t="inlineStr">
        <is>
          <t>4-Acid Digestion</t>
        </is>
      </c>
      <c r="FG354" t="n">
        <v>45.6</v>
      </c>
      <c r="FH354" t="n">
        <v>0.00456</v>
      </c>
      <c r="FI354" t="inlineStr">
        <is>
          <t>4-Acid Digestion</t>
        </is>
      </c>
      <c r="FJ354" t="inlineStr"/>
      <c r="FK354" t="inlineStr"/>
      <c r="FL354" t="inlineStr"/>
      <c r="FM354" t="n">
        <v>4.32</v>
      </c>
      <c r="FN354" t="n">
        <v>0.000432</v>
      </c>
      <c r="FO354" t="inlineStr">
        <is>
          <t>4-Acid Digestion</t>
        </is>
      </c>
      <c r="FP354" t="n">
        <v>9</v>
      </c>
      <c r="FQ354" t="n">
        <v>0.0009</v>
      </c>
      <c r="FR354" t="inlineStr">
        <is>
          <t>4-Acid Digestion</t>
        </is>
      </c>
      <c r="FS354" t="n">
        <v>336</v>
      </c>
      <c r="FT354" t="n">
        <v>0.0336</v>
      </c>
      <c r="FU354" t="inlineStr">
        <is>
          <t>4-Acid Digestion</t>
        </is>
      </c>
      <c r="FV354" t="n">
        <v>0.91</v>
      </c>
      <c r="FW354" t="n">
        <v>9.1e-05</v>
      </c>
      <c r="FX354" t="inlineStr">
        <is>
          <t>4-Acid Digestion</t>
        </is>
      </c>
      <c r="FY354" t="n">
        <v>0.43</v>
      </c>
      <c r="FZ354" t="n">
        <v>4.3e-05</v>
      </c>
      <c r="GA354" t="inlineStr">
        <is>
          <t>4-Acid Digestion</t>
        </is>
      </c>
      <c r="GB354" t="n">
        <v>24.3</v>
      </c>
      <c r="GC354" t="n">
        <v>0.00243</v>
      </c>
      <c r="GD354" t="inlineStr">
        <is>
          <t>Aqua Regia Digestion</t>
        </is>
      </c>
      <c r="GE354" t="n">
        <v>8.359999999999999</v>
      </c>
      <c r="GF354" t="n">
        <v>0.000836</v>
      </c>
      <c r="GG354" t="inlineStr">
        <is>
          <t>4-Acid Digestion</t>
        </is>
      </c>
      <c r="GH354" t="n">
        <v>1660</v>
      </c>
      <c r="GI354" t="n">
        <v>0.166</v>
      </c>
      <c r="GJ354" t="inlineStr">
        <is>
          <t>4-Acid Digestion</t>
        </is>
      </c>
      <c r="GK354" t="n">
        <v>8.1</v>
      </c>
      <c r="GL354" t="n">
        <v>0.00081</v>
      </c>
      <c r="GM354" t="inlineStr">
        <is>
          <t>4-Acid Digestion</t>
        </is>
      </c>
      <c r="GN354" t="inlineStr"/>
      <c r="GO354" t="inlineStr"/>
      <c r="GP354" t="inlineStr"/>
      <c r="GQ354" t="n">
        <v>4.11</v>
      </c>
      <c r="GR354" t="n">
        <v>0.000411</v>
      </c>
      <c r="GS354" t="inlineStr">
        <is>
          <t>4-Acid Digestion</t>
        </is>
      </c>
      <c r="GT354" t="n">
        <v>11.9</v>
      </c>
      <c r="GU354" t="n">
        <v>0.00119</v>
      </c>
      <c r="GV354" t="inlineStr">
        <is>
          <t>Aqua Regia Digestion</t>
        </is>
      </c>
      <c r="GW354" t="n">
        <v>17.5</v>
      </c>
      <c r="GX354" t="n">
        <v>0.00175</v>
      </c>
      <c r="GY354" t="inlineStr">
        <is>
          <t>4-Acid Digestion</t>
        </is>
      </c>
      <c r="GZ354" t="n">
        <v>9.09</v>
      </c>
      <c r="HA354" t="n">
        <v>0.000909</v>
      </c>
      <c r="HB354" t="inlineStr">
        <is>
          <t>4-Acid Digestion</t>
        </is>
      </c>
      <c r="HC354" t="n">
        <v>0.51</v>
      </c>
      <c r="HD354" t="n">
        <v>5.1e-05</v>
      </c>
      <c r="HE354" t="inlineStr">
        <is>
          <t>4-Acid Digestion</t>
        </is>
      </c>
      <c r="HF354" t="n">
        <v>1170</v>
      </c>
      <c r="HG354" t="n">
        <v>0.117</v>
      </c>
      <c r="HH354" t="inlineStr">
        <is>
          <t>4-Acid Digestion</t>
        </is>
      </c>
      <c r="HI354" t="n">
        <v>149</v>
      </c>
      <c r="HJ354" t="n">
        <v>0.0149</v>
      </c>
      <c r="HK354" t="inlineStr">
        <is>
          <t>4-Acid Digestion</t>
        </is>
      </c>
    </row>
    <row r="355">
      <c r="A355" t="inlineStr">
        <is>
          <t>OREAS0605</t>
        </is>
      </c>
      <c r="B355" t="inlineStr">
        <is>
          <t>Au &gt;1 ppm, Au-Ag ore, Au-Cu ore</t>
        </is>
      </c>
      <c r="C355" t="inlineStr">
        <is>
          <t>primary</t>
        </is>
      </c>
      <c r="D355" t="inlineStr">
        <is>
          <t>rhyodacite</t>
        </is>
      </c>
      <c r="E355" t="inlineStr">
        <is>
          <t>high sulphidation epithermal</t>
        </is>
      </c>
      <c r="F355" t="inlineStr">
        <is>
          <t>yes</t>
        </is>
      </c>
      <c r="G355" t="inlineStr">
        <is>
          <t>Archived</t>
        </is>
      </c>
      <c r="H355" t="inlineStr">
        <is>
          <t>C:/Users/Zeb/Documents/GitHub/OREAS-Catalogue-Info/oreas-catalogue-2024-05-24.csv</t>
        </is>
      </c>
      <c r="I355">
        <f>Hyperlink("https://www.oreas.com/crm/OREAS-605/")</f>
        <v/>
      </c>
      <c r="J355" t="n">
        <v>965</v>
      </c>
      <c r="K355" t="n">
        <v>0.0965</v>
      </c>
      <c r="L355" t="inlineStr">
        <is>
          <t>Pb Fire Assay</t>
        </is>
      </c>
      <c r="M355" t="n">
        <v>54300</v>
      </c>
      <c r="N355" t="n">
        <v>5.43</v>
      </c>
      <c r="O355" t="inlineStr">
        <is>
          <t>4-Acid Digestion</t>
        </is>
      </c>
      <c r="P355" t="n">
        <v>1602</v>
      </c>
      <c r="Q355" t="n">
        <v>0.1602</v>
      </c>
      <c r="R355" t="inlineStr">
        <is>
          <t>4-Acid Digestion</t>
        </is>
      </c>
      <c r="S355" t="n">
        <v>1.67</v>
      </c>
      <c r="T355" t="n">
        <v>0.000167</v>
      </c>
      <c r="U355" t="inlineStr">
        <is>
          <t>Pb Fire Assay</t>
        </is>
      </c>
      <c r="V355" s="2" t="n">
        <v>10</v>
      </c>
      <c r="W355" s="2" t="n">
        <v>0.001</v>
      </c>
      <c r="X355" t="inlineStr">
        <is>
          <t>Aqua Regia Digestion</t>
        </is>
      </c>
      <c r="Y355" t="inlineStr"/>
      <c r="Z355" t="inlineStr"/>
      <c r="AA355" t="inlineStr"/>
      <c r="AB355" t="n">
        <v>0.67</v>
      </c>
      <c r="AC355" t="n">
        <v>6.7e-05</v>
      </c>
      <c r="AD355" t="inlineStr">
        <is>
          <t>4-Acid Digestion</t>
        </is>
      </c>
      <c r="AE355" t="n">
        <v>16.3</v>
      </c>
      <c r="AF355" t="n">
        <v>0.00163</v>
      </c>
      <c r="AG355" t="inlineStr">
        <is>
          <t>4-Acid Digestion</t>
        </is>
      </c>
      <c r="AH355" t="n">
        <v>2760</v>
      </c>
      <c r="AI355" t="n">
        <v>0.276</v>
      </c>
      <c r="AJ355" t="inlineStr">
        <is>
          <t>4-Acid Digestion</t>
        </is>
      </c>
      <c r="AK355" t="n">
        <v>12.5</v>
      </c>
      <c r="AL355" t="n">
        <v>0.00125</v>
      </c>
      <c r="AM355" t="inlineStr">
        <is>
          <t>4-Acid Digestion</t>
        </is>
      </c>
      <c r="AN355" t="n">
        <v>21.4</v>
      </c>
      <c r="AO355" t="n">
        <v>0.00214</v>
      </c>
      <c r="AP355" t="inlineStr">
        <is>
          <t>4-Acid Digestion</t>
        </is>
      </c>
      <c r="AQ355" t="inlineStr"/>
      <c r="AR355" t="inlineStr"/>
      <c r="AS355" t="inlineStr"/>
      <c r="AT355" t="n">
        <v>90</v>
      </c>
      <c r="AU355" t="n">
        <v>0.008999999999999999</v>
      </c>
      <c r="AV355" t="inlineStr">
        <is>
          <t>4-Acid Digestion</t>
        </is>
      </c>
      <c r="AW355" t="n">
        <v>30.4</v>
      </c>
      <c r="AX355" t="n">
        <v>0.00304</v>
      </c>
      <c r="AY355" t="inlineStr">
        <is>
          <t>4-Acid Digestion</t>
        </is>
      </c>
      <c r="AZ355" t="n">
        <v>1.57</v>
      </c>
      <c r="BA355" t="n">
        <v>0.000157</v>
      </c>
      <c r="BB355" t="inlineStr">
        <is>
          <t>4-Acid Digestion</t>
        </is>
      </c>
      <c r="BC355" t="n">
        <v>50200</v>
      </c>
      <c r="BD355" t="n">
        <v>5.02</v>
      </c>
      <c r="BE355" t="inlineStr">
        <is>
          <t>4-Acid Digestion</t>
        </is>
      </c>
      <c r="BF355" t="n">
        <v>1.02</v>
      </c>
      <c r="BG355" t="n">
        <v>0.000102</v>
      </c>
      <c r="BH355" t="inlineStr">
        <is>
          <t>4-Acid Digestion</t>
        </is>
      </c>
      <c r="BI355" t="n">
        <v>0.39</v>
      </c>
      <c r="BJ355" t="n">
        <v>3.9e-05</v>
      </c>
      <c r="BK355" t="inlineStr">
        <is>
          <t>4-Acid Digestion</t>
        </is>
      </c>
      <c r="BL355" t="n">
        <v>0.21</v>
      </c>
      <c r="BM355" t="n">
        <v>2.1e-05</v>
      </c>
      <c r="BN355" t="inlineStr">
        <is>
          <t>Aqua Regia Digestion</t>
        </is>
      </c>
      <c r="BO355" t="n">
        <v>37600</v>
      </c>
      <c r="BP355" t="n">
        <v>3.76</v>
      </c>
      <c r="BQ355" t="inlineStr">
        <is>
          <t>4-Acid Digestion</t>
        </is>
      </c>
      <c r="BR355" t="n">
        <v>30.3</v>
      </c>
      <c r="BS355" t="n">
        <v>0.00303</v>
      </c>
      <c r="BT355" t="inlineStr">
        <is>
          <t>4-Acid Digestion</t>
        </is>
      </c>
      <c r="BU355" t="n">
        <v>1.6</v>
      </c>
      <c r="BV355" t="n">
        <v>0.00016</v>
      </c>
      <c r="BW355" t="inlineStr">
        <is>
          <t>4-Acid Digestion</t>
        </is>
      </c>
      <c r="BX355" s="2" t="n">
        <v>5</v>
      </c>
      <c r="BY355" s="2" t="n">
        <v>0.0005</v>
      </c>
      <c r="BZ355" t="inlineStr">
        <is>
          <t>4-Acid Digestion</t>
        </is>
      </c>
      <c r="CA355" t="n">
        <v>2.58</v>
      </c>
      <c r="CB355" t="n">
        <v>0.000258</v>
      </c>
      <c r="CC355" t="inlineStr">
        <is>
          <t>4-Acid Digestion</t>
        </is>
      </c>
      <c r="CD355" s="2" t="n">
        <v>4</v>
      </c>
      <c r="CE355" s="2" t="n">
        <v>0.0004</v>
      </c>
      <c r="CF355" t="inlineStr">
        <is>
          <t>Aqua Regia Digestion</t>
        </is>
      </c>
      <c r="CG355" t="n">
        <v>0.15</v>
      </c>
      <c r="CH355" t="n">
        <v>1.5e-05</v>
      </c>
      <c r="CI355" t="inlineStr">
        <is>
          <t>4-Acid Digestion</t>
        </is>
      </c>
      <c r="CJ355" t="n">
        <v>3.78</v>
      </c>
      <c r="CK355" t="n">
        <v>0.000378</v>
      </c>
      <c r="CL355" t="inlineStr">
        <is>
          <t>4-Acid Digestion</t>
        </is>
      </c>
      <c r="CM355" t="inlineStr"/>
      <c r="CN355" t="inlineStr"/>
      <c r="CO355" t="inlineStr"/>
      <c r="CP355" t="n">
        <v>10400</v>
      </c>
      <c r="CQ355" t="n">
        <v>1.04</v>
      </c>
      <c r="CR355" t="inlineStr">
        <is>
          <t>4-Acid Digestion</t>
        </is>
      </c>
      <c r="CS355" s="2" t="n">
        <v>20</v>
      </c>
      <c r="CT355" s="2" t="n">
        <v>0.002</v>
      </c>
      <c r="CU355" t="inlineStr">
        <is>
          <t>4-Acid Digestion</t>
        </is>
      </c>
      <c r="CV355" t="n">
        <v>21.7</v>
      </c>
      <c r="CW355" t="n">
        <v>0.00217</v>
      </c>
      <c r="CX355" t="inlineStr">
        <is>
          <t>4-Acid Digestion</t>
        </is>
      </c>
      <c r="CY355" t="n">
        <v>0.054</v>
      </c>
      <c r="CZ355" t="n">
        <v>5.4e-06</v>
      </c>
      <c r="DA355" t="inlineStr">
        <is>
          <t>4-Acid Digestion</t>
        </is>
      </c>
      <c r="DB355" t="n">
        <v>476</v>
      </c>
      <c r="DC355" t="n">
        <v>0.0476</v>
      </c>
      <c r="DD355" t="inlineStr">
        <is>
          <t>4-Acid Digestion</t>
        </is>
      </c>
      <c r="DE355" t="n">
        <v>91</v>
      </c>
      <c r="DF355" t="n">
        <v>0.0091</v>
      </c>
      <c r="DG355" t="inlineStr">
        <is>
          <t>4-Acid Digestion</t>
        </is>
      </c>
      <c r="DH355" t="n">
        <v>4.82</v>
      </c>
      <c r="DI355" t="n">
        <v>0.000482</v>
      </c>
      <c r="DJ355" t="inlineStr">
        <is>
          <t>4-Acid Digestion</t>
        </is>
      </c>
      <c r="DK355" t="n">
        <v>5800</v>
      </c>
      <c r="DL355" t="n">
        <v>0.58</v>
      </c>
      <c r="DM355" t="inlineStr">
        <is>
          <t>4-Acid Digestion</t>
        </is>
      </c>
      <c r="DN355" t="n">
        <v>6.92</v>
      </c>
      <c r="DO355" t="n">
        <v>0.000692</v>
      </c>
      <c r="DP355" t="inlineStr">
        <is>
          <t>4-Acid Digestion</t>
        </is>
      </c>
      <c r="DQ355" t="n">
        <v>10.7</v>
      </c>
      <c r="DR355" t="n">
        <v>0.00107</v>
      </c>
      <c r="DS355" t="inlineStr">
        <is>
          <t>4-Acid Digestion</t>
        </is>
      </c>
      <c r="DT355" t="n">
        <v>1538</v>
      </c>
      <c r="DU355" t="n">
        <v>0.1538</v>
      </c>
      <c r="DV355" t="inlineStr">
        <is>
          <t>Aqua Regia Digestion</t>
        </is>
      </c>
      <c r="DW355" t="n">
        <v>507</v>
      </c>
      <c r="DX355" t="n">
        <v>0.0507</v>
      </c>
      <c r="DY355" t="inlineStr">
        <is>
          <t>4-Acid Digestion</t>
        </is>
      </c>
      <c r="DZ355" t="n">
        <v>1297</v>
      </c>
      <c r="EA355" t="n">
        <v>0.1297</v>
      </c>
      <c r="EB355" t="inlineStr">
        <is>
          <t>4-Acid Digestion</t>
        </is>
      </c>
      <c r="EC355" t="inlineStr"/>
      <c r="ED355" t="inlineStr"/>
      <c r="EE355" t="inlineStr"/>
      <c r="EF355" t="n">
        <v>2.97</v>
      </c>
      <c r="EG355" t="n">
        <v>0.000297</v>
      </c>
      <c r="EH355" t="inlineStr">
        <is>
          <t>4-Acid Digestion</t>
        </is>
      </c>
      <c r="EI355" t="inlineStr"/>
      <c r="EJ355" t="inlineStr"/>
      <c r="EK355" t="inlineStr"/>
      <c r="EL355" t="n">
        <v>5.75</v>
      </c>
      <c r="EM355" t="n">
        <v>0.000575</v>
      </c>
      <c r="EN355" t="inlineStr">
        <is>
          <t>Aqua Regia Digestion</t>
        </is>
      </c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n">
        <v>83400</v>
      </c>
      <c r="EY355" t="n">
        <v>8.34</v>
      </c>
      <c r="EZ355" t="inlineStr">
        <is>
          <t>4-Acid Digestion</t>
        </is>
      </c>
      <c r="FA355" t="n">
        <v>294</v>
      </c>
      <c r="FB355" t="n">
        <v>0.0294</v>
      </c>
      <c r="FC355" t="inlineStr">
        <is>
          <t>4-Acid Digestion</t>
        </is>
      </c>
      <c r="FD355" t="n">
        <v>5.03</v>
      </c>
      <c r="FE355" t="n">
        <v>0.000503</v>
      </c>
      <c r="FF355" t="inlineStr">
        <is>
          <t>4-Acid Digestion</t>
        </is>
      </c>
      <c r="FG355" t="n">
        <v>76</v>
      </c>
      <c r="FH355" t="n">
        <v>0.0076</v>
      </c>
      <c r="FI355" t="inlineStr">
        <is>
          <t>4-Acid Digestion</t>
        </is>
      </c>
      <c r="FJ355" t="inlineStr"/>
      <c r="FK355" t="inlineStr"/>
      <c r="FL355" t="inlineStr"/>
      <c r="FM355" t="n">
        <v>1.16</v>
      </c>
      <c r="FN355" t="n">
        <v>0.000116</v>
      </c>
      <c r="FO355" t="inlineStr">
        <is>
          <t>Aqua Regia Digestion</t>
        </is>
      </c>
      <c r="FP355" t="n">
        <v>2.73</v>
      </c>
      <c r="FQ355" t="n">
        <v>0.000273</v>
      </c>
      <c r="FR355" t="inlineStr">
        <is>
          <t>4-Acid Digestion</t>
        </is>
      </c>
      <c r="FS355" t="n">
        <v>373</v>
      </c>
      <c r="FT355" t="n">
        <v>0.0373</v>
      </c>
      <c r="FU355" t="inlineStr">
        <is>
          <t>4-Acid Digestion</t>
        </is>
      </c>
      <c r="FV355" s="2" t="n">
        <v>1</v>
      </c>
      <c r="FW355" s="2" t="n">
        <v>0.0001</v>
      </c>
      <c r="FX355" t="inlineStr">
        <is>
          <t>4-Acid Digestion</t>
        </is>
      </c>
      <c r="FY355" t="n">
        <v>0.2</v>
      </c>
      <c r="FZ355" t="n">
        <v>2e-05</v>
      </c>
      <c r="GA355" t="inlineStr">
        <is>
          <t>4-Acid Digestion</t>
        </is>
      </c>
      <c r="GB355" t="n">
        <v>33.1</v>
      </c>
      <c r="GC355" t="n">
        <v>0.00331</v>
      </c>
      <c r="GD355" t="inlineStr">
        <is>
          <t>Aqua Regia Digestion</t>
        </is>
      </c>
      <c r="GE355" t="n">
        <v>5.12</v>
      </c>
      <c r="GF355" t="n">
        <v>0.000512</v>
      </c>
      <c r="GG355" t="inlineStr">
        <is>
          <t>4-Acid Digestion</t>
        </is>
      </c>
      <c r="GH355" t="n">
        <v>1770</v>
      </c>
      <c r="GI355" t="n">
        <v>0.177</v>
      </c>
      <c r="GJ355" t="inlineStr">
        <is>
          <t>4-Acid Digestion</t>
        </is>
      </c>
      <c r="GK355" t="n">
        <v>15</v>
      </c>
      <c r="GL355" t="n">
        <v>0.0015</v>
      </c>
      <c r="GM355" t="inlineStr">
        <is>
          <t>4-Acid Digestion</t>
        </is>
      </c>
      <c r="GN355" t="inlineStr"/>
      <c r="GO355" t="inlineStr"/>
      <c r="GP355" t="inlineStr"/>
      <c r="GQ355" t="n">
        <v>2.79</v>
      </c>
      <c r="GR355" t="n">
        <v>0.000279</v>
      </c>
      <c r="GS355" t="inlineStr">
        <is>
          <t>4-Acid Digestion</t>
        </is>
      </c>
      <c r="GT355" t="n">
        <v>8.33</v>
      </c>
      <c r="GU355" t="n">
        <v>0.000833</v>
      </c>
      <c r="GV355" t="inlineStr">
        <is>
          <t>Aqua Regia Digestion</t>
        </is>
      </c>
      <c r="GW355" t="n">
        <v>27</v>
      </c>
      <c r="GX355" t="n">
        <v>0.0027</v>
      </c>
      <c r="GY355" t="inlineStr">
        <is>
          <t>4-Acid Digestion</t>
        </is>
      </c>
      <c r="GZ355" t="n">
        <v>4.26</v>
      </c>
      <c r="HA355" t="n">
        <v>0.000426</v>
      </c>
      <c r="HB355" t="inlineStr">
        <is>
          <t>4-Acid Digestion</t>
        </is>
      </c>
      <c r="HC355" t="n">
        <v>0.37</v>
      </c>
      <c r="HD355" t="n">
        <v>3.7e-05</v>
      </c>
      <c r="HE355" t="inlineStr">
        <is>
          <t>4-Acid Digestion</t>
        </is>
      </c>
      <c r="HF355" t="n">
        <v>2160</v>
      </c>
      <c r="HG355" t="n">
        <v>0.216</v>
      </c>
      <c r="HH355" t="inlineStr">
        <is>
          <t>4-Acid Digestion</t>
        </is>
      </c>
      <c r="HI355" t="n">
        <v>84</v>
      </c>
      <c r="HJ355" t="n">
        <v>0.008399999999999999</v>
      </c>
      <c r="HK355" t="inlineStr">
        <is>
          <t>4-Acid Digestion</t>
        </is>
      </c>
    </row>
    <row r="356">
      <c r="A356" t="inlineStr">
        <is>
          <t>OREAS0605b</t>
        </is>
      </c>
      <c r="B356" t="inlineStr">
        <is>
          <t>Au &gt;1 ppm, Au-Ag ore, Au-Cu ore</t>
        </is>
      </c>
      <c r="C356" t="inlineStr">
        <is>
          <t>primary</t>
        </is>
      </c>
      <c r="D356" t="inlineStr">
        <is>
          <t>rhyodacite</t>
        </is>
      </c>
      <c r="E356" t="inlineStr">
        <is>
          <t>high sulphidation epithermal</t>
        </is>
      </c>
      <c r="F356" t="inlineStr">
        <is>
          <t>yes</t>
        </is>
      </c>
      <c r="G356" t="inlineStr">
        <is>
          <t>Archived</t>
        </is>
      </c>
      <c r="H356" t="inlineStr">
        <is>
          <t>C:/Users/Zeb/Documents/GitHub/OREAS-Catalogue-Info/oreas-catalogue-2024-05-24.csv</t>
        </is>
      </c>
      <c r="I356">
        <f>Hyperlink("https://www.oreas.com/crm/OREAS-605b/")</f>
        <v/>
      </c>
      <c r="J356" t="n">
        <v>975</v>
      </c>
      <c r="K356" t="n">
        <v>0.0975</v>
      </c>
      <c r="L356" t="inlineStr">
        <is>
          <t>Pb Fire Assay</t>
        </is>
      </c>
      <c r="M356" t="n">
        <v>62600</v>
      </c>
      <c r="N356" t="n">
        <v>6.26</v>
      </c>
      <c r="O356" t="inlineStr">
        <is>
          <t>4-Acid Digestion</t>
        </is>
      </c>
      <c r="P356" t="n">
        <v>2454</v>
      </c>
      <c r="Q356" t="n">
        <v>0.2454</v>
      </c>
      <c r="R356" t="inlineStr">
        <is>
          <t>4-Acid Digestion</t>
        </is>
      </c>
      <c r="S356" t="n">
        <v>1.72</v>
      </c>
      <c r="T356" t="n">
        <v>0.000172</v>
      </c>
      <c r="U356" t="inlineStr">
        <is>
          <t>Pb Fire Assay</t>
        </is>
      </c>
      <c r="V356" t="inlineStr"/>
      <c r="W356" t="inlineStr"/>
      <c r="X356" t="inlineStr"/>
      <c r="Y356" t="inlineStr"/>
      <c r="Z356" t="inlineStr"/>
      <c r="AA356" t="inlineStr"/>
      <c r="AB356" t="n">
        <v>0.71</v>
      </c>
      <c r="AC356" t="n">
        <v>7.1e-05</v>
      </c>
      <c r="AD356" t="inlineStr">
        <is>
          <t>4-Acid Digestion</t>
        </is>
      </c>
      <c r="AE356" t="n">
        <v>49.6</v>
      </c>
      <c r="AF356" t="n">
        <v>0.00496</v>
      </c>
      <c r="AG356" t="inlineStr">
        <is>
          <t>4-Acid Digestion</t>
        </is>
      </c>
      <c r="AH356" t="n">
        <v>4230</v>
      </c>
      <c r="AI356" t="n">
        <v>0.423</v>
      </c>
      <c r="AJ356" t="inlineStr">
        <is>
          <t>4-Acid Digestion</t>
        </is>
      </c>
      <c r="AK356" t="n">
        <v>14</v>
      </c>
      <c r="AL356" t="n">
        <v>0.0014</v>
      </c>
      <c r="AM356" t="inlineStr">
        <is>
          <t>4-Acid Digestion</t>
        </is>
      </c>
      <c r="AN356" t="n">
        <v>21.2</v>
      </c>
      <c r="AO356" t="n">
        <v>0.00212</v>
      </c>
      <c r="AP356" t="inlineStr">
        <is>
          <t>4-Acid Digestion</t>
        </is>
      </c>
      <c r="AQ356" t="inlineStr"/>
      <c r="AR356" t="inlineStr"/>
      <c r="AS356" t="inlineStr"/>
      <c r="AT356" t="n">
        <v>19.4</v>
      </c>
      <c r="AU356" t="n">
        <v>0.00194</v>
      </c>
      <c r="AV356" t="inlineStr">
        <is>
          <t>4-Acid Digestion</t>
        </is>
      </c>
      <c r="AW356" t="n">
        <v>30.3</v>
      </c>
      <c r="AX356" t="n">
        <v>0.00303</v>
      </c>
      <c r="AY356" t="inlineStr">
        <is>
          <t>4-Acid Digestion</t>
        </is>
      </c>
      <c r="AZ356" t="n">
        <v>2.31</v>
      </c>
      <c r="BA356" t="n">
        <v>0.000231</v>
      </c>
      <c r="BB356" t="inlineStr">
        <is>
          <t>4-Acid Digestion</t>
        </is>
      </c>
      <c r="BC356" t="n">
        <v>50300</v>
      </c>
      <c r="BD356" t="n">
        <v>5.03</v>
      </c>
      <c r="BE356" t="inlineStr">
        <is>
          <t>4-Acid Digestion</t>
        </is>
      </c>
      <c r="BF356" t="n">
        <v>1.34</v>
      </c>
      <c r="BG356" t="n">
        <v>0.000134</v>
      </c>
      <c r="BH356" t="inlineStr">
        <is>
          <t>4-Acid Digestion</t>
        </is>
      </c>
      <c r="BI356" t="n">
        <v>0.64</v>
      </c>
      <c r="BJ356" t="n">
        <v>6.4e-05</v>
      </c>
      <c r="BK356" t="inlineStr">
        <is>
          <t>4-Acid Digestion</t>
        </is>
      </c>
      <c r="BL356" t="n">
        <v>0.46</v>
      </c>
      <c r="BM356" t="n">
        <v>4.6e-05</v>
      </c>
      <c r="BN356" t="inlineStr">
        <is>
          <t>4-Acid Digestion</t>
        </is>
      </c>
      <c r="BO356" t="n">
        <v>71400</v>
      </c>
      <c r="BP356" t="n">
        <v>7.14</v>
      </c>
      <c r="BQ356" t="inlineStr">
        <is>
          <t>4-Acid Digestion</t>
        </is>
      </c>
      <c r="BR356" t="n">
        <v>32.8</v>
      </c>
      <c r="BS356" t="n">
        <v>0.00328</v>
      </c>
      <c r="BT356" t="inlineStr">
        <is>
          <t>4-Acid Digestion</t>
        </is>
      </c>
      <c r="BU356" t="n">
        <v>1.77</v>
      </c>
      <c r="BV356" t="n">
        <v>0.000177</v>
      </c>
      <c r="BW356" t="inlineStr">
        <is>
          <t>4-Acid Digestion</t>
        </is>
      </c>
      <c r="BX356" t="n">
        <v>0.29</v>
      </c>
      <c r="BY356" t="n">
        <v>2.9e-05</v>
      </c>
      <c r="BZ356" t="inlineStr">
        <is>
          <t>4-Acid Digestion</t>
        </is>
      </c>
      <c r="CA356" t="n">
        <v>2.27</v>
      </c>
      <c r="CB356" t="n">
        <v>0.000227</v>
      </c>
      <c r="CC356" t="inlineStr">
        <is>
          <t>4-Acid Digestion</t>
        </is>
      </c>
      <c r="CD356" t="n">
        <v>2.2</v>
      </c>
      <c r="CE356" t="n">
        <v>0.00022</v>
      </c>
      <c r="CF356" t="inlineStr">
        <is>
          <t>Aqua Regia Digestion</t>
        </is>
      </c>
      <c r="CG356" t="n">
        <v>0.22</v>
      </c>
      <c r="CH356" t="n">
        <v>2.2e-05</v>
      </c>
      <c r="CI356" t="inlineStr">
        <is>
          <t>4-Acid Digestion</t>
        </is>
      </c>
      <c r="CJ356" t="n">
        <v>3.92</v>
      </c>
      <c r="CK356" t="n">
        <v>0.000392</v>
      </c>
      <c r="CL356" t="inlineStr">
        <is>
          <t>4-Acid Digestion</t>
        </is>
      </c>
      <c r="CM356" t="inlineStr"/>
      <c r="CN356" t="inlineStr"/>
      <c r="CO356" t="inlineStr"/>
      <c r="CP356" t="n">
        <v>12000</v>
      </c>
      <c r="CQ356" t="n">
        <v>1.2</v>
      </c>
      <c r="CR356" t="inlineStr">
        <is>
          <t>4-Acid Digestion</t>
        </is>
      </c>
      <c r="CS356" t="inlineStr"/>
      <c r="CT356" t="inlineStr"/>
      <c r="CU356" t="inlineStr"/>
      <c r="CV356" t="n">
        <v>28.9</v>
      </c>
      <c r="CW356" t="n">
        <v>0.00289</v>
      </c>
      <c r="CX356" t="inlineStr">
        <is>
          <t>4-Acid Digestion</t>
        </is>
      </c>
      <c r="CY356" t="n">
        <v>0.08799999999999999</v>
      </c>
      <c r="CZ356" t="n">
        <v>8.8e-06</v>
      </c>
      <c r="DA356" t="inlineStr">
        <is>
          <t>4-Acid Digestion</t>
        </is>
      </c>
      <c r="DB356" t="n">
        <v>1731</v>
      </c>
      <c r="DC356" t="n">
        <v>0.1731</v>
      </c>
      <c r="DD356" t="inlineStr">
        <is>
          <t>4-Acid Digestion</t>
        </is>
      </c>
      <c r="DE356" t="n">
        <v>109</v>
      </c>
      <c r="DF356" t="n">
        <v>0.0109</v>
      </c>
      <c r="DG356" t="inlineStr">
        <is>
          <t>4-Acid Digestion</t>
        </is>
      </c>
      <c r="DH356" t="n">
        <v>17.3</v>
      </c>
      <c r="DI356" t="n">
        <v>0.00173</v>
      </c>
      <c r="DJ356" t="inlineStr">
        <is>
          <t>4-Acid Digestion</t>
        </is>
      </c>
      <c r="DK356" t="n">
        <v>5270</v>
      </c>
      <c r="DL356" t="n">
        <v>0.527</v>
      </c>
      <c r="DM356" t="inlineStr">
        <is>
          <t>4-Acid Digestion</t>
        </is>
      </c>
      <c r="DN356" t="n">
        <v>6.8</v>
      </c>
      <c r="DO356" t="n">
        <v>0.00068</v>
      </c>
      <c r="DP356" t="inlineStr">
        <is>
          <t>4-Acid Digestion</t>
        </is>
      </c>
      <c r="DQ356" t="n">
        <v>10.4</v>
      </c>
      <c r="DR356" t="n">
        <v>0.00104</v>
      </c>
      <c r="DS356" t="inlineStr">
        <is>
          <t>4-Acid Digestion</t>
        </is>
      </c>
      <c r="DT356" t="n">
        <v>20.8</v>
      </c>
      <c r="DU356" t="n">
        <v>0.00208</v>
      </c>
      <c r="DV356" t="inlineStr">
        <is>
          <t>Aqua Regia Digestion</t>
        </is>
      </c>
      <c r="DW356" t="n">
        <v>624</v>
      </c>
      <c r="DX356" t="n">
        <v>0.0624</v>
      </c>
      <c r="DY356" t="inlineStr">
        <is>
          <t>4-Acid Digestion</t>
        </is>
      </c>
      <c r="DZ356" t="n">
        <v>1510</v>
      </c>
      <c r="EA356" t="n">
        <v>0.151</v>
      </c>
      <c r="EB356" t="inlineStr">
        <is>
          <t>4-Acid Digestion</t>
        </is>
      </c>
      <c r="EC356" t="inlineStr"/>
      <c r="ED356" t="inlineStr"/>
      <c r="EE356" t="inlineStr"/>
      <c r="EF356" t="n">
        <v>3.01</v>
      </c>
      <c r="EG356" t="n">
        <v>0.000301</v>
      </c>
      <c r="EH356" t="inlineStr">
        <is>
          <t>4-Acid Digestion</t>
        </is>
      </c>
      <c r="EI356" t="inlineStr"/>
      <c r="EJ356" t="inlineStr"/>
      <c r="EK356" t="inlineStr"/>
      <c r="EL356" t="n">
        <v>17.5</v>
      </c>
      <c r="EM356" t="n">
        <v>0.00175</v>
      </c>
      <c r="EN356" t="inlineStr">
        <is>
          <t>Aqua Regia Digestion</t>
        </is>
      </c>
      <c r="EO356" t="n">
        <v>0.011</v>
      </c>
      <c r="EP356" t="n">
        <v>1.1e-06</v>
      </c>
      <c r="EQ356" t="inlineStr">
        <is>
          <t>Aqua Regia Digestion</t>
        </is>
      </c>
      <c r="ER356" t="inlineStr"/>
      <c r="ES356" t="inlineStr"/>
      <c r="ET356" t="inlineStr"/>
      <c r="EU356" t="inlineStr"/>
      <c r="EV356" t="inlineStr"/>
      <c r="EW356" t="inlineStr"/>
      <c r="EX356" t="n">
        <v>99600</v>
      </c>
      <c r="EY356" t="n">
        <v>9.960000000000001</v>
      </c>
      <c r="EZ356" t="inlineStr">
        <is>
          <t>4-Acid Digestion</t>
        </is>
      </c>
      <c r="FA356" t="n">
        <v>405</v>
      </c>
      <c r="FB356" t="n">
        <v>0.0405</v>
      </c>
      <c r="FC356" t="inlineStr">
        <is>
          <t>4-Acid Digestion</t>
        </is>
      </c>
      <c r="FD356" t="n">
        <v>6.31</v>
      </c>
      <c r="FE356" t="n">
        <v>0.0006310000000000001</v>
      </c>
      <c r="FF356" t="inlineStr">
        <is>
          <t>4-Acid Digestion</t>
        </is>
      </c>
      <c r="FG356" t="n">
        <v>87</v>
      </c>
      <c r="FH356" t="n">
        <v>0.008699999999999999</v>
      </c>
      <c r="FI356" t="inlineStr">
        <is>
          <t>4-Acid Digestion</t>
        </is>
      </c>
      <c r="FJ356" t="inlineStr"/>
      <c r="FK356" t="inlineStr"/>
      <c r="FL356" t="inlineStr"/>
      <c r="FM356" t="n">
        <v>2.15</v>
      </c>
      <c r="FN356" t="n">
        <v>0.000215</v>
      </c>
      <c r="FO356" t="inlineStr">
        <is>
          <t>4-Acid Digestion</t>
        </is>
      </c>
      <c r="FP356" t="n">
        <v>6.79</v>
      </c>
      <c r="FQ356" t="n">
        <v>0.000679</v>
      </c>
      <c r="FR356" t="inlineStr">
        <is>
          <t>4-Acid Digestion</t>
        </is>
      </c>
      <c r="FS356" t="n">
        <v>402</v>
      </c>
      <c r="FT356" t="n">
        <v>0.0402</v>
      </c>
      <c r="FU356" t="inlineStr">
        <is>
          <t>4-Acid Digestion</t>
        </is>
      </c>
      <c r="FV356" t="n">
        <v>0.55</v>
      </c>
      <c r="FW356" t="n">
        <v>5.5e-05</v>
      </c>
      <c r="FX356" t="inlineStr">
        <is>
          <t>4-Acid Digestion</t>
        </is>
      </c>
      <c r="FY356" t="n">
        <v>0.22</v>
      </c>
      <c r="FZ356" t="n">
        <v>2.2e-05</v>
      </c>
      <c r="GA356" t="inlineStr">
        <is>
          <t>4-Acid Digestion</t>
        </is>
      </c>
      <c r="GB356" t="n">
        <v>33.4</v>
      </c>
      <c r="GC356" t="n">
        <v>0.00334</v>
      </c>
      <c r="GD356" t="inlineStr">
        <is>
          <t>Aqua Regia Digestion</t>
        </is>
      </c>
      <c r="GE356" t="n">
        <v>4.79</v>
      </c>
      <c r="GF356" t="n">
        <v>0.000479</v>
      </c>
      <c r="GG356" t="inlineStr">
        <is>
          <t>4-Acid Digestion</t>
        </is>
      </c>
      <c r="GH356" t="n">
        <v>2120</v>
      </c>
      <c r="GI356" t="n">
        <v>0.212</v>
      </c>
      <c r="GJ356" t="inlineStr">
        <is>
          <t>4-Acid Digestion</t>
        </is>
      </c>
      <c r="GK356" t="n">
        <v>15.5</v>
      </c>
      <c r="GL356" t="n">
        <v>0.00155</v>
      </c>
      <c r="GM356" t="inlineStr">
        <is>
          <t>4-Acid Digestion</t>
        </is>
      </c>
      <c r="GN356" t="inlineStr"/>
      <c r="GO356" t="inlineStr"/>
      <c r="GP356" t="inlineStr"/>
      <c r="GQ356" t="n">
        <v>3.11</v>
      </c>
      <c r="GR356" t="n">
        <v>0.000311</v>
      </c>
      <c r="GS356" t="inlineStr">
        <is>
          <t>4-Acid Digestion</t>
        </is>
      </c>
      <c r="GT356" t="n">
        <v>24.4</v>
      </c>
      <c r="GU356" t="n">
        <v>0.00244</v>
      </c>
      <c r="GV356" t="inlineStr">
        <is>
          <t>Aqua Regia Digestion</t>
        </is>
      </c>
      <c r="GW356" t="n">
        <v>30.2</v>
      </c>
      <c r="GX356" t="n">
        <v>0.00302</v>
      </c>
      <c r="GY356" t="inlineStr">
        <is>
          <t>4-Acid Digestion</t>
        </is>
      </c>
      <c r="GZ356" t="n">
        <v>5.98</v>
      </c>
      <c r="HA356" t="n">
        <v>0.000598</v>
      </c>
      <c r="HB356" t="inlineStr">
        <is>
          <t>4-Acid Digestion</t>
        </is>
      </c>
      <c r="HC356" t="n">
        <v>0.6</v>
      </c>
      <c r="HD356" t="n">
        <v>6e-05</v>
      </c>
      <c r="HE356" t="inlineStr">
        <is>
          <t>4-Acid Digestion</t>
        </is>
      </c>
      <c r="HF356" t="n">
        <v>2400</v>
      </c>
      <c r="HG356" t="n">
        <v>0.24</v>
      </c>
      <c r="HH356" t="inlineStr">
        <is>
          <t>4-Acid Digestion</t>
        </is>
      </c>
      <c r="HI356" t="n">
        <v>77</v>
      </c>
      <c r="HJ356" t="n">
        <v>0.0077</v>
      </c>
      <c r="HK356" t="inlineStr">
        <is>
          <t>4-Acid Digestion</t>
        </is>
      </c>
    </row>
    <row r="357">
      <c r="A357" t="inlineStr">
        <is>
          <t>OREAS0606</t>
        </is>
      </c>
      <c r="B357" t="inlineStr">
        <is>
          <t>Au &lt;1 ppm, Au-Ag ore, Au-Cu ore</t>
        </is>
      </c>
      <c r="C357" t="inlineStr">
        <is>
          <t>primary</t>
        </is>
      </c>
      <c r="D357" t="inlineStr">
        <is>
          <t>rhyodacite</t>
        </is>
      </c>
      <c r="E357" t="inlineStr">
        <is>
          <t>high sulphidation epithermal</t>
        </is>
      </c>
      <c r="F357" t="inlineStr">
        <is>
          <t>yes</t>
        </is>
      </c>
      <c r="G357" t="inlineStr">
        <is>
          <t>Archived</t>
        </is>
      </c>
      <c r="H357" t="inlineStr">
        <is>
          <t>C:/Users/Zeb/Documents/GitHub/OREAS-Catalogue-Info/oreas-catalogue-2024-05-24.csv</t>
        </is>
      </c>
      <c r="I357">
        <f>Hyperlink("https://www.oreas.com/crm/OREAS-606/")</f>
        <v/>
      </c>
      <c r="J357" t="n">
        <v>1.03</v>
      </c>
      <c r="K357" t="n">
        <v>0.000103</v>
      </c>
      <c r="L357" t="inlineStr">
        <is>
          <t>Aqua Regia Digestion</t>
        </is>
      </c>
      <c r="M357" t="n">
        <v>69500</v>
      </c>
      <c r="N357" t="n">
        <v>6.95</v>
      </c>
      <c r="O357" t="inlineStr">
        <is>
          <t>4-Acid Digestion</t>
        </is>
      </c>
      <c r="P357" t="n">
        <v>106</v>
      </c>
      <c r="Q357" t="n">
        <v>0.0106</v>
      </c>
      <c r="R357" t="inlineStr">
        <is>
          <t>4-Acid Digestion</t>
        </is>
      </c>
      <c r="S357" t="n">
        <v>0.34</v>
      </c>
      <c r="T357" t="n">
        <v>3.4e-05</v>
      </c>
      <c r="U357" t="inlineStr">
        <is>
          <t>Pb Fire Assay</t>
        </is>
      </c>
      <c r="V357" t="inlineStr"/>
      <c r="W357" t="inlineStr"/>
      <c r="X357" t="inlineStr"/>
      <c r="Y357" t="n">
        <v>2506</v>
      </c>
      <c r="Z357" t="n">
        <v>0.2506</v>
      </c>
      <c r="AA357" t="inlineStr">
        <is>
          <t>4-Acid Digestion</t>
        </is>
      </c>
      <c r="AB357" t="n">
        <v>2.58</v>
      </c>
      <c r="AC357" t="n">
        <v>0.000258</v>
      </c>
      <c r="AD357" t="inlineStr">
        <is>
          <t>4-Acid Digestion</t>
        </is>
      </c>
      <c r="AE357" t="n">
        <v>5.91</v>
      </c>
      <c r="AF357" t="n">
        <v>0.0005910000000000001</v>
      </c>
      <c r="AG357" t="inlineStr">
        <is>
          <t>4-Acid Digestion</t>
        </is>
      </c>
      <c r="AH357" t="n">
        <v>5210</v>
      </c>
      <c r="AI357" t="n">
        <v>0.521</v>
      </c>
      <c r="AJ357" t="inlineStr">
        <is>
          <t>4-Acid Digestion</t>
        </is>
      </c>
      <c r="AK357" t="n">
        <v>0.96</v>
      </c>
      <c r="AL357" t="n">
        <v>9.6e-05</v>
      </c>
      <c r="AM357" t="inlineStr">
        <is>
          <t>4-Acid Digestion</t>
        </is>
      </c>
      <c r="AN357" t="n">
        <v>80</v>
      </c>
      <c r="AO357" t="n">
        <v>0.008</v>
      </c>
      <c r="AP357" t="inlineStr">
        <is>
          <t>4-Acid Digestion</t>
        </is>
      </c>
      <c r="AQ357" t="inlineStr"/>
      <c r="AR357" t="inlineStr"/>
      <c r="AS357" t="inlineStr"/>
      <c r="AT357" t="n">
        <v>4.33</v>
      </c>
      <c r="AU357" t="n">
        <v>0.000433</v>
      </c>
      <c r="AV357" t="inlineStr">
        <is>
          <t>4-Acid Digestion</t>
        </is>
      </c>
      <c r="AW357" t="n">
        <v>30.2</v>
      </c>
      <c r="AX357" t="n">
        <v>0.00302</v>
      </c>
      <c r="AY357" t="inlineStr">
        <is>
          <t>4-Acid Digestion</t>
        </is>
      </c>
      <c r="AZ357" t="n">
        <v>4.97</v>
      </c>
      <c r="BA357" t="n">
        <v>0.000497</v>
      </c>
      <c r="BB357" t="inlineStr">
        <is>
          <t>4-Acid Digestion</t>
        </is>
      </c>
      <c r="BC357" t="n">
        <v>268</v>
      </c>
      <c r="BD357" t="n">
        <v>0.0268</v>
      </c>
      <c r="BE357" t="inlineStr">
        <is>
          <t>4-Acid Digestion</t>
        </is>
      </c>
      <c r="BF357" t="n">
        <v>3.02</v>
      </c>
      <c r="BG357" t="n">
        <v>0.000302</v>
      </c>
      <c r="BH357" t="inlineStr">
        <is>
          <t>4-Acid Digestion</t>
        </is>
      </c>
      <c r="BI357" t="n">
        <v>0.8100000000000001</v>
      </c>
      <c r="BJ357" t="n">
        <v>8.1e-05</v>
      </c>
      <c r="BK357" t="inlineStr">
        <is>
          <t>4-Acid Digestion</t>
        </is>
      </c>
      <c r="BL357" t="n">
        <v>1.55</v>
      </c>
      <c r="BM357" t="n">
        <v>0.000155</v>
      </c>
      <c r="BN357" t="inlineStr">
        <is>
          <t>4-Acid Digestion</t>
        </is>
      </c>
      <c r="BO357" t="n">
        <v>17200</v>
      </c>
      <c r="BP357" t="n">
        <v>1.72</v>
      </c>
      <c r="BQ357" t="inlineStr">
        <is>
          <t>4-Acid Digestion</t>
        </is>
      </c>
      <c r="BR357" t="n">
        <v>20.8</v>
      </c>
      <c r="BS357" t="n">
        <v>0.00208</v>
      </c>
      <c r="BT357" t="inlineStr">
        <is>
          <t>4-Acid Digestion</t>
        </is>
      </c>
      <c r="BU357" t="n">
        <v>5.98</v>
      </c>
      <c r="BV357" t="n">
        <v>0.000598</v>
      </c>
      <c r="BW357" t="inlineStr">
        <is>
          <t>4-Acid Digestion</t>
        </is>
      </c>
      <c r="BX357" t="inlineStr"/>
      <c r="BY357" t="inlineStr"/>
      <c r="BZ357" t="inlineStr"/>
      <c r="CA357" t="n">
        <v>2.48</v>
      </c>
      <c r="CB357" t="n">
        <v>0.000248</v>
      </c>
      <c r="CC357" t="inlineStr">
        <is>
          <t>4-Acid Digestion</t>
        </is>
      </c>
      <c r="CD357" t="n">
        <v>0.039</v>
      </c>
      <c r="CE357" t="n">
        <v>3.9e-06</v>
      </c>
      <c r="CF357" t="inlineStr">
        <is>
          <t>Aqua Regia Digestion</t>
        </is>
      </c>
      <c r="CG357" t="n">
        <v>0.39</v>
      </c>
      <c r="CH357" t="n">
        <v>3.9e-05</v>
      </c>
      <c r="CI357" t="inlineStr">
        <is>
          <t>4-Acid Digestion</t>
        </is>
      </c>
      <c r="CJ357" t="n">
        <v>0.15</v>
      </c>
      <c r="CK357" t="n">
        <v>1.5e-05</v>
      </c>
      <c r="CL357" t="inlineStr">
        <is>
          <t>4-Acid Digestion</t>
        </is>
      </c>
      <c r="CM357" t="inlineStr"/>
      <c r="CN357" t="inlineStr"/>
      <c r="CO357" t="inlineStr"/>
      <c r="CP357" t="n">
        <v>32200</v>
      </c>
      <c r="CQ357" t="n">
        <v>3.22</v>
      </c>
      <c r="CR357" t="inlineStr">
        <is>
          <t>4-Acid Digestion</t>
        </is>
      </c>
      <c r="CS357" t="n">
        <v>39.7</v>
      </c>
      <c r="CT357" t="n">
        <v>0.00397</v>
      </c>
      <c r="CU357" t="inlineStr">
        <is>
          <t>4-Acid Digestion</t>
        </is>
      </c>
      <c r="CV357" t="n">
        <v>41.3</v>
      </c>
      <c r="CW357" t="n">
        <v>0.00413</v>
      </c>
      <c r="CX357" t="inlineStr">
        <is>
          <t>4-Acid Digestion</t>
        </is>
      </c>
      <c r="CY357" t="inlineStr"/>
      <c r="CZ357" t="inlineStr"/>
      <c r="DA357" t="inlineStr"/>
      <c r="DB357" t="n">
        <v>3628</v>
      </c>
      <c r="DC357" t="n">
        <v>0.3628</v>
      </c>
      <c r="DD357" t="inlineStr">
        <is>
          <t>4-Acid Digestion</t>
        </is>
      </c>
      <c r="DE357" t="n">
        <v>104</v>
      </c>
      <c r="DF357" t="n">
        <v>0.0104</v>
      </c>
      <c r="DG357" t="inlineStr">
        <is>
          <t>4-Acid Digestion</t>
        </is>
      </c>
      <c r="DH357" t="n">
        <v>4.04</v>
      </c>
      <c r="DI357" t="n">
        <v>0.000404</v>
      </c>
      <c r="DJ357" t="inlineStr">
        <is>
          <t>4-Acid Digestion</t>
        </is>
      </c>
      <c r="DK357" t="n">
        <v>17700</v>
      </c>
      <c r="DL357" t="n">
        <v>1.77</v>
      </c>
      <c r="DM357" t="inlineStr">
        <is>
          <t>4-Acid Digestion</t>
        </is>
      </c>
      <c r="DN357" t="n">
        <v>14.1</v>
      </c>
      <c r="DO357" t="n">
        <v>0.00141</v>
      </c>
      <c r="DP357" t="inlineStr">
        <is>
          <t>4-Acid Digestion</t>
        </is>
      </c>
      <c r="DQ357" t="n">
        <v>35.7</v>
      </c>
      <c r="DR357" t="n">
        <v>0.00357</v>
      </c>
      <c r="DS357" t="inlineStr">
        <is>
          <t>4-Acid Digestion</t>
        </is>
      </c>
      <c r="DT357" t="n">
        <v>14.3</v>
      </c>
      <c r="DU357" t="n">
        <v>0.00143</v>
      </c>
      <c r="DV357" t="inlineStr">
        <is>
          <t>Aqua Regia Digestion</t>
        </is>
      </c>
      <c r="DW357" t="n">
        <v>817</v>
      </c>
      <c r="DX357" t="n">
        <v>0.08169999999999999</v>
      </c>
      <c r="DY357" t="inlineStr">
        <is>
          <t>4-Acid Digestion</t>
        </is>
      </c>
      <c r="DZ357" t="n">
        <v>107</v>
      </c>
      <c r="EA357" t="n">
        <v>0.0107</v>
      </c>
      <c r="EB357" t="inlineStr">
        <is>
          <t>4-Acid Digestion</t>
        </is>
      </c>
      <c r="EC357" t="inlineStr"/>
      <c r="ED357" t="inlineStr"/>
      <c r="EE357" t="inlineStr"/>
      <c r="EF357" t="n">
        <v>9.619999999999999</v>
      </c>
      <c r="EG357" t="n">
        <v>0.000962</v>
      </c>
      <c r="EH357" t="inlineStr">
        <is>
          <t>4-Acid Digestion</t>
        </is>
      </c>
      <c r="EI357" t="inlineStr"/>
      <c r="EJ357" t="inlineStr"/>
      <c r="EK357" t="inlineStr"/>
      <c r="EL357" t="n">
        <v>17.9</v>
      </c>
      <c r="EM357" t="n">
        <v>0.00179</v>
      </c>
      <c r="EN357" t="inlineStr">
        <is>
          <t>Aqua Regia Digestion</t>
        </is>
      </c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n">
        <v>5030</v>
      </c>
      <c r="EY357" t="n">
        <v>0.503</v>
      </c>
      <c r="EZ357" t="inlineStr">
        <is>
          <t>4-Acid Digestion</t>
        </is>
      </c>
      <c r="FA357" t="n">
        <v>19.7</v>
      </c>
      <c r="FB357" t="n">
        <v>0.00197</v>
      </c>
      <c r="FC357" t="inlineStr">
        <is>
          <t>4-Acid Digestion</t>
        </is>
      </c>
      <c r="FD357" t="n">
        <v>3.48</v>
      </c>
      <c r="FE357" t="n">
        <v>0.000348</v>
      </c>
      <c r="FF357" t="inlineStr">
        <is>
          <t>4-Acid Digestion</t>
        </is>
      </c>
      <c r="FG357" t="n">
        <v>2.05</v>
      </c>
      <c r="FH357" t="n">
        <v>0.000205</v>
      </c>
      <c r="FI357" t="inlineStr">
        <is>
          <t>4-Acid Digestion</t>
        </is>
      </c>
      <c r="FJ357" t="inlineStr"/>
      <c r="FK357" t="inlineStr"/>
      <c r="FL357" t="inlineStr"/>
      <c r="FM357" t="n">
        <v>7.67</v>
      </c>
      <c r="FN357" t="n">
        <v>0.000767</v>
      </c>
      <c r="FO357" t="inlineStr">
        <is>
          <t>4-Acid Digestion</t>
        </is>
      </c>
      <c r="FP357" t="n">
        <v>4.26</v>
      </c>
      <c r="FQ357" t="n">
        <v>0.000426</v>
      </c>
      <c r="FR357" t="inlineStr">
        <is>
          <t>4-Acid Digestion</t>
        </is>
      </c>
      <c r="FS357" t="n">
        <v>204</v>
      </c>
      <c r="FT357" t="n">
        <v>0.0204</v>
      </c>
      <c r="FU357" t="inlineStr">
        <is>
          <t>4-Acid Digestion</t>
        </is>
      </c>
      <c r="FV357" t="n">
        <v>1.11</v>
      </c>
      <c r="FW357" t="n">
        <v>0.000111</v>
      </c>
      <c r="FX357" t="inlineStr">
        <is>
          <t>4-Acid Digestion</t>
        </is>
      </c>
      <c r="FY357" t="n">
        <v>0.68</v>
      </c>
      <c r="FZ357" t="n">
        <v>6.8e-05</v>
      </c>
      <c r="GA357" t="inlineStr">
        <is>
          <t>4-Acid Digestion</t>
        </is>
      </c>
      <c r="GB357" t="n">
        <v>0.76</v>
      </c>
      <c r="GC357" t="n">
        <v>7.6e-05</v>
      </c>
      <c r="GD357" t="inlineStr">
        <is>
          <t>Aqua Regia Digestion</t>
        </is>
      </c>
      <c r="GE357" t="n">
        <v>15.2</v>
      </c>
      <c r="GF357" t="n">
        <v>0.00152</v>
      </c>
      <c r="GG357" t="inlineStr">
        <is>
          <t>4-Acid Digestion</t>
        </is>
      </c>
      <c r="GH357" t="n">
        <v>1700</v>
      </c>
      <c r="GI357" t="n">
        <v>0.17</v>
      </c>
      <c r="GJ357" t="inlineStr">
        <is>
          <t>4-Acid Digestion</t>
        </is>
      </c>
      <c r="GK357" t="n">
        <v>1.15</v>
      </c>
      <c r="GL357" t="n">
        <v>0.000115</v>
      </c>
      <c r="GM357" t="inlineStr">
        <is>
          <t>4-Acid Digestion</t>
        </is>
      </c>
      <c r="GN357" t="inlineStr"/>
      <c r="GO357" t="inlineStr"/>
      <c r="GP357" t="inlineStr"/>
      <c r="GQ357" t="n">
        <v>4.41</v>
      </c>
      <c r="GR357" t="n">
        <v>0.000441</v>
      </c>
      <c r="GS357" t="inlineStr">
        <is>
          <t>4-Acid Digestion</t>
        </is>
      </c>
      <c r="GT357" t="n">
        <v>8.890000000000001</v>
      </c>
      <c r="GU357" t="n">
        <v>0.000889</v>
      </c>
      <c r="GV357" t="inlineStr">
        <is>
          <t>Aqua Regia Digestion</t>
        </is>
      </c>
      <c r="GW357" t="n">
        <v>2.53</v>
      </c>
      <c r="GX357" t="n">
        <v>0.000253</v>
      </c>
      <c r="GY357" t="inlineStr">
        <is>
          <t>4-Acid Digestion</t>
        </is>
      </c>
      <c r="GZ357" t="n">
        <v>11.5</v>
      </c>
      <c r="HA357" t="n">
        <v>0.00115</v>
      </c>
      <c r="HB357" t="inlineStr">
        <is>
          <t>4-Acid Digestion</t>
        </is>
      </c>
      <c r="HC357" t="n">
        <v>0.5600000000000001</v>
      </c>
      <c r="HD357" t="n">
        <v>5.6e-05</v>
      </c>
      <c r="HE357" t="inlineStr">
        <is>
          <t>4-Acid Digestion</t>
        </is>
      </c>
      <c r="HF357" t="n">
        <v>179</v>
      </c>
      <c r="HG357" t="n">
        <v>0.0179</v>
      </c>
      <c r="HH357" t="inlineStr">
        <is>
          <t>4-Acid Digestion</t>
        </is>
      </c>
      <c r="HI357" t="n">
        <v>66</v>
      </c>
      <c r="HJ357" t="n">
        <v>0.0066</v>
      </c>
      <c r="HK357" t="inlineStr">
        <is>
          <t>4-Acid Digestion</t>
        </is>
      </c>
    </row>
    <row r="358">
      <c r="A358" t="inlineStr">
        <is>
          <t>OREAS0607</t>
        </is>
      </c>
      <c r="B358" t="inlineStr">
        <is>
          <t>Au &lt;1 ppm, Au-Ag ore, Au-Cu ore</t>
        </is>
      </c>
      <c r="C358" t="inlineStr">
        <is>
          <t>primary</t>
        </is>
      </c>
      <c r="D358" t="inlineStr">
        <is>
          <t>rhyodacite</t>
        </is>
      </c>
      <c r="E358" t="inlineStr">
        <is>
          <t>high sulphidation epithermal</t>
        </is>
      </c>
      <c r="F358" t="inlineStr">
        <is>
          <t>yes</t>
        </is>
      </c>
      <c r="G358" t="inlineStr">
        <is>
          <t>Archived</t>
        </is>
      </c>
      <c r="H358" t="inlineStr">
        <is>
          <t>C:/Users/Zeb/Documents/GitHub/OREAS-Catalogue-Info/oreas-catalogue-2024-05-24.csv</t>
        </is>
      </c>
      <c r="I358">
        <f>Hyperlink("https://www.oreas.com/crm/OREAS-607/")</f>
        <v/>
      </c>
      <c r="J358" t="n">
        <v>5.94</v>
      </c>
      <c r="K358" t="n">
        <v>0.000594</v>
      </c>
      <c r="L358" t="inlineStr">
        <is>
          <t>Aqua Regia Digestion</t>
        </is>
      </c>
      <c r="M358" t="n">
        <v>68000</v>
      </c>
      <c r="N358" t="n">
        <v>6.8</v>
      </c>
      <c r="O358" t="inlineStr">
        <is>
          <t>4-Acid Digestion</t>
        </is>
      </c>
      <c r="P358" t="n">
        <v>209</v>
      </c>
      <c r="Q358" t="n">
        <v>0.0209</v>
      </c>
      <c r="R358" t="inlineStr">
        <is>
          <t>4-Acid Digestion</t>
        </is>
      </c>
      <c r="S358" t="n">
        <v>0.6899999999999999</v>
      </c>
      <c r="T358" t="n">
        <v>6.9e-05</v>
      </c>
      <c r="U358" t="inlineStr">
        <is>
          <t>Pb Fire Assay</t>
        </is>
      </c>
      <c r="V358" t="inlineStr"/>
      <c r="W358" t="inlineStr"/>
      <c r="X358" t="inlineStr"/>
      <c r="Y358" t="n">
        <v>440</v>
      </c>
      <c r="Z358" t="n">
        <v>0.044</v>
      </c>
      <c r="AA358" t="inlineStr">
        <is>
          <t>Aqua Regia Digestion</t>
        </is>
      </c>
      <c r="AB358" t="n">
        <v>2.37</v>
      </c>
      <c r="AC358" t="n">
        <v>0.000237</v>
      </c>
      <c r="AD358" t="inlineStr">
        <is>
          <t>4-Acid Digestion</t>
        </is>
      </c>
      <c r="AE358" t="n">
        <v>11.6</v>
      </c>
      <c r="AF358" t="n">
        <v>0.00116</v>
      </c>
      <c r="AG358" t="inlineStr">
        <is>
          <t>4-Acid Digestion</t>
        </is>
      </c>
      <c r="AH358" t="n">
        <v>4940</v>
      </c>
      <c r="AI358" t="n">
        <v>0.494</v>
      </c>
      <c r="AJ358" t="inlineStr">
        <is>
          <t>4-Acid Digestion</t>
        </is>
      </c>
      <c r="AK358" t="n">
        <v>1.63</v>
      </c>
      <c r="AL358" t="n">
        <v>0.000163</v>
      </c>
      <c r="AM358" t="inlineStr">
        <is>
          <t>4-Acid Digestion</t>
        </is>
      </c>
      <c r="AN358" t="n">
        <v>76</v>
      </c>
      <c r="AO358" t="n">
        <v>0.0076</v>
      </c>
      <c r="AP358" t="inlineStr">
        <is>
          <t>4-Acid Digestion</t>
        </is>
      </c>
      <c r="AQ358" t="inlineStr"/>
      <c r="AR358" t="inlineStr"/>
      <c r="AS358" t="inlineStr"/>
      <c r="AT358" t="n">
        <v>4.22</v>
      </c>
      <c r="AU358" t="n">
        <v>0.000422</v>
      </c>
      <c r="AV358" t="inlineStr">
        <is>
          <t>4-Acid Digestion</t>
        </is>
      </c>
      <c r="AW358" t="n">
        <v>25.7</v>
      </c>
      <c r="AX358" t="n">
        <v>0.00257</v>
      </c>
      <c r="AY358" t="inlineStr">
        <is>
          <t>4-Acid Digestion</t>
        </is>
      </c>
      <c r="AZ358" t="n">
        <v>4.38</v>
      </c>
      <c r="BA358" t="n">
        <v>0.000438</v>
      </c>
      <c r="BB358" t="inlineStr">
        <is>
          <t>4-Acid Digestion</t>
        </is>
      </c>
      <c r="BC358" t="n">
        <v>563</v>
      </c>
      <c r="BD358" t="n">
        <v>0.0563</v>
      </c>
      <c r="BE358" t="inlineStr">
        <is>
          <t>4-Acid Digestion</t>
        </is>
      </c>
      <c r="BF358" t="n">
        <v>2.8</v>
      </c>
      <c r="BG358" t="n">
        <v>0.00028</v>
      </c>
      <c r="BH358" t="inlineStr">
        <is>
          <t>4-Acid Digestion</t>
        </is>
      </c>
      <c r="BI358" t="n">
        <v>0.76</v>
      </c>
      <c r="BJ358" t="n">
        <v>7.6e-05</v>
      </c>
      <c r="BK358" t="inlineStr">
        <is>
          <t>4-Acid Digestion</t>
        </is>
      </c>
      <c r="BL358" t="n">
        <v>1.44</v>
      </c>
      <c r="BM358" t="n">
        <v>0.000144</v>
      </c>
      <c r="BN358" t="inlineStr">
        <is>
          <t>4-Acid Digestion</t>
        </is>
      </c>
      <c r="BO358" t="n">
        <v>17100</v>
      </c>
      <c r="BP358" t="n">
        <v>1.71</v>
      </c>
      <c r="BQ358" t="inlineStr">
        <is>
          <t>4-Acid Digestion</t>
        </is>
      </c>
      <c r="BR358" t="n">
        <v>21.1</v>
      </c>
      <c r="BS358" t="n">
        <v>0.00211</v>
      </c>
      <c r="BT358" t="inlineStr">
        <is>
          <t>4-Acid Digestion</t>
        </is>
      </c>
      <c r="BU358" t="n">
        <v>5.54</v>
      </c>
      <c r="BV358" t="n">
        <v>0.000554</v>
      </c>
      <c r="BW358" t="inlineStr">
        <is>
          <t>4-Acid Digestion</t>
        </is>
      </c>
      <c r="BX358" t="n">
        <v>0.081</v>
      </c>
      <c r="BY358" t="n">
        <v>8.1e-06</v>
      </c>
      <c r="BZ358" t="inlineStr">
        <is>
          <t>Aqua Regia Digestion</t>
        </is>
      </c>
      <c r="CA358" t="n">
        <v>2.33</v>
      </c>
      <c r="CB358" t="n">
        <v>0.000233</v>
      </c>
      <c r="CC358" t="inlineStr">
        <is>
          <t>4-Acid Digestion</t>
        </is>
      </c>
      <c r="CD358" t="n">
        <v>0.09</v>
      </c>
      <c r="CE358" t="n">
        <v>9e-06</v>
      </c>
      <c r="CF358" t="inlineStr">
        <is>
          <t>Aqua Regia Digestion</t>
        </is>
      </c>
      <c r="CG358" t="n">
        <v>0.35</v>
      </c>
      <c r="CH358" t="n">
        <v>3.5e-05</v>
      </c>
      <c r="CI358" t="inlineStr">
        <is>
          <t>4-Acid Digestion</t>
        </is>
      </c>
      <c r="CJ358" t="n">
        <v>0.26</v>
      </c>
      <c r="CK358" t="n">
        <v>2.6e-05</v>
      </c>
      <c r="CL358" t="inlineStr">
        <is>
          <t>4-Acid Digestion</t>
        </is>
      </c>
      <c r="CM358" t="inlineStr"/>
      <c r="CN358" t="inlineStr"/>
      <c r="CO358" t="inlineStr"/>
      <c r="CP358" t="n">
        <v>30600</v>
      </c>
      <c r="CQ358" t="n">
        <v>3.06</v>
      </c>
      <c r="CR358" t="inlineStr">
        <is>
          <t>4-Acid Digestion</t>
        </is>
      </c>
      <c r="CS358" t="n">
        <v>36.8</v>
      </c>
      <c r="CT358" t="n">
        <v>0.00368</v>
      </c>
      <c r="CU358" t="inlineStr">
        <is>
          <t>4-Acid Digestion</t>
        </is>
      </c>
      <c r="CV358" t="n">
        <v>38.6</v>
      </c>
      <c r="CW358" t="n">
        <v>0.00386</v>
      </c>
      <c r="CX358" t="inlineStr">
        <is>
          <t>4-Acid Digestion</t>
        </is>
      </c>
      <c r="CY358" t="inlineStr"/>
      <c r="CZ358" t="inlineStr"/>
      <c r="DA358" t="inlineStr"/>
      <c r="DB358" t="n">
        <v>3270</v>
      </c>
      <c r="DC358" t="n">
        <v>0.327</v>
      </c>
      <c r="DD358" t="inlineStr">
        <is>
          <t>4-Acid Digestion</t>
        </is>
      </c>
      <c r="DE358" t="n">
        <v>96</v>
      </c>
      <c r="DF358" t="n">
        <v>0.009599999999999999</v>
      </c>
      <c r="DG358" t="inlineStr">
        <is>
          <t>4-Acid Digestion</t>
        </is>
      </c>
      <c r="DH358" t="n">
        <v>4.03</v>
      </c>
      <c r="DI358" t="n">
        <v>0.000403</v>
      </c>
      <c r="DJ358" t="inlineStr">
        <is>
          <t>4-Acid Digestion</t>
        </is>
      </c>
      <c r="DK358" t="n">
        <v>16100</v>
      </c>
      <c r="DL358" t="n">
        <v>1.61</v>
      </c>
      <c r="DM358" t="inlineStr">
        <is>
          <t>4-Acid Digestion</t>
        </is>
      </c>
      <c r="DN358" t="n">
        <v>13.2</v>
      </c>
      <c r="DO358" t="n">
        <v>0.00132</v>
      </c>
      <c r="DP358" t="inlineStr">
        <is>
          <t>4-Acid Digestion</t>
        </is>
      </c>
      <c r="DQ358" t="n">
        <v>34.5</v>
      </c>
      <c r="DR358" t="n">
        <v>0.00345</v>
      </c>
      <c r="DS358" t="inlineStr">
        <is>
          <t>4-Acid Digestion</t>
        </is>
      </c>
      <c r="DT358" t="n">
        <v>13.3</v>
      </c>
      <c r="DU358" t="n">
        <v>0.00133</v>
      </c>
      <c r="DV358" t="inlineStr">
        <is>
          <t>Aqua Regia Digestion</t>
        </is>
      </c>
      <c r="DW358" t="n">
        <v>775</v>
      </c>
      <c r="DX358" t="n">
        <v>0.0775</v>
      </c>
      <c r="DY358" t="inlineStr">
        <is>
          <t>4-Acid Digestion</t>
        </is>
      </c>
      <c r="DZ358" t="n">
        <v>209</v>
      </c>
      <c r="EA358" t="n">
        <v>0.0209</v>
      </c>
      <c r="EB358" t="inlineStr">
        <is>
          <t>4-Acid Digestion</t>
        </is>
      </c>
      <c r="EC358" t="inlineStr"/>
      <c r="ED358" t="inlineStr"/>
      <c r="EE358" t="inlineStr"/>
      <c r="EF358" t="n">
        <v>9.19</v>
      </c>
      <c r="EG358" t="n">
        <v>0.000919</v>
      </c>
      <c r="EH358" t="inlineStr">
        <is>
          <t>4-Acid Digestion</t>
        </is>
      </c>
      <c r="EI358" t="inlineStr"/>
      <c r="EJ358" t="inlineStr"/>
      <c r="EK358" t="inlineStr"/>
      <c r="EL358" t="n">
        <v>16.7</v>
      </c>
      <c r="EM358" t="n">
        <v>0.00167</v>
      </c>
      <c r="EN358" t="inlineStr">
        <is>
          <t>Aqua Regia Digestion</t>
        </is>
      </c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n">
        <v>9740</v>
      </c>
      <c r="EY358" t="n">
        <v>0.974</v>
      </c>
      <c r="EZ358" t="inlineStr">
        <is>
          <t>4-Acid Digestion</t>
        </is>
      </c>
      <c r="FA358" t="n">
        <v>30</v>
      </c>
      <c r="FB358" t="n">
        <v>0.003</v>
      </c>
      <c r="FC358" t="inlineStr">
        <is>
          <t>4-Acid Digestion</t>
        </is>
      </c>
      <c r="FD358" t="n">
        <v>3.27</v>
      </c>
      <c r="FE358" t="n">
        <v>0.000327</v>
      </c>
      <c r="FF358" t="inlineStr">
        <is>
          <t>4-Acid Digestion</t>
        </is>
      </c>
      <c r="FG358" t="n">
        <v>3.56</v>
      </c>
      <c r="FH358" t="n">
        <v>0.000356</v>
      </c>
      <c r="FI358" t="inlineStr">
        <is>
          <t>4-Acid Digestion</t>
        </is>
      </c>
      <c r="FJ358" t="inlineStr"/>
      <c r="FK358" t="inlineStr"/>
      <c r="FL358" t="inlineStr"/>
      <c r="FM358" t="n">
        <v>7.04</v>
      </c>
      <c r="FN358" t="n">
        <v>0.000704</v>
      </c>
      <c r="FO358" t="inlineStr">
        <is>
          <t>4-Acid Digestion</t>
        </is>
      </c>
      <c r="FP358" t="n">
        <v>3.99</v>
      </c>
      <c r="FQ358" t="n">
        <v>0.000399</v>
      </c>
      <c r="FR358" t="inlineStr">
        <is>
          <t>4-Acid Digestion</t>
        </is>
      </c>
      <c r="FS358" t="n">
        <v>221</v>
      </c>
      <c r="FT358" t="n">
        <v>0.0221</v>
      </c>
      <c r="FU358" t="inlineStr">
        <is>
          <t>4-Acid Digestion</t>
        </is>
      </c>
      <c r="FV358" t="n">
        <v>1.03</v>
      </c>
      <c r="FW358" t="n">
        <v>0.000103</v>
      </c>
      <c r="FX358" t="inlineStr">
        <is>
          <t>4-Acid Digestion</t>
        </is>
      </c>
      <c r="FY358" t="n">
        <v>0.59</v>
      </c>
      <c r="FZ358" t="n">
        <v>5.9e-05</v>
      </c>
      <c r="GA358" t="inlineStr">
        <is>
          <t>4-Acid Digestion</t>
        </is>
      </c>
      <c r="GB358" t="n">
        <v>2.51</v>
      </c>
      <c r="GC358" t="n">
        <v>0.000251</v>
      </c>
      <c r="GD358" t="inlineStr">
        <is>
          <t>Aqua Regia Digestion</t>
        </is>
      </c>
      <c r="GE358" t="n">
        <v>14</v>
      </c>
      <c r="GF358" t="n">
        <v>0.0014</v>
      </c>
      <c r="GG358" t="inlineStr">
        <is>
          <t>4-Acid Digestion</t>
        </is>
      </c>
      <c r="GH358" t="n">
        <v>1660</v>
      </c>
      <c r="GI358" t="n">
        <v>0.166</v>
      </c>
      <c r="GJ358" t="inlineStr">
        <is>
          <t>4-Acid Digestion</t>
        </is>
      </c>
      <c r="GK358" t="n">
        <v>1.29</v>
      </c>
      <c r="GL358" t="n">
        <v>0.000129</v>
      </c>
      <c r="GM358" t="inlineStr">
        <is>
          <t>4-Acid Digestion</t>
        </is>
      </c>
      <c r="GN358" t="inlineStr"/>
      <c r="GO358" t="inlineStr"/>
      <c r="GP358" t="inlineStr"/>
      <c r="GQ358" t="n">
        <v>4.11</v>
      </c>
      <c r="GR358" t="n">
        <v>0.000411</v>
      </c>
      <c r="GS358" t="inlineStr">
        <is>
          <t>4-Acid Digestion</t>
        </is>
      </c>
      <c r="GT358" t="n">
        <v>8.51</v>
      </c>
      <c r="GU358" t="n">
        <v>0.000851</v>
      </c>
      <c r="GV358" t="inlineStr">
        <is>
          <t>Aqua Regia Digestion</t>
        </is>
      </c>
      <c r="GW358" t="n">
        <v>3.15</v>
      </c>
      <c r="GX358" t="n">
        <v>0.000315</v>
      </c>
      <c r="GY358" t="inlineStr">
        <is>
          <t>4-Acid Digestion</t>
        </is>
      </c>
      <c r="GZ358" t="n">
        <v>10.6</v>
      </c>
      <c r="HA358" t="n">
        <v>0.00106</v>
      </c>
      <c r="HB358" t="inlineStr">
        <is>
          <t>4-Acid Digestion</t>
        </is>
      </c>
      <c r="HC358" t="n">
        <v>0.54</v>
      </c>
      <c r="HD358" t="n">
        <v>5.4e-05</v>
      </c>
      <c r="HE358" t="inlineStr">
        <is>
          <t>4-Acid Digestion</t>
        </is>
      </c>
      <c r="HF358" t="n">
        <v>259</v>
      </c>
      <c r="HG358" t="n">
        <v>0.0259</v>
      </c>
      <c r="HH358" t="inlineStr">
        <is>
          <t>4-Acid Digestion</t>
        </is>
      </c>
      <c r="HI358" t="n">
        <v>63</v>
      </c>
      <c r="HJ358" t="n">
        <v>0.0063</v>
      </c>
      <c r="HK358" t="inlineStr">
        <is>
          <t>4-Acid Digestion</t>
        </is>
      </c>
    </row>
    <row r="359">
      <c r="A359" t="inlineStr">
        <is>
          <t>OREAS0607b</t>
        </is>
      </c>
      <c r="B359" t="inlineStr">
        <is>
          <t>Au &lt;1 ppm, Au-Ag ore, Au-Cu ore</t>
        </is>
      </c>
      <c r="C359" t="inlineStr">
        <is>
          <t>primary</t>
        </is>
      </c>
      <c r="D359" t="inlineStr">
        <is>
          <t>rhyodacite</t>
        </is>
      </c>
      <c r="E359" t="inlineStr">
        <is>
          <t>high sulphidation epithermal</t>
        </is>
      </c>
      <c r="F359" t="inlineStr">
        <is>
          <t>yes</t>
        </is>
      </c>
      <c r="G359" t="inlineStr">
        <is>
          <t>Archived</t>
        </is>
      </c>
      <c r="H359" t="inlineStr">
        <is>
          <t>C:/Users/Zeb/Documents/GitHub/OREAS-Catalogue-Info/oreas-catalogue-2024-05-24.csv</t>
        </is>
      </c>
      <c r="I359">
        <f>Hyperlink("https://www.oreas.com/crm/OREAS-607b/")</f>
        <v/>
      </c>
      <c r="J359" t="n">
        <v>6.1</v>
      </c>
      <c r="K359" t="n">
        <v>0.00061</v>
      </c>
      <c r="L359" t="inlineStr">
        <is>
          <t>Aqua Regia Digestion</t>
        </is>
      </c>
      <c r="M359" t="n">
        <v>71800</v>
      </c>
      <c r="N359" t="n">
        <v>7.18</v>
      </c>
      <c r="O359" t="inlineStr">
        <is>
          <t>4-Acid Digestion</t>
        </is>
      </c>
      <c r="P359" t="n">
        <v>180</v>
      </c>
      <c r="Q359" t="n">
        <v>0.018</v>
      </c>
      <c r="R359" t="inlineStr">
        <is>
          <t>4-Acid Digestion</t>
        </is>
      </c>
      <c r="S359" t="n">
        <v>0.696</v>
      </c>
      <c r="T359" t="n">
        <v>6.96e-05</v>
      </c>
      <c r="U359" t="inlineStr">
        <is>
          <t>Pb Fire Assay</t>
        </is>
      </c>
      <c r="V359" s="2" t="n">
        <v>10</v>
      </c>
      <c r="W359" s="2" t="n">
        <v>0.001</v>
      </c>
      <c r="X359" t="inlineStr">
        <is>
          <t>Aqua Regia Digestion</t>
        </is>
      </c>
      <c r="Y359" t="n">
        <v>2633</v>
      </c>
      <c r="Z359" t="n">
        <v>0.2633</v>
      </c>
      <c r="AA359" t="inlineStr">
        <is>
          <t>4-Acid Digestion</t>
        </is>
      </c>
      <c r="AB359" t="n">
        <v>2.74</v>
      </c>
      <c r="AC359" t="n">
        <v>0.000274</v>
      </c>
      <c r="AD359" t="inlineStr">
        <is>
          <t>4-Acid Digestion</t>
        </is>
      </c>
      <c r="AE359" t="n">
        <v>12.5</v>
      </c>
      <c r="AF359" t="n">
        <v>0.00125</v>
      </c>
      <c r="AG359" t="inlineStr">
        <is>
          <t>4-Acid Digestion</t>
        </is>
      </c>
      <c r="AH359" t="n">
        <v>10700</v>
      </c>
      <c r="AI359" t="n">
        <v>1.07</v>
      </c>
      <c r="AJ359" t="inlineStr">
        <is>
          <t>4-Acid Digestion</t>
        </is>
      </c>
      <c r="AK359" t="n">
        <v>3.3</v>
      </c>
      <c r="AL359" t="n">
        <v>0.00033</v>
      </c>
      <c r="AM359" t="inlineStr">
        <is>
          <t>4-Acid Digestion</t>
        </is>
      </c>
      <c r="AN359" t="n">
        <v>83</v>
      </c>
      <c r="AO359" t="n">
        <v>0.0083</v>
      </c>
      <c r="AP359" t="inlineStr">
        <is>
          <t>4-Acid Digestion</t>
        </is>
      </c>
      <c r="AQ359" t="inlineStr"/>
      <c r="AR359" t="inlineStr"/>
      <c r="AS359" t="inlineStr"/>
      <c r="AT359" t="n">
        <v>2.79</v>
      </c>
      <c r="AU359" t="n">
        <v>0.000279</v>
      </c>
      <c r="AV359" t="inlineStr">
        <is>
          <t>4-Acid Digestion</t>
        </is>
      </c>
      <c r="AW359" t="n">
        <v>17</v>
      </c>
      <c r="AX359" t="n">
        <v>0.0017</v>
      </c>
      <c r="AY359" t="inlineStr">
        <is>
          <t>4-Acid Digestion</t>
        </is>
      </c>
      <c r="AZ359" t="n">
        <v>5.9</v>
      </c>
      <c r="BA359" t="n">
        <v>0.00059</v>
      </c>
      <c r="BB359" t="inlineStr">
        <is>
          <t>4-Acid Digestion</t>
        </is>
      </c>
      <c r="BC359" t="n">
        <v>554</v>
      </c>
      <c r="BD359" t="n">
        <v>0.0554</v>
      </c>
      <c r="BE359" t="inlineStr">
        <is>
          <t>4-Acid Digestion</t>
        </is>
      </c>
      <c r="BF359" t="n">
        <v>3.08</v>
      </c>
      <c r="BG359" t="n">
        <v>0.000308</v>
      </c>
      <c r="BH359" t="inlineStr">
        <is>
          <t>4-Acid Digestion</t>
        </is>
      </c>
      <c r="BI359" t="n">
        <v>0.85</v>
      </c>
      <c r="BJ359" t="n">
        <v>8.500000000000001e-05</v>
      </c>
      <c r="BK359" t="inlineStr">
        <is>
          <t>4-Acid Digestion</t>
        </is>
      </c>
      <c r="BL359" t="n">
        <v>1.23</v>
      </c>
      <c r="BM359" t="n">
        <v>0.000123</v>
      </c>
      <c r="BN359" t="inlineStr">
        <is>
          <t>4-Acid Digestion</t>
        </is>
      </c>
      <c r="BO359" t="n">
        <v>22200</v>
      </c>
      <c r="BP359" t="n">
        <v>2.22</v>
      </c>
      <c r="BQ359" t="inlineStr">
        <is>
          <t>4-Acid Digestion</t>
        </is>
      </c>
      <c r="BR359" t="n">
        <v>22.3</v>
      </c>
      <c r="BS359" t="n">
        <v>0.00223</v>
      </c>
      <c r="BT359" t="inlineStr">
        <is>
          <t>4-Acid Digestion</t>
        </is>
      </c>
      <c r="BU359" t="n">
        <v>5.22</v>
      </c>
      <c r="BV359" t="n">
        <v>0.000522</v>
      </c>
      <c r="BW359" t="inlineStr">
        <is>
          <t>4-Acid Digestion</t>
        </is>
      </c>
      <c r="BX359" t="n">
        <v>0.076</v>
      </c>
      <c r="BY359" t="n">
        <v>7.6e-06</v>
      </c>
      <c r="BZ359" t="inlineStr">
        <is>
          <t>Aqua Regia Digestion</t>
        </is>
      </c>
      <c r="CA359" t="n">
        <v>5.36</v>
      </c>
      <c r="CB359" t="n">
        <v>0.000536</v>
      </c>
      <c r="CC359" t="inlineStr">
        <is>
          <t>4-Acid Digestion</t>
        </is>
      </c>
      <c r="CD359" t="n">
        <v>0.098</v>
      </c>
      <c r="CE359" t="n">
        <v>9.799999999999999e-06</v>
      </c>
      <c r="CF359" t="inlineStr">
        <is>
          <t>Aqua Regia Digestion</t>
        </is>
      </c>
      <c r="CG359" t="n">
        <v>0.4</v>
      </c>
      <c r="CH359" t="n">
        <v>4e-05</v>
      </c>
      <c r="CI359" t="inlineStr">
        <is>
          <t>4-Acid Digestion</t>
        </is>
      </c>
      <c r="CJ359" t="n">
        <v>0.42</v>
      </c>
      <c r="CK359" t="n">
        <v>4.2e-05</v>
      </c>
      <c r="CL359" t="inlineStr">
        <is>
          <t>4-Acid Digestion</t>
        </is>
      </c>
      <c r="CM359" t="inlineStr"/>
      <c r="CN359" t="inlineStr"/>
      <c r="CO359" t="inlineStr"/>
      <c r="CP359" t="n">
        <v>29100</v>
      </c>
      <c r="CQ359" t="n">
        <v>2.91</v>
      </c>
      <c r="CR359" t="inlineStr">
        <is>
          <t>4-Acid Digestion</t>
        </is>
      </c>
      <c r="CS359" t="n">
        <v>41.1</v>
      </c>
      <c r="CT359" t="n">
        <v>0.00411</v>
      </c>
      <c r="CU359" t="inlineStr">
        <is>
          <t>4-Acid Digestion</t>
        </is>
      </c>
      <c r="CV359" t="n">
        <v>30.5</v>
      </c>
      <c r="CW359" t="n">
        <v>0.00305</v>
      </c>
      <c r="CX359" t="inlineStr">
        <is>
          <t>4-Acid Digestion</t>
        </is>
      </c>
      <c r="CY359" t="n">
        <v>0.079</v>
      </c>
      <c r="CZ359" t="n">
        <v>7.900000000000001e-06</v>
      </c>
      <c r="DA359" t="inlineStr">
        <is>
          <t>4-Acid Digestion</t>
        </is>
      </c>
      <c r="DB359" t="n">
        <v>1780</v>
      </c>
      <c r="DC359" t="n">
        <v>0.178</v>
      </c>
      <c r="DD359" t="inlineStr">
        <is>
          <t>4-Acid Digestion</t>
        </is>
      </c>
      <c r="DE359" t="n">
        <v>260</v>
      </c>
      <c r="DF359" t="n">
        <v>0.026</v>
      </c>
      <c r="DG359" t="inlineStr">
        <is>
          <t>4-Acid Digestion</t>
        </is>
      </c>
      <c r="DH359" t="n">
        <v>3.43</v>
      </c>
      <c r="DI359" t="n">
        <v>0.000343</v>
      </c>
      <c r="DJ359" t="inlineStr">
        <is>
          <t>4-Acid Digestion</t>
        </is>
      </c>
      <c r="DK359" t="n">
        <v>22100</v>
      </c>
      <c r="DL359" t="n">
        <v>2.21</v>
      </c>
      <c r="DM359" t="inlineStr">
        <is>
          <t>4-Acid Digestion</t>
        </is>
      </c>
      <c r="DN359" t="n">
        <v>16</v>
      </c>
      <c r="DO359" t="n">
        <v>0.0016</v>
      </c>
      <c r="DP359" t="inlineStr">
        <is>
          <t>4-Acid Digestion</t>
        </is>
      </c>
      <c r="DQ359" t="n">
        <v>33</v>
      </c>
      <c r="DR359" t="n">
        <v>0.0033</v>
      </c>
      <c r="DS359" t="inlineStr">
        <is>
          <t>4-Acid Digestion</t>
        </is>
      </c>
      <c r="DT359" t="n">
        <v>4.98</v>
      </c>
      <c r="DU359" t="n">
        <v>0.000498</v>
      </c>
      <c r="DV359" t="inlineStr">
        <is>
          <t>Aqua Regia Digestion</t>
        </is>
      </c>
      <c r="DW359" t="n">
        <v>370</v>
      </c>
      <c r="DX359" t="n">
        <v>0.037</v>
      </c>
      <c r="DY359" t="inlineStr">
        <is>
          <t>4-Acid Digestion</t>
        </is>
      </c>
      <c r="DZ359" t="n">
        <v>1733</v>
      </c>
      <c r="EA359" t="n">
        <v>0.1733</v>
      </c>
      <c r="EB359" t="inlineStr">
        <is>
          <t>4-Acid Digestion</t>
        </is>
      </c>
      <c r="EC359" t="inlineStr"/>
      <c r="ED359" t="inlineStr"/>
      <c r="EE359" t="inlineStr"/>
      <c r="EF359" t="n">
        <v>9.43</v>
      </c>
      <c r="EG359" t="n">
        <v>0.000943</v>
      </c>
      <c r="EH359" t="inlineStr">
        <is>
          <t>4-Acid Digestion</t>
        </is>
      </c>
      <c r="EI359" t="inlineStr"/>
      <c r="EJ359" t="inlineStr"/>
      <c r="EK359" t="inlineStr"/>
      <c r="EL359" t="n">
        <v>13.9</v>
      </c>
      <c r="EM359" t="n">
        <v>0.00139</v>
      </c>
      <c r="EN359" t="inlineStr">
        <is>
          <t>Aqua Regia Digestion</t>
        </is>
      </c>
      <c r="EO359" s="2" t="n">
        <v>0.002</v>
      </c>
      <c r="EP359" s="2" t="n">
        <v>2e-07</v>
      </c>
      <c r="EQ359" t="inlineStr">
        <is>
          <t>4-Acid Digestion</t>
        </is>
      </c>
      <c r="ER359" t="inlineStr"/>
      <c r="ES359" t="inlineStr"/>
      <c r="ET359" t="inlineStr"/>
      <c r="EU359" t="inlineStr"/>
      <c r="EV359" t="inlineStr"/>
      <c r="EW359" t="inlineStr"/>
      <c r="EX359" t="n">
        <v>8920</v>
      </c>
      <c r="EY359" t="n">
        <v>0.892</v>
      </c>
      <c r="EZ359" t="inlineStr">
        <is>
          <t>4-Acid Digestion</t>
        </is>
      </c>
      <c r="FA359" t="n">
        <v>13.6</v>
      </c>
      <c r="FB359" t="n">
        <v>0.00136</v>
      </c>
      <c r="FC359" t="inlineStr">
        <is>
          <t>4-Acid Digestion</t>
        </is>
      </c>
      <c r="FD359" t="n">
        <v>3.96</v>
      </c>
      <c r="FE359" t="n">
        <v>0.000396</v>
      </c>
      <c r="FF359" t="inlineStr">
        <is>
          <t>4-Acid Digestion</t>
        </is>
      </c>
      <c r="FG359" t="n">
        <v>3.57</v>
      </c>
      <c r="FH359" t="n">
        <v>0.000357</v>
      </c>
      <c r="FI359" t="inlineStr">
        <is>
          <t>4-Acid Digestion</t>
        </is>
      </c>
      <c r="FJ359" t="inlineStr"/>
      <c r="FK359" t="inlineStr"/>
      <c r="FL359" t="inlineStr"/>
      <c r="FM359" t="n">
        <v>3.51</v>
      </c>
      <c r="FN359" t="n">
        <v>0.000351</v>
      </c>
      <c r="FO359" t="inlineStr">
        <is>
          <t>Aqua Regia Digestion</t>
        </is>
      </c>
      <c r="FP359" t="n">
        <v>4.01</v>
      </c>
      <c r="FQ359" t="n">
        <v>0.000401</v>
      </c>
      <c r="FR359" t="inlineStr">
        <is>
          <t>4-Acid Digestion</t>
        </is>
      </c>
      <c r="FS359" t="n">
        <v>208</v>
      </c>
      <c r="FT359" t="n">
        <v>0.0208</v>
      </c>
      <c r="FU359" t="inlineStr">
        <is>
          <t>4-Acid Digestion</t>
        </is>
      </c>
      <c r="FV359" t="n">
        <v>1.21</v>
      </c>
      <c r="FW359" t="n">
        <v>0.000121</v>
      </c>
      <c r="FX359" t="inlineStr">
        <is>
          <t>4-Acid Digestion</t>
        </is>
      </c>
      <c r="FY359" t="n">
        <v>0.65</v>
      </c>
      <c r="FZ359" t="n">
        <v>6.499999999999999e-05</v>
      </c>
      <c r="GA359" t="inlineStr">
        <is>
          <t>4-Acid Digestion</t>
        </is>
      </c>
      <c r="GB359" t="n">
        <v>2.35</v>
      </c>
      <c r="GC359" t="n">
        <v>0.000235</v>
      </c>
      <c r="GD359" t="inlineStr">
        <is>
          <t>Aqua Regia Digestion</t>
        </is>
      </c>
      <c r="GE359" t="n">
        <v>13.7</v>
      </c>
      <c r="GF359" t="n">
        <v>0.00137</v>
      </c>
      <c r="GG359" t="inlineStr">
        <is>
          <t>4-Acid Digestion</t>
        </is>
      </c>
      <c r="GH359" t="n">
        <v>1240</v>
      </c>
      <c r="GI359" t="n">
        <v>0.124</v>
      </c>
      <c r="GJ359" t="inlineStr">
        <is>
          <t>4-Acid Digestion</t>
        </is>
      </c>
      <c r="GK359" t="n">
        <v>1.09</v>
      </c>
      <c r="GL359" t="n">
        <v>0.000109</v>
      </c>
      <c r="GM359" t="inlineStr">
        <is>
          <t>4-Acid Digestion</t>
        </is>
      </c>
      <c r="GN359" t="n">
        <v>0.1</v>
      </c>
      <c r="GO359" t="n">
        <v>1e-05</v>
      </c>
      <c r="GP359" t="inlineStr">
        <is>
          <t>4-Acid Digestion</t>
        </is>
      </c>
      <c r="GQ359" t="n">
        <v>4.74</v>
      </c>
      <c r="GR359" t="n">
        <v>0.000474</v>
      </c>
      <c r="GS359" t="inlineStr">
        <is>
          <t>4-Acid Digestion</t>
        </is>
      </c>
      <c r="GT359" t="n">
        <v>3.49</v>
      </c>
      <c r="GU359" t="n">
        <v>0.000349</v>
      </c>
      <c r="GV359" t="inlineStr">
        <is>
          <t>Aqua Regia Digestion</t>
        </is>
      </c>
      <c r="GW359" t="n">
        <v>2.6</v>
      </c>
      <c r="GX359" t="n">
        <v>0.00026</v>
      </c>
      <c r="GY359" t="inlineStr">
        <is>
          <t>4-Acid Digestion</t>
        </is>
      </c>
      <c r="GZ359" t="n">
        <v>12.7</v>
      </c>
      <c r="HA359" t="n">
        <v>0.00127</v>
      </c>
      <c r="HB359" t="inlineStr">
        <is>
          <t>4-Acid Digestion</t>
        </is>
      </c>
      <c r="HC359" t="n">
        <v>0.55</v>
      </c>
      <c r="HD359" t="n">
        <v>5.5e-05</v>
      </c>
      <c r="HE359" t="inlineStr">
        <is>
          <t>4-Acid Digestion</t>
        </is>
      </c>
      <c r="HF359" t="n">
        <v>694</v>
      </c>
      <c r="HG359" t="n">
        <v>0.0694</v>
      </c>
      <c r="HH359" t="inlineStr">
        <is>
          <t>4-Acid Digestion</t>
        </is>
      </c>
      <c r="HI359" t="n">
        <v>196</v>
      </c>
      <c r="HJ359" t="n">
        <v>0.0196</v>
      </c>
      <c r="HK359" t="inlineStr">
        <is>
          <t>4-Acid Digestion</t>
        </is>
      </c>
    </row>
    <row r="360">
      <c r="A360" t="inlineStr">
        <is>
          <t>OREAS0608</t>
        </is>
      </c>
      <c r="B360" t="inlineStr">
        <is>
          <t>Au &gt;1 ppm, Au-Ag ore, Au-Cu ore</t>
        </is>
      </c>
      <c r="C360" t="inlineStr">
        <is>
          <t>primary</t>
        </is>
      </c>
      <c r="D360" t="inlineStr">
        <is>
          <t>rhyodacite</t>
        </is>
      </c>
      <c r="E360" t="inlineStr">
        <is>
          <t>high sulphidation epithermal</t>
        </is>
      </c>
      <c r="F360" t="inlineStr">
        <is>
          <t>yes</t>
        </is>
      </c>
      <c r="G360" t="inlineStr">
        <is>
          <t>Archived</t>
        </is>
      </c>
      <c r="H360" t="inlineStr">
        <is>
          <t>C:/Users/Zeb/Documents/GitHub/OREAS-Catalogue-Info/oreas-catalogue-2024-05-24.csv</t>
        </is>
      </c>
      <c r="I360">
        <f>Hyperlink("https://www.oreas.com/crm/OREAS-608/")</f>
        <v/>
      </c>
      <c r="J360" t="n">
        <v>14.6</v>
      </c>
      <c r="K360" t="n">
        <v>0.00146</v>
      </c>
      <c r="L360" t="inlineStr">
        <is>
          <t>Aqua Regia Digestion</t>
        </is>
      </c>
      <c r="M360" t="n">
        <v>66800</v>
      </c>
      <c r="N360" t="n">
        <v>6.68</v>
      </c>
      <c r="O360" t="inlineStr">
        <is>
          <t>4-Acid Digestion</t>
        </is>
      </c>
      <c r="P360" t="n">
        <v>365</v>
      </c>
      <c r="Q360" t="n">
        <v>0.0365</v>
      </c>
      <c r="R360" t="inlineStr">
        <is>
          <t>4-Acid Digestion</t>
        </is>
      </c>
      <c r="S360" t="n">
        <v>1.21</v>
      </c>
      <c r="T360" t="n">
        <v>0.000121</v>
      </c>
      <c r="U360" t="inlineStr">
        <is>
          <t>Pb Fire Assay</t>
        </is>
      </c>
      <c r="V360" t="inlineStr"/>
      <c r="W360" t="inlineStr"/>
      <c r="X360" t="inlineStr"/>
      <c r="Y360" t="inlineStr"/>
      <c r="Z360" t="inlineStr"/>
      <c r="AA360" t="inlineStr"/>
      <c r="AB360" t="n">
        <v>2.19</v>
      </c>
      <c r="AC360" t="n">
        <v>0.000219</v>
      </c>
      <c r="AD360" t="inlineStr">
        <is>
          <t>4-Acid Digestion</t>
        </is>
      </c>
      <c r="AE360" t="n">
        <v>20.4</v>
      </c>
      <c r="AF360" t="n">
        <v>0.00204</v>
      </c>
      <c r="AG360" t="inlineStr">
        <is>
          <t>4-Acid Digestion</t>
        </is>
      </c>
      <c r="AH360" t="n">
        <v>4580</v>
      </c>
      <c r="AI360" t="n">
        <v>0.458</v>
      </c>
      <c r="AJ360" t="inlineStr">
        <is>
          <t>4-Acid Digestion</t>
        </is>
      </c>
      <c r="AK360" t="n">
        <v>2.48</v>
      </c>
      <c r="AL360" t="n">
        <v>0.000248</v>
      </c>
      <c r="AM360" t="inlineStr">
        <is>
          <t>4-Acid Digestion</t>
        </is>
      </c>
      <c r="AN360" t="n">
        <v>70</v>
      </c>
      <c r="AO360" t="n">
        <v>0.007</v>
      </c>
      <c r="AP360" t="inlineStr">
        <is>
          <t>4-Acid Digestion</t>
        </is>
      </c>
      <c r="AQ360" t="inlineStr"/>
      <c r="AR360" t="inlineStr"/>
      <c r="AS360" t="inlineStr"/>
      <c r="AT360" t="n">
        <v>4.42</v>
      </c>
      <c r="AU360" t="n">
        <v>0.000442</v>
      </c>
      <c r="AV360" t="inlineStr">
        <is>
          <t>4-Acid Digestion</t>
        </is>
      </c>
      <c r="AW360" t="n">
        <v>26.8</v>
      </c>
      <c r="AX360" t="n">
        <v>0.00268</v>
      </c>
      <c r="AY360" t="inlineStr">
        <is>
          <t>4-Acid Digestion</t>
        </is>
      </c>
      <c r="AZ360" t="n">
        <v>4</v>
      </c>
      <c r="BA360" t="n">
        <v>0.0004</v>
      </c>
      <c r="BB360" t="inlineStr">
        <is>
          <t>4-Acid Digestion</t>
        </is>
      </c>
      <c r="BC360" t="n">
        <v>1010</v>
      </c>
      <c r="BD360" t="n">
        <v>0.101</v>
      </c>
      <c r="BE360" t="inlineStr">
        <is>
          <t>4-Acid Digestion</t>
        </is>
      </c>
      <c r="BF360" t="n">
        <v>2.54</v>
      </c>
      <c r="BG360" t="n">
        <v>0.000254</v>
      </c>
      <c r="BH360" t="inlineStr">
        <is>
          <t>4-Acid Digestion</t>
        </is>
      </c>
      <c r="BI360" t="n">
        <v>0.73</v>
      </c>
      <c r="BJ360" t="n">
        <v>7.3e-05</v>
      </c>
      <c r="BK360" t="inlineStr">
        <is>
          <t>4-Acid Digestion</t>
        </is>
      </c>
      <c r="BL360" t="n">
        <v>1.31</v>
      </c>
      <c r="BM360" t="n">
        <v>0.000131</v>
      </c>
      <c r="BN360" t="inlineStr">
        <is>
          <t>4-Acid Digestion</t>
        </is>
      </c>
      <c r="BO360" t="n">
        <v>17700</v>
      </c>
      <c r="BP360" t="n">
        <v>1.77</v>
      </c>
      <c r="BQ360" t="inlineStr">
        <is>
          <t>4-Acid Digestion</t>
        </is>
      </c>
      <c r="BR360" t="n">
        <v>21.4</v>
      </c>
      <c r="BS360" t="n">
        <v>0.00214</v>
      </c>
      <c r="BT360" t="inlineStr">
        <is>
          <t>4-Acid Digestion</t>
        </is>
      </c>
      <c r="BU360" t="n">
        <v>5.04</v>
      </c>
      <c r="BV360" t="n">
        <v>0.000504</v>
      </c>
      <c r="BW360" t="inlineStr">
        <is>
          <t>4-Acid Digestion</t>
        </is>
      </c>
      <c r="BX360" t="n">
        <v>0.093</v>
      </c>
      <c r="BY360" t="n">
        <v>9.300000000000001e-06</v>
      </c>
      <c r="BZ360" t="inlineStr">
        <is>
          <t>Aqua Regia Digestion</t>
        </is>
      </c>
      <c r="CA360" t="n">
        <v>2.26</v>
      </c>
      <c r="CB360" t="n">
        <v>0.000226</v>
      </c>
      <c r="CC360" t="inlineStr">
        <is>
          <t>4-Acid Digestion</t>
        </is>
      </c>
      <c r="CD360" t="n">
        <v>0.15</v>
      </c>
      <c r="CE360" t="n">
        <v>1.5e-05</v>
      </c>
      <c r="CF360" t="inlineStr">
        <is>
          <t>Aqua Regia Digestion</t>
        </is>
      </c>
      <c r="CG360" t="n">
        <v>0.32</v>
      </c>
      <c r="CH360" t="n">
        <v>3.2e-05</v>
      </c>
      <c r="CI360" t="inlineStr">
        <is>
          <t>4-Acid Digestion</t>
        </is>
      </c>
      <c r="CJ360" t="n">
        <v>0.45</v>
      </c>
      <c r="CK360" t="n">
        <v>4.5e-05</v>
      </c>
      <c r="CL360" t="inlineStr">
        <is>
          <t>4-Acid Digestion</t>
        </is>
      </c>
      <c r="CM360" t="inlineStr"/>
      <c r="CN360" t="inlineStr"/>
      <c r="CO360" t="inlineStr"/>
      <c r="CP360" t="n">
        <v>29000</v>
      </c>
      <c r="CQ360" t="n">
        <v>2.9</v>
      </c>
      <c r="CR360" t="inlineStr">
        <is>
          <t>4-Acid Digestion</t>
        </is>
      </c>
      <c r="CS360" t="n">
        <v>33.9</v>
      </c>
      <c r="CT360" t="n">
        <v>0.00339</v>
      </c>
      <c r="CU360" t="inlineStr">
        <is>
          <t>4-Acid Digestion</t>
        </is>
      </c>
      <c r="CV360" t="n">
        <v>36.3</v>
      </c>
      <c r="CW360" t="n">
        <v>0.00363</v>
      </c>
      <c r="CX360" t="inlineStr">
        <is>
          <t>4-Acid Digestion</t>
        </is>
      </c>
      <c r="CY360" t="inlineStr"/>
      <c r="CZ360" t="inlineStr"/>
      <c r="DA360" t="inlineStr"/>
      <c r="DB360" t="n">
        <v>3010</v>
      </c>
      <c r="DC360" t="n">
        <v>0.301</v>
      </c>
      <c r="DD360" t="inlineStr">
        <is>
          <t>4-Acid Digestion</t>
        </is>
      </c>
      <c r="DE360" t="n">
        <v>95</v>
      </c>
      <c r="DF360" t="n">
        <v>0.0095</v>
      </c>
      <c r="DG360" t="inlineStr">
        <is>
          <t>4-Acid Digestion</t>
        </is>
      </c>
      <c r="DH360" t="n">
        <v>4.13</v>
      </c>
      <c r="DI360" t="n">
        <v>0.000413</v>
      </c>
      <c r="DJ360" t="inlineStr">
        <is>
          <t>4-Acid Digestion</t>
        </is>
      </c>
      <c r="DK360" t="n">
        <v>14500</v>
      </c>
      <c r="DL360" t="n">
        <v>1.45</v>
      </c>
      <c r="DM360" t="inlineStr">
        <is>
          <t>4-Acid Digestion</t>
        </is>
      </c>
      <c r="DN360" t="n">
        <v>12.2</v>
      </c>
      <c r="DO360" t="n">
        <v>0.00122</v>
      </c>
      <c r="DP360" t="inlineStr">
        <is>
          <t>4-Acid Digestion</t>
        </is>
      </c>
      <c r="DQ360" t="n">
        <v>31.1</v>
      </c>
      <c r="DR360" t="n">
        <v>0.00311</v>
      </c>
      <c r="DS360" t="inlineStr">
        <is>
          <t>4-Acid Digestion</t>
        </is>
      </c>
      <c r="DT360" t="n">
        <v>13.5</v>
      </c>
      <c r="DU360" t="n">
        <v>0.00135</v>
      </c>
      <c r="DV360" t="inlineStr">
        <is>
          <t>Aqua Regia Digestion</t>
        </is>
      </c>
      <c r="DW360" t="n">
        <v>723</v>
      </c>
      <c r="DX360" t="n">
        <v>0.0723</v>
      </c>
      <c r="DY360" t="inlineStr">
        <is>
          <t>4-Acid Digestion</t>
        </is>
      </c>
      <c r="DZ360" t="n">
        <v>316</v>
      </c>
      <c r="EA360" t="n">
        <v>0.0316</v>
      </c>
      <c r="EB360" t="inlineStr">
        <is>
          <t>4-Acid Digestion</t>
        </is>
      </c>
      <c r="EC360" t="inlineStr"/>
      <c r="ED360" t="inlineStr"/>
      <c r="EE360" t="inlineStr"/>
      <c r="EF360" t="n">
        <v>8.33</v>
      </c>
      <c r="EG360" t="n">
        <v>0.000833</v>
      </c>
      <c r="EH360" t="inlineStr">
        <is>
          <t>4-Acid Digestion</t>
        </is>
      </c>
      <c r="EI360" t="inlineStr"/>
      <c r="EJ360" t="inlineStr"/>
      <c r="EK360" t="inlineStr"/>
      <c r="EL360" t="n">
        <v>15.2</v>
      </c>
      <c r="EM360" t="n">
        <v>0.00152</v>
      </c>
      <c r="EN360" t="inlineStr">
        <is>
          <t>Aqua Regia Digestion</t>
        </is>
      </c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n">
        <v>14000</v>
      </c>
      <c r="EY360" t="n">
        <v>1.4</v>
      </c>
      <c r="EZ360" t="inlineStr">
        <is>
          <t>4-Acid Digestion</t>
        </is>
      </c>
      <c r="FA360" t="n">
        <v>53</v>
      </c>
      <c r="FB360" t="n">
        <v>0.0053</v>
      </c>
      <c r="FC360" t="inlineStr">
        <is>
          <t>4-Acid Digestion</t>
        </is>
      </c>
      <c r="FD360" t="n">
        <v>3.29</v>
      </c>
      <c r="FE360" t="n">
        <v>0.000329</v>
      </c>
      <c r="FF360" t="inlineStr">
        <is>
          <t>4-Acid Digestion</t>
        </is>
      </c>
      <c r="FG360" t="n">
        <v>6.02</v>
      </c>
      <c r="FH360" t="n">
        <v>0.000602</v>
      </c>
      <c r="FI360" t="inlineStr">
        <is>
          <t>4-Acid Digestion</t>
        </is>
      </c>
      <c r="FJ360" t="inlineStr"/>
      <c r="FK360" t="inlineStr"/>
      <c r="FL360" t="inlineStr"/>
      <c r="FM360" t="n">
        <v>6.32</v>
      </c>
      <c r="FN360" t="n">
        <v>0.000632</v>
      </c>
      <c r="FO360" t="inlineStr">
        <is>
          <t>4-Acid Digestion</t>
        </is>
      </c>
      <c r="FP360" t="n">
        <v>4.22</v>
      </c>
      <c r="FQ360" t="n">
        <v>0.000422</v>
      </c>
      <c r="FR360" t="inlineStr">
        <is>
          <t>4-Acid Digestion</t>
        </is>
      </c>
      <c r="FS360" t="n">
        <v>231</v>
      </c>
      <c r="FT360" t="n">
        <v>0.0231</v>
      </c>
      <c r="FU360" t="inlineStr">
        <is>
          <t>4-Acid Digestion</t>
        </is>
      </c>
      <c r="FV360" t="n">
        <v>0.9399999999999999</v>
      </c>
      <c r="FW360" t="n">
        <v>9.399999999999999e-05</v>
      </c>
      <c r="FX360" t="inlineStr">
        <is>
          <t>4-Acid Digestion</t>
        </is>
      </c>
      <c r="FY360" t="n">
        <v>0.54</v>
      </c>
      <c r="FZ360" t="n">
        <v>5.4e-05</v>
      </c>
      <c r="GA360" t="inlineStr">
        <is>
          <t>4-Acid Digestion</t>
        </is>
      </c>
      <c r="GB360" t="n">
        <v>5.73</v>
      </c>
      <c r="GC360" t="n">
        <v>0.0005730000000000001</v>
      </c>
      <c r="GD360" t="inlineStr">
        <is>
          <t>Aqua Regia Digestion</t>
        </is>
      </c>
      <c r="GE360" t="n">
        <v>13</v>
      </c>
      <c r="GF360" t="n">
        <v>0.0013</v>
      </c>
      <c r="GG360" t="inlineStr">
        <is>
          <t>4-Acid Digestion</t>
        </is>
      </c>
      <c r="GH360" t="n">
        <v>1670</v>
      </c>
      <c r="GI360" t="n">
        <v>0.167</v>
      </c>
      <c r="GJ360" t="inlineStr">
        <is>
          <t>4-Acid Digestion</t>
        </is>
      </c>
      <c r="GK360" t="n">
        <v>1.42</v>
      </c>
      <c r="GL360" t="n">
        <v>0.000142</v>
      </c>
      <c r="GM360" t="inlineStr">
        <is>
          <t>4-Acid Digestion</t>
        </is>
      </c>
      <c r="GN360" t="inlineStr"/>
      <c r="GO360" t="inlineStr"/>
      <c r="GP360" t="inlineStr"/>
      <c r="GQ360" t="n">
        <v>3.85</v>
      </c>
      <c r="GR360" t="n">
        <v>0.000385</v>
      </c>
      <c r="GS360" t="inlineStr">
        <is>
          <t>4-Acid Digestion</t>
        </is>
      </c>
      <c r="GT360" t="n">
        <v>8.65</v>
      </c>
      <c r="GU360" t="n">
        <v>0.000865</v>
      </c>
      <c r="GV360" t="inlineStr">
        <is>
          <t>Aqua Regia Digestion</t>
        </is>
      </c>
      <c r="GW360" t="n">
        <v>3.99</v>
      </c>
      <c r="GX360" t="n">
        <v>0.000399</v>
      </c>
      <c r="GY360" t="inlineStr">
        <is>
          <t>4-Acid Digestion</t>
        </is>
      </c>
      <c r="GZ360" t="n">
        <v>9.949999999999999</v>
      </c>
      <c r="HA360" t="n">
        <v>0.000995</v>
      </c>
      <c r="HB360" t="inlineStr">
        <is>
          <t>4-Acid Digestion</t>
        </is>
      </c>
      <c r="HC360" t="n">
        <v>0.53</v>
      </c>
      <c r="HD360" t="n">
        <v>5.3e-05</v>
      </c>
      <c r="HE360" t="inlineStr">
        <is>
          <t>4-Acid Digestion</t>
        </is>
      </c>
      <c r="HF360" t="n">
        <v>366</v>
      </c>
      <c r="HG360" t="n">
        <v>0.0366</v>
      </c>
      <c r="HH360" t="inlineStr">
        <is>
          <t>4-Acid Digestion</t>
        </is>
      </c>
      <c r="HI360" t="n">
        <v>63</v>
      </c>
      <c r="HJ360" t="n">
        <v>0.0063</v>
      </c>
      <c r="HK360" t="inlineStr">
        <is>
          <t>4-Acid Digestion</t>
        </is>
      </c>
    </row>
    <row r="361">
      <c r="A361" t="inlineStr">
        <is>
          <t>OREAS0609</t>
        </is>
      </c>
      <c r="B361" t="inlineStr">
        <is>
          <t>Au &gt;1 ppm, Au-Ag ore, Au-Cu ore</t>
        </is>
      </c>
      <c r="C361" t="inlineStr">
        <is>
          <t>primary</t>
        </is>
      </c>
      <c r="D361" t="inlineStr">
        <is>
          <t>rhyodacite</t>
        </is>
      </c>
      <c r="E361" t="inlineStr">
        <is>
          <t>high sulphidation epithermal</t>
        </is>
      </c>
      <c r="F361" t="inlineStr">
        <is>
          <t>yes</t>
        </is>
      </c>
      <c r="G361" t="inlineStr">
        <is>
          <t>Archived</t>
        </is>
      </c>
      <c r="H361" t="inlineStr">
        <is>
          <t>C:/Users/Zeb/Documents/GitHub/OREAS-Catalogue-Info/oreas-catalogue-2024-05-24.csv</t>
        </is>
      </c>
      <c r="I361">
        <f>Hyperlink("https://www.oreas.com/crm/OREAS-609/")</f>
        <v/>
      </c>
      <c r="J361" t="n">
        <v>24.6</v>
      </c>
      <c r="K361" t="n">
        <v>0.00246</v>
      </c>
      <c r="L361" t="inlineStr">
        <is>
          <t>Aqua Regia Digestion</t>
        </is>
      </c>
      <c r="M361" t="n">
        <v>63900</v>
      </c>
      <c r="N361" t="n">
        <v>6.39</v>
      </c>
      <c r="O361" t="inlineStr">
        <is>
          <t>4-Acid Digestion</t>
        </is>
      </c>
      <c r="P361" t="n">
        <v>1489</v>
      </c>
      <c r="Q361" t="n">
        <v>0.1489</v>
      </c>
      <c r="R361" t="inlineStr">
        <is>
          <t>4-Acid Digestion</t>
        </is>
      </c>
      <c r="S361" t="n">
        <v>5.16</v>
      </c>
      <c r="T361" t="n">
        <v>0.000516</v>
      </c>
      <c r="U361" t="inlineStr">
        <is>
          <t>Pb Fire Assay</t>
        </is>
      </c>
      <c r="V361" t="inlineStr"/>
      <c r="W361" t="inlineStr"/>
      <c r="X361" t="inlineStr"/>
      <c r="Y361" t="inlineStr"/>
      <c r="Z361" t="inlineStr"/>
      <c r="AA361" t="inlineStr"/>
      <c r="AB361" t="n">
        <v>1.42</v>
      </c>
      <c r="AC361" t="n">
        <v>0.000142</v>
      </c>
      <c r="AD361" t="inlineStr">
        <is>
          <t>4-Acid Digestion</t>
        </is>
      </c>
      <c r="AE361" t="n">
        <v>112</v>
      </c>
      <c r="AF361" t="n">
        <v>0.0112</v>
      </c>
      <c r="AG361" t="inlineStr">
        <is>
          <t>4-Acid Digestion</t>
        </is>
      </c>
      <c r="AH361" t="n">
        <v>2940</v>
      </c>
      <c r="AI361" t="n">
        <v>0.294</v>
      </c>
      <c r="AJ361" t="inlineStr">
        <is>
          <t>4-Acid Digestion</t>
        </is>
      </c>
      <c r="AK361" t="n">
        <v>7.4</v>
      </c>
      <c r="AL361" t="n">
        <v>0.00074</v>
      </c>
      <c r="AM361" t="inlineStr">
        <is>
          <t>4-Acid Digestion</t>
        </is>
      </c>
      <c r="AN361" t="n">
        <v>53</v>
      </c>
      <c r="AO361" t="n">
        <v>0.0053</v>
      </c>
      <c r="AP361" t="inlineStr">
        <is>
          <t>4-Acid Digestion</t>
        </is>
      </c>
      <c r="AQ361" t="inlineStr"/>
      <c r="AR361" t="inlineStr"/>
      <c r="AS361" t="inlineStr"/>
      <c r="AT361" t="n">
        <v>5.41</v>
      </c>
      <c r="AU361" t="n">
        <v>0.000541</v>
      </c>
      <c r="AV361" t="inlineStr">
        <is>
          <t>4-Acid Digestion</t>
        </is>
      </c>
      <c r="AW361" t="n">
        <v>28.4</v>
      </c>
      <c r="AX361" t="n">
        <v>0.00284</v>
      </c>
      <c r="AY361" t="inlineStr">
        <is>
          <t>4-Acid Digestion</t>
        </is>
      </c>
      <c r="AZ361" t="n">
        <v>2.49</v>
      </c>
      <c r="BA361" t="n">
        <v>0.000249</v>
      </c>
      <c r="BB361" t="inlineStr">
        <is>
          <t>4-Acid Digestion</t>
        </is>
      </c>
      <c r="BC361" t="n">
        <v>4950</v>
      </c>
      <c r="BD361" t="n">
        <v>0.495</v>
      </c>
      <c r="BE361" t="inlineStr">
        <is>
          <t>4-Acid Digestion</t>
        </is>
      </c>
      <c r="BF361" t="n">
        <v>1.68</v>
      </c>
      <c r="BG361" t="n">
        <v>0.000168</v>
      </c>
      <c r="BH361" t="inlineStr">
        <is>
          <t>4-Acid Digestion</t>
        </is>
      </c>
      <c r="BI361" t="n">
        <v>0.61</v>
      </c>
      <c r="BJ361" t="n">
        <v>6.1e-05</v>
      </c>
      <c r="BK361" t="inlineStr">
        <is>
          <t>4-Acid Digestion</t>
        </is>
      </c>
      <c r="BL361" t="n">
        <v>0.85</v>
      </c>
      <c r="BM361" t="n">
        <v>8.500000000000001e-05</v>
      </c>
      <c r="BN361" t="inlineStr">
        <is>
          <t>4-Acid Digestion</t>
        </is>
      </c>
      <c r="BO361" t="n">
        <v>20900</v>
      </c>
      <c r="BP361" t="n">
        <v>2.09</v>
      </c>
      <c r="BQ361" t="inlineStr">
        <is>
          <t>4-Acid Digestion</t>
        </is>
      </c>
      <c r="BR361" t="n">
        <v>23.2</v>
      </c>
      <c r="BS361" t="n">
        <v>0.00232</v>
      </c>
      <c r="BT361" t="inlineStr">
        <is>
          <t>4-Acid Digestion</t>
        </is>
      </c>
      <c r="BU361" t="n">
        <v>3.19</v>
      </c>
      <c r="BV361" t="n">
        <v>0.000319</v>
      </c>
      <c r="BW361" t="inlineStr">
        <is>
          <t>4-Acid Digestion</t>
        </is>
      </c>
      <c r="BX361" t="inlineStr"/>
      <c r="BY361" t="inlineStr"/>
      <c r="BZ361" t="inlineStr"/>
      <c r="CA361" t="n">
        <v>2</v>
      </c>
      <c r="CB361" t="n">
        <v>0.0002</v>
      </c>
      <c r="CC361" t="inlineStr">
        <is>
          <t>4-Acid Digestion</t>
        </is>
      </c>
      <c r="CD361" t="n">
        <v>0.47</v>
      </c>
      <c r="CE361" t="n">
        <v>4.7e-05</v>
      </c>
      <c r="CF361" t="inlineStr">
        <is>
          <t>Aqua Regia Digestion</t>
        </is>
      </c>
      <c r="CG361" t="n">
        <v>0.23</v>
      </c>
      <c r="CH361" t="n">
        <v>2.3e-05</v>
      </c>
      <c r="CI361" t="inlineStr">
        <is>
          <t>4-Acid Digestion</t>
        </is>
      </c>
      <c r="CJ361" t="n">
        <v>1.97</v>
      </c>
      <c r="CK361" t="n">
        <v>0.000197</v>
      </c>
      <c r="CL361" t="inlineStr">
        <is>
          <t>4-Acid Digestion</t>
        </is>
      </c>
      <c r="CM361" t="inlineStr"/>
      <c r="CN361" t="inlineStr"/>
      <c r="CO361" t="inlineStr"/>
      <c r="CP361" t="n">
        <v>22500</v>
      </c>
      <c r="CQ361" t="n">
        <v>2.25</v>
      </c>
      <c r="CR361" t="inlineStr">
        <is>
          <t>4-Acid Digestion</t>
        </is>
      </c>
      <c r="CS361" t="n">
        <v>23.3</v>
      </c>
      <c r="CT361" t="n">
        <v>0.00233</v>
      </c>
      <c r="CU361" t="inlineStr">
        <is>
          <t>4-Acid Digestion</t>
        </is>
      </c>
      <c r="CV361" t="n">
        <v>25.6</v>
      </c>
      <c r="CW361" t="n">
        <v>0.00256</v>
      </c>
      <c r="CX361" t="inlineStr">
        <is>
          <t>4-Acid Digestion</t>
        </is>
      </c>
      <c r="CY361" t="inlineStr"/>
      <c r="CZ361" t="inlineStr"/>
      <c r="DA361" t="inlineStr"/>
      <c r="DB361" t="n">
        <v>1857</v>
      </c>
      <c r="DC361" t="n">
        <v>0.1857</v>
      </c>
      <c r="DD361" t="inlineStr">
        <is>
          <t>4-Acid Digestion</t>
        </is>
      </c>
      <c r="DE361" t="n">
        <v>82</v>
      </c>
      <c r="DF361" t="n">
        <v>0.008200000000000001</v>
      </c>
      <c r="DG361" t="inlineStr">
        <is>
          <t>4-Acid Digestion</t>
        </is>
      </c>
      <c r="DH361" t="n">
        <v>4.43</v>
      </c>
      <c r="DI361" t="n">
        <v>0.000443</v>
      </c>
      <c r="DJ361" t="inlineStr">
        <is>
          <t>4-Acid Digestion</t>
        </is>
      </c>
      <c r="DK361" t="n">
        <v>9340</v>
      </c>
      <c r="DL361" t="n">
        <v>0.9340000000000001</v>
      </c>
      <c r="DM361" t="inlineStr">
        <is>
          <t>4-Acid Digestion</t>
        </is>
      </c>
      <c r="DN361" t="n">
        <v>9.17</v>
      </c>
      <c r="DO361" t="n">
        <v>0.000917</v>
      </c>
      <c r="DP361" t="inlineStr">
        <is>
          <t>4-Acid Digestion</t>
        </is>
      </c>
      <c r="DQ361" t="n">
        <v>21.3</v>
      </c>
      <c r="DR361" t="n">
        <v>0.00213</v>
      </c>
      <c r="DS361" t="inlineStr">
        <is>
          <t>4-Acid Digestion</t>
        </is>
      </c>
      <c r="DT361" t="n">
        <v>12.6</v>
      </c>
      <c r="DU361" t="n">
        <v>0.00126</v>
      </c>
      <c r="DV361" t="inlineStr">
        <is>
          <t>Aqua Regia Digestion</t>
        </is>
      </c>
      <c r="DW361" t="n">
        <v>570</v>
      </c>
      <c r="DX361" t="n">
        <v>0.057</v>
      </c>
      <c r="DY361" t="inlineStr">
        <is>
          <t>4-Acid Digestion</t>
        </is>
      </c>
      <c r="DZ361" t="n">
        <v>608</v>
      </c>
      <c r="EA361" t="n">
        <v>0.0608</v>
      </c>
      <c r="EB361" t="inlineStr">
        <is>
          <t>4-Acid Digestion</t>
        </is>
      </c>
      <c r="EC361" t="inlineStr"/>
      <c r="ED361" t="inlineStr"/>
      <c r="EE361" t="inlineStr"/>
      <c r="EF361" t="n">
        <v>5.82</v>
      </c>
      <c r="EG361" t="n">
        <v>0.0005820000000000001</v>
      </c>
      <c r="EH361" t="inlineStr">
        <is>
          <t>4-Acid Digestion</t>
        </is>
      </c>
      <c r="EI361" t="inlineStr"/>
      <c r="EJ361" t="inlineStr"/>
      <c r="EK361" t="inlineStr"/>
      <c r="EL361" t="n">
        <v>9.02</v>
      </c>
      <c r="EM361" t="n">
        <v>0.000902</v>
      </c>
      <c r="EN361" t="inlineStr">
        <is>
          <t>Aqua Regia Digestion</t>
        </is>
      </c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n">
        <v>34300</v>
      </c>
      <c r="EY361" t="n">
        <v>3.43</v>
      </c>
      <c r="EZ361" t="inlineStr">
        <is>
          <t>4-Acid Digestion</t>
        </is>
      </c>
      <c r="FA361" t="n">
        <v>140</v>
      </c>
      <c r="FB361" t="n">
        <v>0.014</v>
      </c>
      <c r="FC361" t="inlineStr">
        <is>
          <t>4-Acid Digestion</t>
        </is>
      </c>
      <c r="FD361" t="n">
        <v>3.08</v>
      </c>
      <c r="FE361" t="n">
        <v>0.000308</v>
      </c>
      <c r="FF361" t="inlineStr">
        <is>
          <t>4-Acid Digestion</t>
        </is>
      </c>
      <c r="FG361" t="n">
        <v>17.1</v>
      </c>
      <c r="FH361" t="n">
        <v>0.00171</v>
      </c>
      <c r="FI361" t="inlineStr">
        <is>
          <t>4-Acid Digestion</t>
        </is>
      </c>
      <c r="FJ361" t="inlineStr"/>
      <c r="FK361" t="inlineStr"/>
      <c r="FL361" t="inlineStr"/>
      <c r="FM361" t="n">
        <v>4.15</v>
      </c>
      <c r="FN361" t="n">
        <v>0.000415</v>
      </c>
      <c r="FO361" t="inlineStr">
        <is>
          <t>4-Acid Digestion</t>
        </is>
      </c>
      <c r="FP361" t="n">
        <v>10.1</v>
      </c>
      <c r="FQ361" t="n">
        <v>0.00101</v>
      </c>
      <c r="FR361" t="inlineStr">
        <is>
          <t>4-Acid Digestion</t>
        </is>
      </c>
      <c r="FS361" t="n">
        <v>284</v>
      </c>
      <c r="FT361" t="n">
        <v>0.0284</v>
      </c>
      <c r="FU361" t="inlineStr">
        <is>
          <t>4-Acid Digestion</t>
        </is>
      </c>
      <c r="FV361" t="n">
        <v>0.71</v>
      </c>
      <c r="FW361" t="n">
        <v>7.1e-05</v>
      </c>
      <c r="FX361" t="inlineStr">
        <is>
          <t>4-Acid Digestion</t>
        </is>
      </c>
      <c r="FY361" t="n">
        <v>0.36</v>
      </c>
      <c r="FZ361" t="n">
        <v>3.6e-05</v>
      </c>
      <c r="GA361" t="inlineStr">
        <is>
          <t>4-Acid Digestion</t>
        </is>
      </c>
      <c r="GB361" t="n">
        <v>19.1</v>
      </c>
      <c r="GC361" t="n">
        <v>0.00191</v>
      </c>
      <c r="GD361" t="inlineStr">
        <is>
          <t>Aqua Regia Digestion</t>
        </is>
      </c>
      <c r="GE361" t="n">
        <v>9.91</v>
      </c>
      <c r="GF361" t="n">
        <v>0.0009909999999999999</v>
      </c>
      <c r="GG361" t="inlineStr">
        <is>
          <t>4-Acid Digestion</t>
        </is>
      </c>
      <c r="GH361" t="n">
        <v>1610</v>
      </c>
      <c r="GI361" t="n">
        <v>0.161</v>
      </c>
      <c r="GJ361" t="inlineStr">
        <is>
          <t>4-Acid Digestion</t>
        </is>
      </c>
      <c r="GK361" t="n">
        <v>1.68</v>
      </c>
      <c r="GL361" t="n">
        <v>0.000168</v>
      </c>
      <c r="GM361" t="inlineStr">
        <is>
          <t>4-Acid Digestion</t>
        </is>
      </c>
      <c r="GN361" t="inlineStr"/>
      <c r="GO361" t="inlineStr"/>
      <c r="GP361" t="inlineStr"/>
      <c r="GQ361" t="n">
        <v>2.87</v>
      </c>
      <c r="GR361" t="n">
        <v>0.000287</v>
      </c>
      <c r="GS361" t="inlineStr">
        <is>
          <t>4-Acid Digestion</t>
        </is>
      </c>
      <c r="GT361" t="n">
        <v>9.49</v>
      </c>
      <c r="GU361" t="n">
        <v>0.000949</v>
      </c>
      <c r="GV361" t="inlineStr">
        <is>
          <t>Aqua Regia Digestion</t>
        </is>
      </c>
      <c r="GW361" t="n">
        <v>5.62</v>
      </c>
      <c r="GX361" t="n">
        <v>0.000562</v>
      </c>
      <c r="GY361" t="inlineStr">
        <is>
          <t>4-Acid Digestion</t>
        </is>
      </c>
      <c r="GZ361" t="n">
        <v>7.29</v>
      </c>
      <c r="HA361" t="n">
        <v>0.000729</v>
      </c>
      <c r="HB361" t="inlineStr">
        <is>
          <t>4-Acid Digestion</t>
        </is>
      </c>
      <c r="HC361" t="n">
        <v>0.53</v>
      </c>
      <c r="HD361" t="n">
        <v>5.3e-05</v>
      </c>
      <c r="HE361" t="inlineStr">
        <is>
          <t>4-Acid Digestion</t>
        </is>
      </c>
      <c r="HF361" t="n">
        <v>1032</v>
      </c>
      <c r="HG361" t="n">
        <v>0.1032</v>
      </c>
      <c r="HH361" t="inlineStr">
        <is>
          <t>4-Acid Digestion</t>
        </is>
      </c>
      <c r="HI361" t="n">
        <v>59</v>
      </c>
      <c r="HJ361" t="n">
        <v>0.0059</v>
      </c>
      <c r="HK361" t="inlineStr">
        <is>
          <t>4-Acid Digestion</t>
        </is>
      </c>
    </row>
    <row r="362">
      <c r="A362" t="inlineStr">
        <is>
          <t>OREAS0609b</t>
        </is>
      </c>
      <c r="B362" t="inlineStr">
        <is>
          <t>Au &gt;1 ppm, Au-Ag ore, Au-Cu ore</t>
        </is>
      </c>
      <c r="C362" t="inlineStr">
        <is>
          <t>primary</t>
        </is>
      </c>
      <c r="D362" t="inlineStr">
        <is>
          <t>rhyodacite</t>
        </is>
      </c>
      <c r="E362" t="inlineStr">
        <is>
          <t>high sulphidation epithermal</t>
        </is>
      </c>
      <c r="F362" t="inlineStr">
        <is>
          <t>yes</t>
        </is>
      </c>
      <c r="G362" t="inlineStr">
        <is>
          <t>Archived</t>
        </is>
      </c>
      <c r="H362" t="inlineStr">
        <is>
          <t>C:/Users/Zeb/Documents/GitHub/OREAS-Catalogue-Info/oreas-catalogue-2024-05-24.csv</t>
        </is>
      </c>
      <c r="I362">
        <f>Hyperlink("https://www.oreas.com/crm/OREAS-609b/")</f>
        <v/>
      </c>
      <c r="J362" t="n">
        <v>24.4</v>
      </c>
      <c r="K362" t="n">
        <v>0.00244</v>
      </c>
      <c r="L362" t="inlineStr">
        <is>
          <t>Aqua Regia Digestion</t>
        </is>
      </c>
      <c r="M362" t="n">
        <v>67100</v>
      </c>
      <c r="N362" t="n">
        <v>6.71</v>
      </c>
      <c r="O362" t="inlineStr">
        <is>
          <t>4-Acid Digestion</t>
        </is>
      </c>
      <c r="P362" t="n">
        <v>1500</v>
      </c>
      <c r="Q362" t="n">
        <v>0.15</v>
      </c>
      <c r="R362" t="inlineStr">
        <is>
          <t>4-Acid Digestion</t>
        </is>
      </c>
      <c r="S362" t="n">
        <v>4.97</v>
      </c>
      <c r="T362" t="n">
        <v>0.000497</v>
      </c>
      <c r="U362" t="inlineStr">
        <is>
          <t>Pb Fire Assay</t>
        </is>
      </c>
      <c r="V362" s="2" t="n">
        <v>10</v>
      </c>
      <c r="W362" s="2" t="n">
        <v>0.001</v>
      </c>
      <c r="X362" t="inlineStr">
        <is>
          <t>Aqua Regia Digestion</t>
        </is>
      </c>
      <c r="Y362" t="inlineStr"/>
      <c r="Z362" t="inlineStr"/>
      <c r="AA362" t="inlineStr"/>
      <c r="AB362" t="n">
        <v>2.43</v>
      </c>
      <c r="AC362" t="n">
        <v>0.000243</v>
      </c>
      <c r="AD362" t="inlineStr">
        <is>
          <t>4-Acid Digestion</t>
        </is>
      </c>
      <c r="AE362" t="n">
        <v>110</v>
      </c>
      <c r="AF362" t="n">
        <v>0.011</v>
      </c>
      <c r="AG362" t="inlineStr">
        <is>
          <t>4-Acid Digestion</t>
        </is>
      </c>
      <c r="AH362" t="n">
        <v>9390</v>
      </c>
      <c r="AI362" t="n">
        <v>0.9389999999999999</v>
      </c>
      <c r="AJ362" t="inlineStr">
        <is>
          <t>4-Acid Digestion</t>
        </is>
      </c>
      <c r="AK362" t="n">
        <v>8.16</v>
      </c>
      <c r="AL362" t="n">
        <v>0.000816</v>
      </c>
      <c r="AM362" t="inlineStr">
        <is>
          <t>4-Acid Digestion</t>
        </is>
      </c>
      <c r="AN362" t="n">
        <v>71</v>
      </c>
      <c r="AO362" t="n">
        <v>0.0071</v>
      </c>
      <c r="AP362" t="inlineStr">
        <is>
          <t>4-Acid Digestion</t>
        </is>
      </c>
      <c r="AQ362" t="inlineStr"/>
      <c r="AR362" t="inlineStr"/>
      <c r="AS362" t="inlineStr"/>
      <c r="AT362" t="n">
        <v>5.43</v>
      </c>
      <c r="AU362" t="n">
        <v>0.000543</v>
      </c>
      <c r="AV362" t="inlineStr">
        <is>
          <t>4-Acid Digestion</t>
        </is>
      </c>
      <c r="AW362" t="n">
        <v>19.9</v>
      </c>
      <c r="AX362" t="n">
        <v>0.00199</v>
      </c>
      <c r="AY362" t="inlineStr">
        <is>
          <t>4-Acid Digestion</t>
        </is>
      </c>
      <c r="AZ362" t="n">
        <v>5.28</v>
      </c>
      <c r="BA362" t="n">
        <v>0.000528</v>
      </c>
      <c r="BB362" t="inlineStr">
        <is>
          <t>4-Acid Digestion</t>
        </is>
      </c>
      <c r="BC362" t="n">
        <v>4980</v>
      </c>
      <c r="BD362" t="n">
        <v>0.498</v>
      </c>
      <c r="BE362" t="inlineStr">
        <is>
          <t>4-Acid Digestion</t>
        </is>
      </c>
      <c r="BF362" t="n">
        <v>2.75</v>
      </c>
      <c r="BG362" t="n">
        <v>0.000275</v>
      </c>
      <c r="BH362" t="inlineStr">
        <is>
          <t>4-Acid Digestion</t>
        </is>
      </c>
      <c r="BI362" t="n">
        <v>0.8100000000000001</v>
      </c>
      <c r="BJ362" t="n">
        <v>8.1e-05</v>
      </c>
      <c r="BK362" t="inlineStr">
        <is>
          <t>4-Acid Digestion</t>
        </is>
      </c>
      <c r="BL362" t="n">
        <v>1.08</v>
      </c>
      <c r="BM362" t="n">
        <v>0.000108</v>
      </c>
      <c r="BN362" t="inlineStr">
        <is>
          <t>4-Acid Digestion</t>
        </is>
      </c>
      <c r="BO362" t="n">
        <v>28900</v>
      </c>
      <c r="BP362" t="n">
        <v>2.89</v>
      </c>
      <c r="BQ362" t="inlineStr">
        <is>
          <t>4-Acid Digestion</t>
        </is>
      </c>
      <c r="BR362" t="n">
        <v>23</v>
      </c>
      <c r="BS362" t="n">
        <v>0.0023</v>
      </c>
      <c r="BT362" t="inlineStr">
        <is>
          <t>4-Acid Digestion</t>
        </is>
      </c>
      <c r="BU362" t="n">
        <v>4.58</v>
      </c>
      <c r="BV362" t="n">
        <v>0.000458</v>
      </c>
      <c r="BW362" t="inlineStr">
        <is>
          <t>4-Acid Digestion</t>
        </is>
      </c>
      <c r="BX362" t="n">
        <v>0.18</v>
      </c>
      <c r="BY362" t="n">
        <v>1.8e-05</v>
      </c>
      <c r="BZ362" t="inlineStr">
        <is>
          <t>4-Acid Digestion</t>
        </is>
      </c>
      <c r="CA362" t="n">
        <v>5</v>
      </c>
      <c r="CB362" t="n">
        <v>0.0005</v>
      </c>
      <c r="CC362" t="inlineStr">
        <is>
          <t>4-Acid Digestion</t>
        </is>
      </c>
      <c r="CD362" t="n">
        <v>0.52</v>
      </c>
      <c r="CE362" t="n">
        <v>5.2e-05</v>
      </c>
      <c r="CF362" t="inlineStr">
        <is>
          <t>Aqua Regia Digestion</t>
        </is>
      </c>
      <c r="CG362" t="n">
        <v>0.36</v>
      </c>
      <c r="CH362" t="n">
        <v>3.6e-05</v>
      </c>
      <c r="CI362" t="inlineStr">
        <is>
          <t>4-Acid Digestion</t>
        </is>
      </c>
      <c r="CJ362" t="n">
        <v>2.05</v>
      </c>
      <c r="CK362" t="n">
        <v>0.000205</v>
      </c>
      <c r="CL362" t="inlineStr">
        <is>
          <t>4-Acid Digestion</t>
        </is>
      </c>
      <c r="CM362" t="inlineStr"/>
      <c r="CN362" t="inlineStr"/>
      <c r="CO362" t="inlineStr"/>
      <c r="CP362" t="n">
        <v>25300</v>
      </c>
      <c r="CQ362" t="n">
        <v>2.53</v>
      </c>
      <c r="CR362" t="inlineStr">
        <is>
          <t>4-Acid Digestion</t>
        </is>
      </c>
      <c r="CS362" t="n">
        <v>35.3</v>
      </c>
      <c r="CT362" t="n">
        <v>0.00353</v>
      </c>
      <c r="CU362" t="inlineStr">
        <is>
          <t>4-Acid Digestion</t>
        </is>
      </c>
      <c r="CV362" t="n">
        <v>30.9</v>
      </c>
      <c r="CW362" t="n">
        <v>0.00309</v>
      </c>
      <c r="CX362" t="inlineStr">
        <is>
          <t>4-Acid Digestion</t>
        </is>
      </c>
      <c r="CY362" t="n">
        <v>0.083</v>
      </c>
      <c r="CZ362" t="n">
        <v>8.3e-06</v>
      </c>
      <c r="DA362" t="inlineStr">
        <is>
          <t>4-Acid Digestion</t>
        </is>
      </c>
      <c r="DB362" t="n">
        <v>1470</v>
      </c>
      <c r="DC362" t="n">
        <v>0.147</v>
      </c>
      <c r="DD362" t="inlineStr">
        <is>
          <t>4-Acid Digestion</t>
        </is>
      </c>
      <c r="DE362" t="n">
        <v>230</v>
      </c>
      <c r="DF362" t="n">
        <v>0.023</v>
      </c>
      <c r="DG362" t="inlineStr">
        <is>
          <t>4-Acid Digestion</t>
        </is>
      </c>
      <c r="DH362" t="n">
        <v>5.54</v>
      </c>
      <c r="DI362" t="n">
        <v>0.000554</v>
      </c>
      <c r="DJ362" t="inlineStr">
        <is>
          <t>4-Acid Digestion</t>
        </is>
      </c>
      <c r="DK362" t="n">
        <v>19100</v>
      </c>
      <c r="DL362" t="n">
        <v>1.91</v>
      </c>
      <c r="DM362" t="inlineStr">
        <is>
          <t>4-Acid Digestion</t>
        </is>
      </c>
      <c r="DN362" t="n">
        <v>14.6</v>
      </c>
      <c r="DO362" t="n">
        <v>0.00146</v>
      </c>
      <c r="DP362" t="inlineStr">
        <is>
          <t>4-Acid Digestion</t>
        </is>
      </c>
      <c r="DQ362" t="n">
        <v>29.9</v>
      </c>
      <c r="DR362" t="n">
        <v>0.00299</v>
      </c>
      <c r="DS362" t="inlineStr">
        <is>
          <t>4-Acid Digestion</t>
        </is>
      </c>
      <c r="DT362" t="n">
        <v>7.05</v>
      </c>
      <c r="DU362" t="n">
        <v>0.000705</v>
      </c>
      <c r="DV362" t="inlineStr">
        <is>
          <t>Aqua Regia Digestion</t>
        </is>
      </c>
      <c r="DW362" t="n">
        <v>330</v>
      </c>
      <c r="DX362" t="n">
        <v>0.033</v>
      </c>
      <c r="DY362" t="inlineStr">
        <is>
          <t>4-Acid Digestion</t>
        </is>
      </c>
      <c r="DZ362" t="n">
        <v>448</v>
      </c>
      <c r="EA362" t="n">
        <v>0.0448</v>
      </c>
      <c r="EB362" t="inlineStr">
        <is>
          <t>4-Acid Digestion</t>
        </is>
      </c>
      <c r="EC362" t="inlineStr"/>
      <c r="ED362" t="inlineStr"/>
      <c r="EE362" t="inlineStr"/>
      <c r="EF362" t="n">
        <v>8.369999999999999</v>
      </c>
      <c r="EG362" t="n">
        <v>0.000837</v>
      </c>
      <c r="EH362" t="inlineStr">
        <is>
          <t>4-Acid Digestion</t>
        </is>
      </c>
      <c r="EI362" t="inlineStr"/>
      <c r="EJ362" t="inlineStr"/>
      <c r="EK362" t="inlineStr"/>
      <c r="EL362" t="n">
        <v>13.9</v>
      </c>
      <c r="EM362" t="n">
        <v>0.00139</v>
      </c>
      <c r="EN362" t="inlineStr">
        <is>
          <t>Aqua Regia Digestion</t>
        </is>
      </c>
      <c r="EO362" s="2" t="n">
        <v>0.002</v>
      </c>
      <c r="EP362" s="2" t="n">
        <v>2e-07</v>
      </c>
      <c r="EQ362" t="inlineStr">
        <is>
          <t>4-Acid Digestion</t>
        </is>
      </c>
      <c r="ER362" t="inlineStr"/>
      <c r="ES362" t="inlineStr"/>
      <c r="ET362" t="inlineStr"/>
      <c r="EU362" t="inlineStr"/>
      <c r="EV362" t="inlineStr"/>
      <c r="EW362" t="inlineStr"/>
      <c r="EX362" t="n">
        <v>22700</v>
      </c>
      <c r="EY362" t="n">
        <v>2.27</v>
      </c>
      <c r="EZ362" t="inlineStr">
        <is>
          <t>4-Acid Digestion</t>
        </is>
      </c>
      <c r="FA362" t="n">
        <v>158</v>
      </c>
      <c r="FB362" t="n">
        <v>0.0158</v>
      </c>
      <c r="FC362" t="inlineStr">
        <is>
          <t>4-Acid Digestion</t>
        </is>
      </c>
      <c r="FD362" t="n">
        <v>3.73</v>
      </c>
      <c r="FE362" t="n">
        <v>0.000373</v>
      </c>
      <c r="FF362" t="inlineStr">
        <is>
          <t>4-Acid Digestion</t>
        </is>
      </c>
      <c r="FG362" t="n">
        <v>15.5</v>
      </c>
      <c r="FH362" t="n">
        <v>0.00155</v>
      </c>
      <c r="FI362" t="inlineStr">
        <is>
          <t>4-Acid Digestion</t>
        </is>
      </c>
      <c r="FJ362" t="inlineStr"/>
      <c r="FK362" t="inlineStr"/>
      <c r="FL362" t="inlineStr"/>
      <c r="FM362" t="n">
        <v>2.82</v>
      </c>
      <c r="FN362" t="n">
        <v>0.000282</v>
      </c>
      <c r="FO362" t="inlineStr">
        <is>
          <t>Aqua Regia Digestion</t>
        </is>
      </c>
      <c r="FP362" t="n">
        <v>11.6</v>
      </c>
      <c r="FQ362" t="n">
        <v>0.00116</v>
      </c>
      <c r="FR362" t="inlineStr">
        <is>
          <t>4-Acid Digestion</t>
        </is>
      </c>
      <c r="FS362" t="n">
        <v>219</v>
      </c>
      <c r="FT362" t="n">
        <v>0.0219</v>
      </c>
      <c r="FU362" t="inlineStr">
        <is>
          <t>4-Acid Digestion</t>
        </is>
      </c>
      <c r="FV362" t="n">
        <v>1.07</v>
      </c>
      <c r="FW362" t="n">
        <v>0.000107</v>
      </c>
      <c r="FX362" t="inlineStr">
        <is>
          <t>4-Acid Digestion</t>
        </is>
      </c>
      <c r="FY362" t="n">
        <v>0.57</v>
      </c>
      <c r="FZ362" t="n">
        <v>5.7e-05</v>
      </c>
      <c r="GA362" t="inlineStr">
        <is>
          <t>4-Acid Digestion</t>
        </is>
      </c>
      <c r="GB362" t="n">
        <v>21.8</v>
      </c>
      <c r="GC362" t="n">
        <v>0.00218</v>
      </c>
      <c r="GD362" t="inlineStr">
        <is>
          <t>Aqua Regia Digestion</t>
        </is>
      </c>
      <c r="GE362" t="n">
        <v>12.2</v>
      </c>
      <c r="GF362" t="n">
        <v>0.00122</v>
      </c>
      <c r="GG362" t="inlineStr">
        <is>
          <t>4-Acid Digestion</t>
        </is>
      </c>
      <c r="GH362" t="n">
        <v>1220</v>
      </c>
      <c r="GI362" t="n">
        <v>0.122</v>
      </c>
      <c r="GJ362" t="inlineStr">
        <is>
          <t>4-Acid Digestion</t>
        </is>
      </c>
      <c r="GK362" t="n">
        <v>1.48</v>
      </c>
      <c r="GL362" t="n">
        <v>0.000148</v>
      </c>
      <c r="GM362" t="inlineStr">
        <is>
          <t>4-Acid Digestion</t>
        </is>
      </c>
      <c r="GN362" t="n">
        <v>0.095</v>
      </c>
      <c r="GO362" t="n">
        <v>9.500000000000001e-06</v>
      </c>
      <c r="GP362" t="inlineStr">
        <is>
          <t>4-Acid Digestion</t>
        </is>
      </c>
      <c r="GQ362" t="n">
        <v>4.26</v>
      </c>
      <c r="GR362" t="n">
        <v>0.000426</v>
      </c>
      <c r="GS362" t="inlineStr">
        <is>
          <t>4-Acid Digestion</t>
        </is>
      </c>
      <c r="GT362" t="n">
        <v>5.69</v>
      </c>
      <c r="GU362" t="n">
        <v>0.000569</v>
      </c>
      <c r="GV362" t="inlineStr">
        <is>
          <t>Aqua Regia Digestion</t>
        </is>
      </c>
      <c r="GW362" t="n">
        <v>4.42</v>
      </c>
      <c r="GX362" t="n">
        <v>0.000442</v>
      </c>
      <c r="GY362" t="inlineStr">
        <is>
          <t>4-Acid Digestion</t>
        </is>
      </c>
      <c r="GZ362" t="n">
        <v>11.4</v>
      </c>
      <c r="HA362" t="n">
        <v>0.00114</v>
      </c>
      <c r="HB362" t="inlineStr">
        <is>
          <t>4-Acid Digestion</t>
        </is>
      </c>
      <c r="HC362" t="n">
        <v>0.5600000000000001</v>
      </c>
      <c r="HD362" t="n">
        <v>5.6e-05</v>
      </c>
      <c r="HE362" t="inlineStr">
        <is>
          <t>4-Acid Digestion</t>
        </is>
      </c>
      <c r="HF362" t="n">
        <v>1308</v>
      </c>
      <c r="HG362" t="n">
        <v>0.1308</v>
      </c>
      <c r="HH362" t="inlineStr">
        <is>
          <t>4-Acid Digestion</t>
        </is>
      </c>
      <c r="HI362" t="n">
        <v>181</v>
      </c>
      <c r="HJ362" t="n">
        <v>0.0181</v>
      </c>
      <c r="HK362" t="inlineStr">
        <is>
          <t>4-Acid Digestion</t>
        </is>
      </c>
    </row>
    <row r="363">
      <c r="A363" t="inlineStr">
        <is>
          <t>OREAS0060b</t>
        </is>
      </c>
      <c r="B363" t="inlineStr">
        <is>
          <t>Au-Ag ore</t>
        </is>
      </c>
      <c r="C363" t="inlineStr">
        <is>
          <t>primary</t>
        </is>
      </c>
      <c r="D363" t="inlineStr">
        <is>
          <t>andesite</t>
        </is>
      </c>
      <c r="E363" t="inlineStr">
        <is>
          <t>low sulphidation epithermal</t>
        </is>
      </c>
      <c r="F363" t="inlineStr">
        <is>
          <t>no</t>
        </is>
      </c>
      <c r="G363" t="inlineStr">
        <is>
          <t>Archived</t>
        </is>
      </c>
      <c r="H363" t="inlineStr">
        <is>
          <t>C:/Users/Zeb/Documents/GitHub/OREAS-Catalogue-Info/oreas-catalogue-2024-05-24.csv</t>
        </is>
      </c>
      <c r="I363">
        <f>Hyperlink("https://www.oreas.com/crm/OREAS-60b/")</f>
        <v/>
      </c>
      <c r="J363" t="n">
        <v>4.96</v>
      </c>
      <c r="K363" t="n">
        <v>0.000496</v>
      </c>
      <c r="L363" t="inlineStr">
        <is>
          <t>Aqua Regia Digestion</t>
        </is>
      </c>
      <c r="M363" t="inlineStr"/>
      <c r="N363" t="inlineStr"/>
      <c r="O363" t="inlineStr"/>
      <c r="P363" t="inlineStr"/>
      <c r="Q363" t="inlineStr"/>
      <c r="R363" t="inlineStr"/>
      <c r="S363" t="n">
        <v>2.57</v>
      </c>
      <c r="T363" t="n">
        <v>0.000257</v>
      </c>
      <c r="U363" t="inlineStr">
        <is>
          <t>Pb Fire Assay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</row>
    <row r="364">
      <c r="A364" t="inlineStr">
        <is>
          <t>OREAS0060c</t>
        </is>
      </c>
      <c r="B364" t="inlineStr">
        <is>
          <t>Au &gt;1 ppm, Au-Ag ore</t>
        </is>
      </c>
      <c r="C364" t="inlineStr">
        <is>
          <t>primary</t>
        </is>
      </c>
      <c r="D364" t="inlineStr">
        <is>
          <t>andesite</t>
        </is>
      </c>
      <c r="E364" t="inlineStr">
        <is>
          <t>low sulphidation epithermal</t>
        </is>
      </c>
      <c r="F364" t="inlineStr">
        <is>
          <t>no</t>
        </is>
      </c>
      <c r="G364" t="inlineStr">
        <is>
          <t>Archived</t>
        </is>
      </c>
      <c r="H364" t="inlineStr">
        <is>
          <t>C:/Users/Zeb/Documents/GitHub/OREAS-Catalogue-Info/oreas-catalogue-2024-05-24.csv</t>
        </is>
      </c>
      <c r="I364">
        <f>Hyperlink("https://www.oreas.com/crm/OREAS-60c/")</f>
        <v/>
      </c>
      <c r="J364" t="n">
        <v>4.81</v>
      </c>
      <c r="K364" t="n">
        <v>0.000481</v>
      </c>
      <c r="L364" t="inlineStr">
        <is>
          <t>Aqua Regia Digestion</t>
        </is>
      </c>
      <c r="M364" t="inlineStr"/>
      <c r="N364" t="inlineStr"/>
      <c r="O364" t="inlineStr"/>
      <c r="P364" t="inlineStr"/>
      <c r="Q364" t="inlineStr"/>
      <c r="R364" t="inlineStr"/>
      <c r="S364" t="n">
        <v>2.47</v>
      </c>
      <c r="T364" t="n">
        <v>0.000247</v>
      </c>
      <c r="U364" t="inlineStr">
        <is>
          <t>Pb Fire Assay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n">
        <v>8600</v>
      </c>
      <c r="EY364" t="n">
        <v>0.86</v>
      </c>
      <c r="EZ364" t="inlineStr">
        <is>
          <t>4-Acid Digestion</t>
        </is>
      </c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</row>
    <row r="365">
      <c r="A365" t="inlineStr">
        <is>
          <t>OREAS0060d</t>
        </is>
      </c>
      <c r="B365" t="inlineStr">
        <is>
          <t>Au &gt;1 ppm, Au-Ag ore</t>
        </is>
      </c>
      <c r="C365" t="inlineStr">
        <is>
          <t>primary</t>
        </is>
      </c>
      <c r="D365" t="inlineStr">
        <is>
          <t>andesite</t>
        </is>
      </c>
      <c r="E365" t="inlineStr">
        <is>
          <t>low sulphidation epithermal</t>
        </is>
      </c>
      <c r="F365" t="inlineStr">
        <is>
          <t>yes</t>
        </is>
      </c>
      <c r="G365" t="inlineStr">
        <is>
          <t>Archived</t>
        </is>
      </c>
      <c r="H365" t="inlineStr">
        <is>
          <t>C:/Users/Zeb/Documents/GitHub/OREAS-Catalogue-Info/oreas-catalogue-2024-05-24.csv</t>
        </is>
      </c>
      <c r="I365">
        <f>Hyperlink("https://www.oreas.com/crm/OREAS-60d/")</f>
        <v/>
      </c>
      <c r="J365" t="n">
        <v>4.45</v>
      </c>
      <c r="K365" t="n">
        <v>0.000445</v>
      </c>
      <c r="L365" t="inlineStr">
        <is>
          <t>Aqua Regia Digestion</t>
        </is>
      </c>
      <c r="M365" t="n">
        <v>35600</v>
      </c>
      <c r="N365" t="n">
        <v>3.56</v>
      </c>
      <c r="O365" t="inlineStr">
        <is>
          <t>4-Acid Digestion</t>
        </is>
      </c>
      <c r="P365" t="n">
        <v>15.7</v>
      </c>
      <c r="Q365" t="n">
        <v>0.00157</v>
      </c>
      <c r="R365" t="inlineStr">
        <is>
          <t>4-Acid Digestion</t>
        </is>
      </c>
      <c r="S365" t="n">
        <v>2.47</v>
      </c>
      <c r="T365" t="n">
        <v>0.000247</v>
      </c>
      <c r="U365" t="inlineStr">
        <is>
          <t>Pb Fire Assay</t>
        </is>
      </c>
      <c r="V365" t="inlineStr"/>
      <c r="W365" t="inlineStr"/>
      <c r="X365" t="inlineStr"/>
      <c r="Y365" t="n">
        <v>215</v>
      </c>
      <c r="Z365" t="n">
        <v>0.0215</v>
      </c>
      <c r="AA365" t="inlineStr">
        <is>
          <t>4-Acid Digestion</t>
        </is>
      </c>
      <c r="AB365" t="n">
        <v>0.72</v>
      </c>
      <c r="AC365" t="n">
        <v>7.2e-05</v>
      </c>
      <c r="AD365" t="inlineStr">
        <is>
          <t>4-Acid Digestion</t>
        </is>
      </c>
      <c r="AE365" t="n">
        <v>0.31</v>
      </c>
      <c r="AF365" t="n">
        <v>3.1e-05</v>
      </c>
      <c r="AG365" t="inlineStr">
        <is>
          <t>4-Acid Digestion</t>
        </is>
      </c>
      <c r="AH365" t="n">
        <v>101900</v>
      </c>
      <c r="AI365" t="n">
        <v>10.19</v>
      </c>
      <c r="AJ365" t="inlineStr">
        <is>
          <t>4-Acid Digestion</t>
        </is>
      </c>
      <c r="AK365" t="n">
        <v>0.15</v>
      </c>
      <c r="AL365" t="n">
        <v>1.5e-05</v>
      </c>
      <c r="AM365" t="inlineStr">
        <is>
          <t>4-Acid Digestion</t>
        </is>
      </c>
      <c r="AN365" t="n">
        <v>18.6</v>
      </c>
      <c r="AO365" t="n">
        <v>0.00186</v>
      </c>
      <c r="AP365" t="inlineStr">
        <is>
          <t>4-Acid Digestion</t>
        </is>
      </c>
      <c r="AQ365" t="inlineStr"/>
      <c r="AR365" t="inlineStr"/>
      <c r="AS365" t="inlineStr"/>
      <c r="AT365" t="n">
        <v>7.59</v>
      </c>
      <c r="AU365" t="n">
        <v>0.000759</v>
      </c>
      <c r="AV365" t="inlineStr">
        <is>
          <t>4-Acid Digestion</t>
        </is>
      </c>
      <c r="AW365" t="n">
        <v>13.6</v>
      </c>
      <c r="AX365" t="n">
        <v>0.00136</v>
      </c>
      <c r="AY365" t="inlineStr">
        <is>
          <t>4-Acid Digestion</t>
        </is>
      </c>
      <c r="AZ365" t="n">
        <v>4.34</v>
      </c>
      <c r="BA365" t="n">
        <v>0.000434</v>
      </c>
      <c r="BB365" t="inlineStr">
        <is>
          <t>4-Acid Digestion</t>
        </is>
      </c>
      <c r="BC365" t="n">
        <v>73</v>
      </c>
      <c r="BD365" t="n">
        <v>0.0073</v>
      </c>
      <c r="BE365" t="inlineStr">
        <is>
          <t>4-Acid Digestion</t>
        </is>
      </c>
      <c r="BF365" t="n">
        <v>1.37</v>
      </c>
      <c r="BG365" t="n">
        <v>0.000137</v>
      </c>
      <c r="BH365" t="inlineStr">
        <is>
          <t>4-Acid Digestion</t>
        </is>
      </c>
      <c r="BI365" t="n">
        <v>0.8100000000000001</v>
      </c>
      <c r="BJ365" t="n">
        <v>8.1e-05</v>
      </c>
      <c r="BK365" t="inlineStr">
        <is>
          <t>4-Acid Digestion</t>
        </is>
      </c>
      <c r="BL365" t="n">
        <v>0.5</v>
      </c>
      <c r="BM365" t="n">
        <v>5e-05</v>
      </c>
      <c r="BN365" t="inlineStr">
        <is>
          <t>4-Acid Digestion</t>
        </is>
      </c>
      <c r="BO365" t="n">
        <v>19600</v>
      </c>
      <c r="BP365" t="n">
        <v>1.96</v>
      </c>
      <c r="BQ365" t="inlineStr">
        <is>
          <t>4-Acid Digestion</t>
        </is>
      </c>
      <c r="BR365" t="n">
        <v>8.15</v>
      </c>
      <c r="BS365" t="n">
        <v>0.000815</v>
      </c>
      <c r="BT365" t="inlineStr">
        <is>
          <t>4-Acid Digestion</t>
        </is>
      </c>
      <c r="BU365" t="n">
        <v>1.62</v>
      </c>
      <c r="BV365" t="n">
        <v>0.000162</v>
      </c>
      <c r="BW365" t="inlineStr">
        <is>
          <t>4-Acid Digestion</t>
        </is>
      </c>
      <c r="BX365" t="inlineStr"/>
      <c r="BY365" t="inlineStr"/>
      <c r="BZ365" t="inlineStr"/>
      <c r="CA365" t="n">
        <v>1.3</v>
      </c>
      <c r="CB365" t="n">
        <v>0.00013</v>
      </c>
      <c r="CC365" t="inlineStr">
        <is>
          <t>4-Acid Digestion</t>
        </is>
      </c>
      <c r="CD365" t="n">
        <v>0.1</v>
      </c>
      <c r="CE365" t="n">
        <v>1e-05</v>
      </c>
      <c r="CF365" t="inlineStr">
        <is>
          <t>Aqua Regia Digestion</t>
        </is>
      </c>
      <c r="CG365" t="n">
        <v>0.28</v>
      </c>
      <c r="CH365" t="n">
        <v>2.8e-05</v>
      </c>
      <c r="CI365" t="inlineStr">
        <is>
          <t>4-Acid Digestion</t>
        </is>
      </c>
      <c r="CJ365" t="n">
        <v>0.023</v>
      </c>
      <c r="CK365" t="n">
        <v>2.3e-06</v>
      </c>
      <c r="CL365" t="inlineStr">
        <is>
          <t>4-Acid Digestion</t>
        </is>
      </c>
      <c r="CM365" t="inlineStr"/>
      <c r="CN365" t="inlineStr"/>
      <c r="CO365" t="inlineStr"/>
      <c r="CP365" t="n">
        <v>15100</v>
      </c>
      <c r="CQ365" t="n">
        <v>1.51</v>
      </c>
      <c r="CR365" t="inlineStr">
        <is>
          <t>4-Acid Digestion</t>
        </is>
      </c>
      <c r="CS365" t="n">
        <v>9.09</v>
      </c>
      <c r="CT365" t="n">
        <v>0.000909</v>
      </c>
      <c r="CU365" t="inlineStr">
        <is>
          <t>4-Acid Digestion</t>
        </is>
      </c>
      <c r="CV365" t="n">
        <v>40.6</v>
      </c>
      <c r="CW365" t="n">
        <v>0.00406</v>
      </c>
      <c r="CX365" t="inlineStr">
        <is>
          <t>4-Acid Digestion</t>
        </is>
      </c>
      <c r="CY365" t="n">
        <v>0.12</v>
      </c>
      <c r="CZ365" t="n">
        <v>1.2e-05</v>
      </c>
      <c r="DA365" t="inlineStr">
        <is>
          <t>4-Acid Digestion</t>
        </is>
      </c>
      <c r="DB365" t="n">
        <v>5900</v>
      </c>
      <c r="DC365" t="n">
        <v>0.59</v>
      </c>
      <c r="DD365" t="inlineStr">
        <is>
          <t>4-Acid Digestion</t>
        </is>
      </c>
      <c r="DE365" t="n">
        <v>590</v>
      </c>
      <c r="DF365" t="n">
        <v>0.059</v>
      </c>
      <c r="DG365" t="inlineStr">
        <is>
          <t>4-Acid Digestion</t>
        </is>
      </c>
      <c r="DH365" t="n">
        <v>2.83</v>
      </c>
      <c r="DI365" t="n">
        <v>0.000283</v>
      </c>
      <c r="DJ365" t="inlineStr">
        <is>
          <t>4-Acid Digestion</t>
        </is>
      </c>
      <c r="DK365" t="n">
        <v>5650</v>
      </c>
      <c r="DL365" t="n">
        <v>0.5649999999999999</v>
      </c>
      <c r="DM365" t="inlineStr">
        <is>
          <t>4-Acid Digestion</t>
        </is>
      </c>
      <c r="DN365" t="n">
        <v>1.78</v>
      </c>
      <c r="DO365" t="n">
        <v>0.000178</v>
      </c>
      <c r="DP365" t="inlineStr">
        <is>
          <t>4-Acid Digestion</t>
        </is>
      </c>
      <c r="DQ365" t="n">
        <v>8.9</v>
      </c>
      <c r="DR365" t="n">
        <v>0.0008899999999999999</v>
      </c>
      <c r="DS365" t="inlineStr">
        <is>
          <t>4-Acid Digestion</t>
        </is>
      </c>
      <c r="DT365" t="n">
        <v>8.640000000000001</v>
      </c>
      <c r="DU365" t="n">
        <v>0.000864</v>
      </c>
      <c r="DV365" t="inlineStr">
        <is>
          <t>Aqua Regia Digestion</t>
        </is>
      </c>
      <c r="DW365" t="n">
        <v>420</v>
      </c>
      <c r="DX365" t="n">
        <v>0.042</v>
      </c>
      <c r="DY365" t="inlineStr">
        <is>
          <t>4-Acid Digestion</t>
        </is>
      </c>
      <c r="DZ365" t="n">
        <v>10.6</v>
      </c>
      <c r="EA365" t="n">
        <v>0.00106</v>
      </c>
      <c r="EB365" t="inlineStr">
        <is>
          <t>4-Acid Digestion</t>
        </is>
      </c>
      <c r="EC365" t="inlineStr"/>
      <c r="ED365" t="inlineStr"/>
      <c r="EE365" t="inlineStr"/>
      <c r="EF365" t="n">
        <v>2.2</v>
      </c>
      <c r="EG365" t="n">
        <v>0.00022</v>
      </c>
      <c r="EH365" t="inlineStr">
        <is>
          <t>4-Acid Digestion</t>
        </is>
      </c>
      <c r="EI365" t="inlineStr"/>
      <c r="EJ365" t="inlineStr"/>
      <c r="EK365" t="inlineStr"/>
      <c r="EL365" t="n">
        <v>9.91</v>
      </c>
      <c r="EM365" t="n">
        <v>0.0009909999999999999</v>
      </c>
      <c r="EN365" t="inlineStr">
        <is>
          <t>Aqua Regia Digestion</t>
        </is>
      </c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n">
        <v>5730</v>
      </c>
      <c r="EY365" t="n">
        <v>0.573</v>
      </c>
      <c r="EZ365" t="inlineStr">
        <is>
          <t>4-Acid Digestion</t>
        </is>
      </c>
      <c r="FA365" t="n">
        <v>2.14</v>
      </c>
      <c r="FB365" t="n">
        <v>0.000214</v>
      </c>
      <c r="FC365" t="inlineStr">
        <is>
          <t>4-Acid Digestion</t>
        </is>
      </c>
      <c r="FD365" t="n">
        <v>6.85</v>
      </c>
      <c r="FE365" t="n">
        <v>0.000685</v>
      </c>
      <c r="FF365" t="inlineStr">
        <is>
          <t>4-Acid Digestion</t>
        </is>
      </c>
      <c r="FG365" t="inlineStr"/>
      <c r="FH365" t="inlineStr"/>
      <c r="FI365" t="inlineStr"/>
      <c r="FJ365" t="inlineStr"/>
      <c r="FK365" t="inlineStr"/>
      <c r="FL365" t="inlineStr"/>
      <c r="FM365" t="n">
        <v>1.51</v>
      </c>
      <c r="FN365" t="n">
        <v>0.000151</v>
      </c>
      <c r="FO365" t="inlineStr">
        <is>
          <t>Aqua Regia Digestion</t>
        </is>
      </c>
      <c r="FP365" t="n">
        <v>0.7</v>
      </c>
      <c r="FQ365" t="n">
        <v>6.999999999999999e-05</v>
      </c>
      <c r="FR365" t="inlineStr">
        <is>
          <t>4-Acid Digestion</t>
        </is>
      </c>
      <c r="FS365" t="n">
        <v>244</v>
      </c>
      <c r="FT365" t="n">
        <v>0.0244</v>
      </c>
      <c r="FU365" t="inlineStr">
        <is>
          <t>4-Acid Digestion</t>
        </is>
      </c>
      <c r="FV365" t="inlineStr"/>
      <c r="FW365" t="inlineStr"/>
      <c r="FX365" t="inlineStr"/>
      <c r="FY365" t="n">
        <v>0.24</v>
      </c>
      <c r="FZ365" t="n">
        <v>2.4e-05</v>
      </c>
      <c r="GA365" t="inlineStr">
        <is>
          <t>4-Acid Digestion</t>
        </is>
      </c>
      <c r="GB365" t="n">
        <v>2.02</v>
      </c>
      <c r="GC365" t="n">
        <v>0.000202</v>
      </c>
      <c r="GD365" t="inlineStr">
        <is>
          <t>Aqua Regia Digestion</t>
        </is>
      </c>
      <c r="GE365" t="n">
        <v>2.15</v>
      </c>
      <c r="GF365" t="n">
        <v>0.000215</v>
      </c>
      <c r="GG365" t="inlineStr">
        <is>
          <t>4-Acid Digestion</t>
        </is>
      </c>
      <c r="GH365" t="n">
        <v>1710</v>
      </c>
      <c r="GI365" t="n">
        <v>0.171</v>
      </c>
      <c r="GJ365" t="inlineStr">
        <is>
          <t>4-Acid Digestion</t>
        </is>
      </c>
      <c r="GK365" t="n">
        <v>0.64</v>
      </c>
      <c r="GL365" t="n">
        <v>6.4e-05</v>
      </c>
      <c r="GM365" t="inlineStr">
        <is>
          <t>4-Acid Digestion</t>
        </is>
      </c>
      <c r="GN365" t="n">
        <v>0.11</v>
      </c>
      <c r="GO365" t="n">
        <v>1.1e-05</v>
      </c>
      <c r="GP365" t="inlineStr">
        <is>
          <t>4-Acid Digestion</t>
        </is>
      </c>
      <c r="GQ365" t="n">
        <v>0.65</v>
      </c>
      <c r="GR365" t="n">
        <v>6.499999999999999e-05</v>
      </c>
      <c r="GS365" t="inlineStr">
        <is>
          <t>4-Acid Digestion</t>
        </is>
      </c>
      <c r="GT365" t="n">
        <v>37.8</v>
      </c>
      <c r="GU365" t="n">
        <v>0.00378</v>
      </c>
      <c r="GV365" t="inlineStr">
        <is>
          <t>Aqua Regia Digestion</t>
        </is>
      </c>
      <c r="GW365" t="n">
        <v>2.28</v>
      </c>
      <c r="GX365" t="n">
        <v>0.000228</v>
      </c>
      <c r="GY365" t="inlineStr">
        <is>
          <t>4-Acid Digestion</t>
        </is>
      </c>
      <c r="GZ365" t="n">
        <v>7.25</v>
      </c>
      <c r="HA365" t="n">
        <v>0.000725</v>
      </c>
      <c r="HB365" t="inlineStr">
        <is>
          <t>4-Acid Digestion</t>
        </is>
      </c>
      <c r="HC365" t="n">
        <v>0.75</v>
      </c>
      <c r="HD365" t="n">
        <v>7.499999999999999e-05</v>
      </c>
      <c r="HE365" t="inlineStr">
        <is>
          <t>4-Acid Digestion</t>
        </is>
      </c>
      <c r="HF365" t="n">
        <v>36.9</v>
      </c>
      <c r="HG365" t="n">
        <v>0.00369</v>
      </c>
      <c r="HH365" t="inlineStr">
        <is>
          <t>4-Acid Digestion</t>
        </is>
      </c>
      <c r="HI365" t="n">
        <v>49.6</v>
      </c>
      <c r="HJ365" t="n">
        <v>0.00496</v>
      </c>
      <c r="HK365" t="inlineStr">
        <is>
          <t>4-Acid Digestion</t>
        </is>
      </c>
    </row>
    <row r="366">
      <c r="A366" t="inlineStr">
        <is>
          <t>OREAS0060e</t>
        </is>
      </c>
      <c r="B366" t="inlineStr">
        <is>
          <t>Au &gt;1 ppm, Au-Ag ore</t>
        </is>
      </c>
      <c r="C366" t="inlineStr">
        <is>
          <t>primary</t>
        </is>
      </c>
      <c r="D366" t="inlineStr">
        <is>
          <t>andesite</t>
        </is>
      </c>
      <c r="E366" t="inlineStr">
        <is>
          <t>low sulphidation epithermal</t>
        </is>
      </c>
      <c r="F366" t="inlineStr">
        <is>
          <t>yes</t>
        </is>
      </c>
      <c r="G366" t="inlineStr">
        <is>
          <t>Current</t>
        </is>
      </c>
      <c r="H366" t="inlineStr">
        <is>
          <t>C:/Users/Zeb/Documents/GitHub/OREAS-Catalogue-Info/oreas-catalogue-2024-05-24.csv</t>
        </is>
      </c>
      <c r="I366">
        <f>Hyperlink("https://www.oreas.com/crm/OREAS-60e/")</f>
        <v/>
      </c>
      <c r="J366" t="n">
        <v>4.83</v>
      </c>
      <c r="K366" t="n">
        <v>0.000483</v>
      </c>
      <c r="L366" t="inlineStr">
        <is>
          <t>Aqua Regia Digestion</t>
        </is>
      </c>
      <c r="M366" t="n">
        <v>71200</v>
      </c>
      <c r="N366" t="n">
        <v>7.12</v>
      </c>
      <c r="O366" t="inlineStr">
        <is>
          <t>4-Acid Digestion</t>
        </is>
      </c>
      <c r="P366" t="n">
        <v>13.3</v>
      </c>
      <c r="Q366" t="n">
        <v>0.00133</v>
      </c>
      <c r="R366" t="inlineStr">
        <is>
          <t>4-Acid Digestion</t>
        </is>
      </c>
      <c r="S366" t="n">
        <v>2.38</v>
      </c>
      <c r="T366" t="n">
        <v>0.000238</v>
      </c>
      <c r="U366" t="inlineStr">
        <is>
          <t>Pb Fire Assay</t>
        </is>
      </c>
      <c r="V366" t="n">
        <v>14.6</v>
      </c>
      <c r="W366" t="n">
        <v>0.00146</v>
      </c>
      <c r="X366" t="inlineStr">
        <is>
          <t>Aqua Regia Digestion</t>
        </is>
      </c>
      <c r="Y366" t="n">
        <v>386</v>
      </c>
      <c r="Z366" t="n">
        <v>0.0386</v>
      </c>
      <c r="AA366" t="inlineStr">
        <is>
          <t>4-Acid Digestion</t>
        </is>
      </c>
      <c r="AB366" t="n">
        <v>0.95</v>
      </c>
      <c r="AC366" t="n">
        <v>9.500000000000001e-05</v>
      </c>
      <c r="AD366" t="inlineStr">
        <is>
          <t>4-Acid Digestion</t>
        </is>
      </c>
      <c r="AE366" t="n">
        <v>0.097</v>
      </c>
      <c r="AF366" t="n">
        <v>9.7e-06</v>
      </c>
      <c r="AG366" t="inlineStr">
        <is>
          <t>4-Acid Digestion</t>
        </is>
      </c>
      <c r="AH366" t="n">
        <v>37800</v>
      </c>
      <c r="AI366" t="n">
        <v>3.78</v>
      </c>
      <c r="AJ366" t="inlineStr">
        <is>
          <t>4-Acid Digestion</t>
        </is>
      </c>
      <c r="AK366" t="n">
        <v>0.34</v>
      </c>
      <c r="AL366" t="n">
        <v>3.4e-05</v>
      </c>
      <c r="AM366" t="inlineStr">
        <is>
          <t>4-Acid Digestion</t>
        </is>
      </c>
      <c r="AN366" t="n">
        <v>30.7</v>
      </c>
      <c r="AO366" t="n">
        <v>0.00307</v>
      </c>
      <c r="AP366" t="inlineStr">
        <is>
          <t>4-Acid Digestion</t>
        </is>
      </c>
      <c r="AQ366" t="inlineStr"/>
      <c r="AR366" t="inlineStr"/>
      <c r="AS366" t="inlineStr"/>
      <c r="AT366" t="n">
        <v>14.2</v>
      </c>
      <c r="AU366" t="n">
        <v>0.00142</v>
      </c>
      <c r="AV366" t="inlineStr">
        <is>
          <t>4-Acid Digestion</t>
        </is>
      </c>
      <c r="AW366" t="n">
        <v>25.8</v>
      </c>
      <c r="AX366" t="n">
        <v>0.00258</v>
      </c>
      <c r="AY366" t="inlineStr">
        <is>
          <t>4-Acid Digestion</t>
        </is>
      </c>
      <c r="AZ366" t="n">
        <v>3.85</v>
      </c>
      <c r="BA366" t="n">
        <v>0.000385</v>
      </c>
      <c r="BB366" t="inlineStr">
        <is>
          <t>4-Acid Digestion</t>
        </is>
      </c>
      <c r="BC366" t="n">
        <v>116</v>
      </c>
      <c r="BD366" t="n">
        <v>0.0116</v>
      </c>
      <c r="BE366" t="inlineStr">
        <is>
          <t>4-Acid Digestion</t>
        </is>
      </c>
      <c r="BF366" t="n">
        <v>2.54</v>
      </c>
      <c r="BG366" t="n">
        <v>0.000254</v>
      </c>
      <c r="BH366" t="inlineStr">
        <is>
          <t>4-Acid Digestion</t>
        </is>
      </c>
      <c r="BI366" t="n">
        <v>1.5</v>
      </c>
      <c r="BJ366" t="n">
        <v>0.00015</v>
      </c>
      <c r="BK366" t="inlineStr">
        <is>
          <t>4-Acid Digestion</t>
        </is>
      </c>
      <c r="BL366" t="n">
        <v>0.87</v>
      </c>
      <c r="BM366" t="n">
        <v>8.7e-05</v>
      </c>
      <c r="BN366" t="inlineStr">
        <is>
          <t>4-Acid Digestion</t>
        </is>
      </c>
      <c r="BO366" t="n">
        <v>38200</v>
      </c>
      <c r="BP366" t="n">
        <v>3.82</v>
      </c>
      <c r="BQ366" t="inlineStr">
        <is>
          <t>4-Acid Digestion</t>
        </is>
      </c>
      <c r="BR366" t="n">
        <v>15.3</v>
      </c>
      <c r="BS366" t="n">
        <v>0.00153</v>
      </c>
      <c r="BT366" t="inlineStr">
        <is>
          <t>4-Acid Digestion</t>
        </is>
      </c>
      <c r="BU366" t="n">
        <v>2.96</v>
      </c>
      <c r="BV366" t="n">
        <v>0.000296</v>
      </c>
      <c r="BW366" t="inlineStr">
        <is>
          <t>4-Acid Digestion</t>
        </is>
      </c>
      <c r="BX366" t="n">
        <v>0.098</v>
      </c>
      <c r="BY366" t="n">
        <v>9.799999999999999e-06</v>
      </c>
      <c r="BZ366" t="inlineStr">
        <is>
          <t>Aqua Regia Digestion</t>
        </is>
      </c>
      <c r="CA366" t="n">
        <v>2.58</v>
      </c>
      <c r="CB366" t="n">
        <v>0.000258</v>
      </c>
      <c r="CC366" t="inlineStr">
        <is>
          <t>4-Acid Digestion</t>
        </is>
      </c>
      <c r="CD366" t="n">
        <v>0.068</v>
      </c>
      <c r="CE366" t="n">
        <v>6.8e-06</v>
      </c>
      <c r="CF366" t="inlineStr">
        <is>
          <t>Aqua Regia Digestion</t>
        </is>
      </c>
      <c r="CG366" t="n">
        <v>0.52</v>
      </c>
      <c r="CH366" t="n">
        <v>5.2e-05</v>
      </c>
      <c r="CI366" t="inlineStr">
        <is>
          <t>4-Acid Digestion</t>
        </is>
      </c>
      <c r="CJ366" t="n">
        <v>0.048</v>
      </c>
      <c r="CK366" t="n">
        <v>4.8e-06</v>
      </c>
      <c r="CL366" t="inlineStr">
        <is>
          <t>4-Acid Digestion</t>
        </is>
      </c>
      <c r="CM366" t="inlineStr"/>
      <c r="CN366" t="inlineStr"/>
      <c r="CO366" t="inlineStr"/>
      <c r="CP366" t="n">
        <v>17500</v>
      </c>
      <c r="CQ366" t="n">
        <v>1.75</v>
      </c>
      <c r="CR366" t="inlineStr">
        <is>
          <t>4-Acid Digestion</t>
        </is>
      </c>
      <c r="CS366" t="n">
        <v>14.1</v>
      </c>
      <c r="CT366" t="n">
        <v>0.00141</v>
      </c>
      <c r="CU366" t="inlineStr">
        <is>
          <t>4-Acid Digestion</t>
        </is>
      </c>
      <c r="CV366" t="n">
        <v>35.8</v>
      </c>
      <c r="CW366" t="n">
        <v>0.00358</v>
      </c>
      <c r="CX366" t="inlineStr">
        <is>
          <t>4-Acid Digestion</t>
        </is>
      </c>
      <c r="CY366" t="n">
        <v>0.23</v>
      </c>
      <c r="CZ366" t="n">
        <v>2.3e-05</v>
      </c>
      <c r="DA366" t="inlineStr">
        <is>
          <t>4-Acid Digestion</t>
        </is>
      </c>
      <c r="DB366" t="n">
        <v>14600</v>
      </c>
      <c r="DC366" t="n">
        <v>1.46</v>
      </c>
      <c r="DD366" t="inlineStr">
        <is>
          <t>4-Acid Digestion</t>
        </is>
      </c>
      <c r="DE366" t="n">
        <v>830</v>
      </c>
      <c r="DF366" t="n">
        <v>0.083</v>
      </c>
      <c r="DG366" t="inlineStr">
        <is>
          <t>4-Acid Digestion</t>
        </is>
      </c>
      <c r="DH366" t="n">
        <v>3.1</v>
      </c>
      <c r="DI366" t="n">
        <v>0.00031</v>
      </c>
      <c r="DJ366" t="inlineStr">
        <is>
          <t>4-Acid Digestion</t>
        </is>
      </c>
      <c r="DK366" t="n">
        <v>19600</v>
      </c>
      <c r="DL366" t="n">
        <v>1.96</v>
      </c>
      <c r="DM366" t="inlineStr">
        <is>
          <t>4-Acid Digestion</t>
        </is>
      </c>
      <c r="DN366" t="n">
        <v>3.18</v>
      </c>
      <c r="DO366" t="n">
        <v>0.000318</v>
      </c>
      <c r="DP366" t="inlineStr">
        <is>
          <t>4-Acid Digestion</t>
        </is>
      </c>
      <c r="DQ366" t="n">
        <v>16.2</v>
      </c>
      <c r="DR366" t="n">
        <v>0.00162</v>
      </c>
      <c r="DS366" t="inlineStr">
        <is>
          <t>4-Acid Digestion</t>
        </is>
      </c>
      <c r="DT366" t="n">
        <v>14.1</v>
      </c>
      <c r="DU366" t="n">
        <v>0.00141</v>
      </c>
      <c r="DV366" t="inlineStr">
        <is>
          <t>Aqua Regia Digestion</t>
        </is>
      </c>
      <c r="DW366" t="n">
        <v>870</v>
      </c>
      <c r="DX366" t="n">
        <v>0.08699999999999999</v>
      </c>
      <c r="DY366" t="inlineStr">
        <is>
          <t>4-Acid Digestion</t>
        </is>
      </c>
      <c r="DZ366" t="n">
        <v>40.5</v>
      </c>
      <c r="EA366" t="n">
        <v>0.00405</v>
      </c>
      <c r="EB366" t="inlineStr">
        <is>
          <t>4-Acid Digestion</t>
        </is>
      </c>
      <c r="EC366" t="inlineStr"/>
      <c r="ED366" t="inlineStr"/>
      <c r="EE366" t="inlineStr"/>
      <c r="EF366" t="n">
        <v>3.74</v>
      </c>
      <c r="EG366" t="n">
        <v>0.000374</v>
      </c>
      <c r="EH366" t="inlineStr">
        <is>
          <t>4-Acid Digestion</t>
        </is>
      </c>
      <c r="EI366" t="inlineStr"/>
      <c r="EJ366" t="inlineStr"/>
      <c r="EK366" t="inlineStr"/>
      <c r="EL366" t="n">
        <v>8.609999999999999</v>
      </c>
      <c r="EM366" t="n">
        <v>0.000861</v>
      </c>
      <c r="EN366" t="inlineStr">
        <is>
          <t>Aqua Regia Digestion</t>
        </is>
      </c>
      <c r="EO366" s="2" t="n">
        <v>0.002</v>
      </c>
      <c r="EP366" s="2" t="n">
        <v>2e-07</v>
      </c>
      <c r="EQ366" t="inlineStr">
        <is>
          <t>4-Acid Digestion</t>
        </is>
      </c>
      <c r="ER366" t="inlineStr"/>
      <c r="ES366" t="inlineStr"/>
      <c r="ET366" t="inlineStr"/>
      <c r="EU366" t="inlineStr"/>
      <c r="EV366" t="inlineStr"/>
      <c r="EW366" t="inlineStr"/>
      <c r="EX366" t="n">
        <v>4690</v>
      </c>
      <c r="EY366" t="n">
        <v>0.469</v>
      </c>
      <c r="EZ366" t="inlineStr">
        <is>
          <t>4-Acid Digestion</t>
        </is>
      </c>
      <c r="FA366" t="n">
        <v>7.74</v>
      </c>
      <c r="FB366" t="n">
        <v>0.0007739999999999999</v>
      </c>
      <c r="FC366" t="inlineStr">
        <is>
          <t>4-Acid Digestion</t>
        </is>
      </c>
      <c r="FD366" t="n">
        <v>15.2</v>
      </c>
      <c r="FE366" t="n">
        <v>0.00152</v>
      </c>
      <c r="FF366" t="inlineStr">
        <is>
          <t>4-Acid Digestion</t>
        </is>
      </c>
      <c r="FG366" t="n">
        <v>0.45</v>
      </c>
      <c r="FH366" t="n">
        <v>4.5e-05</v>
      </c>
      <c r="FI366" t="inlineStr">
        <is>
          <t>Aqua Regia Digestion</t>
        </is>
      </c>
      <c r="FJ366" t="inlineStr"/>
      <c r="FK366" t="inlineStr"/>
      <c r="FL366" t="inlineStr"/>
      <c r="FM366" t="n">
        <v>2.97</v>
      </c>
      <c r="FN366" t="n">
        <v>0.000297</v>
      </c>
      <c r="FO366" t="inlineStr">
        <is>
          <t>Aqua Regia Digestion</t>
        </is>
      </c>
      <c r="FP366" t="n">
        <v>0.9399999999999999</v>
      </c>
      <c r="FQ366" t="n">
        <v>9.399999999999999e-05</v>
      </c>
      <c r="FR366" t="inlineStr">
        <is>
          <t>4-Acid Digestion</t>
        </is>
      </c>
      <c r="FS366" t="n">
        <v>444</v>
      </c>
      <c r="FT366" t="n">
        <v>0.0444</v>
      </c>
      <c r="FU366" t="inlineStr">
        <is>
          <t>4-Acid Digestion</t>
        </is>
      </c>
      <c r="FV366" t="n">
        <v>0.19</v>
      </c>
      <c r="FW366" t="n">
        <v>1.9e-05</v>
      </c>
      <c r="FX366" t="inlineStr">
        <is>
          <t>4-Acid Digestion</t>
        </is>
      </c>
      <c r="FY366" t="n">
        <v>0.44</v>
      </c>
      <c r="FZ366" t="n">
        <v>4.4e-05</v>
      </c>
      <c r="GA366" t="inlineStr">
        <is>
          <t>4-Acid Digestion</t>
        </is>
      </c>
      <c r="GB366" t="n">
        <v>0.92</v>
      </c>
      <c r="GC366" t="n">
        <v>9.2e-05</v>
      </c>
      <c r="GD366" t="inlineStr">
        <is>
          <t>Aqua Regia Digestion</t>
        </is>
      </c>
      <c r="GE366" t="n">
        <v>2.93</v>
      </c>
      <c r="GF366" t="n">
        <v>0.000293</v>
      </c>
      <c r="GG366" t="inlineStr">
        <is>
          <t>4-Acid Digestion</t>
        </is>
      </c>
      <c r="GH366" t="n">
        <v>3670</v>
      </c>
      <c r="GI366" t="n">
        <v>0.367</v>
      </c>
      <c r="GJ366" t="inlineStr">
        <is>
          <t>4-Acid Digestion</t>
        </is>
      </c>
      <c r="GK366" t="n">
        <v>0.51</v>
      </c>
      <c r="GL366" t="n">
        <v>5.1e-05</v>
      </c>
      <c r="GM366" t="inlineStr">
        <is>
          <t>4-Acid Digestion</t>
        </is>
      </c>
      <c r="GN366" t="n">
        <v>0.2</v>
      </c>
      <c r="GO366" t="n">
        <v>2e-05</v>
      </c>
      <c r="GP366" t="inlineStr">
        <is>
          <t>4-Acid Digestion</t>
        </is>
      </c>
      <c r="GQ366" t="n">
        <v>0.79</v>
      </c>
      <c r="GR366" t="n">
        <v>7.9e-05</v>
      </c>
      <c r="GS366" t="inlineStr">
        <is>
          <t>4-Acid Digestion</t>
        </is>
      </c>
      <c r="GT366" t="n">
        <v>94</v>
      </c>
      <c r="GU366" t="n">
        <v>0.0094</v>
      </c>
      <c r="GV366" t="inlineStr">
        <is>
          <t>Aqua Regia Digestion</t>
        </is>
      </c>
      <c r="GW366" t="n">
        <v>1.62</v>
      </c>
      <c r="GX366" t="n">
        <v>0.000162</v>
      </c>
      <c r="GY366" t="inlineStr">
        <is>
          <t>4-Acid Digestion</t>
        </is>
      </c>
      <c r="GZ366" t="n">
        <v>14.2</v>
      </c>
      <c r="HA366" t="n">
        <v>0.00142</v>
      </c>
      <c r="HB366" t="inlineStr">
        <is>
          <t>4-Acid Digestion</t>
        </is>
      </c>
      <c r="HC366" t="n">
        <v>1.46</v>
      </c>
      <c r="HD366" t="n">
        <v>0.000146</v>
      </c>
      <c r="HE366" t="inlineStr">
        <is>
          <t>4-Acid Digestion</t>
        </is>
      </c>
      <c r="HF366" t="n">
        <v>141</v>
      </c>
      <c r="HG366" t="n">
        <v>0.0141</v>
      </c>
      <c r="HH366" t="inlineStr">
        <is>
          <t>4-Acid Digestion</t>
        </is>
      </c>
      <c r="HI366" t="n">
        <v>98</v>
      </c>
      <c r="HJ366" t="n">
        <v>0.0098</v>
      </c>
      <c r="HK366" t="inlineStr">
        <is>
          <t>4-Acid Digestion</t>
        </is>
      </c>
    </row>
    <row r="367">
      <c r="A367" t="inlineStr">
        <is>
          <t>OREAS0060P</t>
        </is>
      </c>
      <c r="B367" t="inlineStr">
        <is>
          <t>Au only, Au-Ag ore</t>
        </is>
      </c>
      <c r="C367" t="inlineStr">
        <is>
          <t>primary</t>
        </is>
      </c>
      <c r="D367" t="inlineStr">
        <is>
          <t>andesitic volcanics</t>
        </is>
      </c>
      <c r="E367" t="inlineStr">
        <is>
          <t>low sulphidation epithermal</t>
        </is>
      </c>
      <c r="F367" t="inlineStr">
        <is>
          <t>no</t>
        </is>
      </c>
      <c r="G367" t="inlineStr">
        <is>
          <t>Archived</t>
        </is>
      </c>
      <c r="H367" t="inlineStr">
        <is>
          <t>C:/Users/Zeb/Documents/GitHub/OREAS-Catalogue-Info/oreas-catalogue-2024-05-24.csv</t>
        </is>
      </c>
      <c r="I367">
        <f>Hyperlink("https://www.oreas.com/crm/OREAS-60P/")</f>
        <v/>
      </c>
      <c r="J367" t="n">
        <v>4.89</v>
      </c>
      <c r="K367" t="n">
        <v>0.000489</v>
      </c>
      <c r="L367" t="inlineStr">
        <is>
          <t>Aqua Regia Digestion</t>
        </is>
      </c>
      <c r="M367" t="inlineStr"/>
      <c r="N367" t="inlineStr"/>
      <c r="O367" t="inlineStr"/>
      <c r="P367" t="inlineStr"/>
      <c r="Q367" t="inlineStr"/>
      <c r="R367" t="inlineStr"/>
      <c r="S367" t="n">
        <v>2.6</v>
      </c>
      <c r="T367" t="n">
        <v>0.00026</v>
      </c>
      <c r="U367" t="inlineStr">
        <is>
          <t>Pb Fire Assay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</row>
    <row r="368">
      <c r="A368" t="inlineStr">
        <is>
          <t>OREAS0610</t>
        </is>
      </c>
      <c r="B368" t="inlineStr">
        <is>
          <t>Au &gt;1 ppm, Au-Ag ore, Au-Cu ore</t>
        </is>
      </c>
      <c r="C368" t="inlineStr">
        <is>
          <t>primary</t>
        </is>
      </c>
      <c r="D368" t="inlineStr">
        <is>
          <t>rhyodacite</t>
        </is>
      </c>
      <c r="E368" t="inlineStr">
        <is>
          <t>high sulphidation epithermal</t>
        </is>
      </c>
      <c r="F368" t="inlineStr">
        <is>
          <t>yes</t>
        </is>
      </c>
      <c r="G368" t="inlineStr">
        <is>
          <t>Archived</t>
        </is>
      </c>
      <c r="H368" t="inlineStr">
        <is>
          <t>C:/Users/Zeb/Documents/GitHub/OREAS-Catalogue-Info/oreas-catalogue-2024-05-24.csv</t>
        </is>
      </c>
      <c r="I368">
        <f>Hyperlink("https://www.oreas.com/crm/OREAS-610/")</f>
        <v/>
      </c>
      <c r="J368" t="n">
        <v>48.4</v>
      </c>
      <c r="K368" t="n">
        <v>0.00484</v>
      </c>
      <c r="L368" t="inlineStr">
        <is>
          <t>Aqua Regia Digestion</t>
        </is>
      </c>
      <c r="M368" t="n">
        <v>59900</v>
      </c>
      <c r="N368" t="n">
        <v>5.99</v>
      </c>
      <c r="O368" t="inlineStr">
        <is>
          <t>4-Acid Digestion</t>
        </is>
      </c>
      <c r="P368" t="n">
        <v>2835</v>
      </c>
      <c r="Q368" t="n">
        <v>0.2835</v>
      </c>
      <c r="R368" t="inlineStr">
        <is>
          <t>4-Acid Digestion</t>
        </is>
      </c>
      <c r="S368" t="n">
        <v>9.83</v>
      </c>
      <c r="T368" t="n">
        <v>0.0009829999999999999</v>
      </c>
      <c r="U368" t="inlineStr">
        <is>
          <t>Pb Fire Assay</t>
        </is>
      </c>
      <c r="V368" t="inlineStr"/>
      <c r="W368" t="inlineStr"/>
      <c r="X368" t="inlineStr"/>
      <c r="Y368" t="inlineStr"/>
      <c r="Z368" t="inlineStr"/>
      <c r="AA368" t="inlineStr"/>
      <c r="AB368" t="n">
        <v>1.48</v>
      </c>
      <c r="AC368" t="n">
        <v>0.000148</v>
      </c>
      <c r="AD368" t="inlineStr">
        <is>
          <t>4-Acid Digestion</t>
        </is>
      </c>
      <c r="AE368" t="n">
        <v>224</v>
      </c>
      <c r="AF368" t="n">
        <v>0.0224</v>
      </c>
      <c r="AG368" t="inlineStr">
        <is>
          <t>4-Acid Digestion</t>
        </is>
      </c>
      <c r="AH368" t="n">
        <v>2410</v>
      </c>
      <c r="AI368" t="n">
        <v>0.241</v>
      </c>
      <c r="AJ368" t="inlineStr">
        <is>
          <t>4-Acid Digestion</t>
        </is>
      </c>
      <c r="AK368" t="n">
        <v>12.1</v>
      </c>
      <c r="AL368" t="n">
        <v>0.00121</v>
      </c>
      <c r="AM368" t="inlineStr">
        <is>
          <t>4-Acid Digestion</t>
        </is>
      </c>
      <c r="AN368" t="n">
        <v>46.7</v>
      </c>
      <c r="AO368" t="n">
        <v>0.00467</v>
      </c>
      <c r="AP368" t="inlineStr">
        <is>
          <t>4-Acid Digestion</t>
        </is>
      </c>
      <c r="AQ368" t="inlineStr"/>
      <c r="AR368" t="inlineStr"/>
      <c r="AS368" t="inlineStr"/>
      <c r="AT368" t="n">
        <v>7.72</v>
      </c>
      <c r="AU368" t="n">
        <v>0.000772</v>
      </c>
      <c r="AV368" t="inlineStr">
        <is>
          <t>4-Acid Digestion</t>
        </is>
      </c>
      <c r="AW368" t="n">
        <v>39.1</v>
      </c>
      <c r="AX368" t="n">
        <v>0.00391</v>
      </c>
      <c r="AY368" t="inlineStr">
        <is>
          <t>4-Acid Digestion</t>
        </is>
      </c>
      <c r="AZ368" t="n">
        <v>2.16</v>
      </c>
      <c r="BA368" t="n">
        <v>0.000216</v>
      </c>
      <c r="BB368" t="inlineStr">
        <is>
          <t>4-Acid Digestion</t>
        </is>
      </c>
      <c r="BC368" t="n">
        <v>9710</v>
      </c>
      <c r="BD368" t="n">
        <v>0.971</v>
      </c>
      <c r="BE368" t="inlineStr">
        <is>
          <t>4-Acid Digestion</t>
        </is>
      </c>
      <c r="BF368" t="n">
        <v>1.53</v>
      </c>
      <c r="BG368" t="n">
        <v>0.000153</v>
      </c>
      <c r="BH368" t="inlineStr">
        <is>
          <t>4-Acid Digestion</t>
        </is>
      </c>
      <c r="BI368" t="n">
        <v>0.59</v>
      </c>
      <c r="BJ368" t="n">
        <v>5.9e-05</v>
      </c>
      <c r="BK368" t="inlineStr">
        <is>
          <t>4-Acid Digestion</t>
        </is>
      </c>
      <c r="BL368" t="n">
        <v>0.77</v>
      </c>
      <c r="BM368" t="n">
        <v>7.7e-05</v>
      </c>
      <c r="BN368" t="inlineStr">
        <is>
          <t>4-Acid Digestion</t>
        </is>
      </c>
      <c r="BO368" t="n">
        <v>23700</v>
      </c>
      <c r="BP368" t="n">
        <v>2.37</v>
      </c>
      <c r="BQ368" t="inlineStr">
        <is>
          <t>4-Acid Digestion</t>
        </is>
      </c>
      <c r="BR368" t="n">
        <v>24.4</v>
      </c>
      <c r="BS368" t="n">
        <v>0.00244</v>
      </c>
      <c r="BT368" t="inlineStr">
        <is>
          <t>4-Acid Digestion</t>
        </is>
      </c>
      <c r="BU368" t="n">
        <v>2.86</v>
      </c>
      <c r="BV368" t="n">
        <v>0.000286</v>
      </c>
      <c r="BW368" t="inlineStr">
        <is>
          <t>4-Acid Digestion</t>
        </is>
      </c>
      <c r="BX368" t="inlineStr"/>
      <c r="BY368" t="inlineStr"/>
      <c r="BZ368" t="inlineStr"/>
      <c r="CA368" t="n">
        <v>2.01</v>
      </c>
      <c r="CB368" t="n">
        <v>0.000201</v>
      </c>
      <c r="CC368" t="inlineStr">
        <is>
          <t>4-Acid Digestion</t>
        </is>
      </c>
      <c r="CD368" t="n">
        <v>0.8</v>
      </c>
      <c r="CE368" t="n">
        <v>8.000000000000001e-05</v>
      </c>
      <c r="CF368" t="inlineStr">
        <is>
          <t>Aqua Regia Digestion</t>
        </is>
      </c>
      <c r="CG368" t="n">
        <v>0.22</v>
      </c>
      <c r="CH368" t="n">
        <v>2.2e-05</v>
      </c>
      <c r="CI368" t="inlineStr">
        <is>
          <t>4-Acid Digestion</t>
        </is>
      </c>
      <c r="CJ368" t="n">
        <v>3.9</v>
      </c>
      <c r="CK368" t="n">
        <v>0.00039</v>
      </c>
      <c r="CL368" t="inlineStr">
        <is>
          <t>4-Acid Digestion</t>
        </is>
      </c>
      <c r="CM368" t="inlineStr"/>
      <c r="CN368" t="inlineStr"/>
      <c r="CO368" t="inlineStr"/>
      <c r="CP368" t="n">
        <v>19800</v>
      </c>
      <c r="CQ368" t="n">
        <v>1.98</v>
      </c>
      <c r="CR368" t="inlineStr">
        <is>
          <t>4-Acid Digestion</t>
        </is>
      </c>
      <c r="CS368" t="n">
        <v>20.4</v>
      </c>
      <c r="CT368" t="n">
        <v>0.00204</v>
      </c>
      <c r="CU368" t="inlineStr">
        <is>
          <t>4-Acid Digestion</t>
        </is>
      </c>
      <c r="CV368" t="n">
        <v>28.4</v>
      </c>
      <c r="CW368" t="n">
        <v>0.00284</v>
      </c>
      <c r="CX368" t="inlineStr">
        <is>
          <t>4-Acid Digestion</t>
        </is>
      </c>
      <c r="CY368" t="inlineStr"/>
      <c r="CZ368" t="inlineStr"/>
      <c r="DA368" t="inlineStr"/>
      <c r="DB368" t="n">
        <v>1557</v>
      </c>
      <c r="DC368" t="n">
        <v>0.1557</v>
      </c>
      <c r="DD368" t="inlineStr">
        <is>
          <t>4-Acid Digestion</t>
        </is>
      </c>
      <c r="DE368" t="n">
        <v>78</v>
      </c>
      <c r="DF368" t="n">
        <v>0.0078</v>
      </c>
      <c r="DG368" t="inlineStr">
        <is>
          <t>4-Acid Digestion</t>
        </is>
      </c>
      <c r="DH368" t="n">
        <v>4.82</v>
      </c>
      <c r="DI368" t="n">
        <v>0.000482</v>
      </c>
      <c r="DJ368" t="inlineStr">
        <is>
          <t>4-Acid Digestion</t>
        </is>
      </c>
      <c r="DK368" t="n">
        <v>8200</v>
      </c>
      <c r="DL368" t="n">
        <v>0.82</v>
      </c>
      <c r="DM368" t="inlineStr">
        <is>
          <t>4-Acid Digestion</t>
        </is>
      </c>
      <c r="DN368" t="n">
        <v>8.27</v>
      </c>
      <c r="DO368" t="n">
        <v>0.000827</v>
      </c>
      <c r="DP368" t="inlineStr">
        <is>
          <t>4-Acid Digestion</t>
        </is>
      </c>
      <c r="DQ368" t="n">
        <v>18.9</v>
      </c>
      <c r="DR368" t="n">
        <v>0.00189</v>
      </c>
      <c r="DS368" t="inlineStr">
        <is>
          <t>4-Acid Digestion</t>
        </is>
      </c>
      <c r="DT368" t="n">
        <v>24.3</v>
      </c>
      <c r="DU368" t="n">
        <v>0.00243</v>
      </c>
      <c r="DV368" t="inlineStr">
        <is>
          <t>Aqua Regia Digestion</t>
        </is>
      </c>
      <c r="DW368" t="n">
        <v>554</v>
      </c>
      <c r="DX368" t="n">
        <v>0.0554</v>
      </c>
      <c r="DY368" t="inlineStr">
        <is>
          <t>4-Acid Digestion</t>
        </is>
      </c>
      <c r="DZ368" t="n">
        <v>662</v>
      </c>
      <c r="EA368" t="n">
        <v>0.06619999999999999</v>
      </c>
      <c r="EB368" t="inlineStr">
        <is>
          <t>4-Acid Digestion</t>
        </is>
      </c>
      <c r="EC368" t="inlineStr"/>
      <c r="ED368" t="inlineStr"/>
      <c r="EE368" t="inlineStr"/>
      <c r="EF368" t="n">
        <v>5.09</v>
      </c>
      <c r="EG368" t="n">
        <v>0.000509</v>
      </c>
      <c r="EH368" t="inlineStr">
        <is>
          <t>4-Acid Digestion</t>
        </is>
      </c>
      <c r="EI368" t="inlineStr"/>
      <c r="EJ368" t="inlineStr"/>
      <c r="EK368" t="inlineStr"/>
      <c r="EL368" t="n">
        <v>7.63</v>
      </c>
      <c r="EM368" t="n">
        <v>0.000763</v>
      </c>
      <c r="EN368" t="inlineStr">
        <is>
          <t>Aqua Regia Digestion</t>
        </is>
      </c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n">
        <v>40700</v>
      </c>
      <c r="EY368" t="n">
        <v>4.07</v>
      </c>
      <c r="EZ368" t="inlineStr">
        <is>
          <t>4-Acid Digestion</t>
        </is>
      </c>
      <c r="FA368" t="n">
        <v>299</v>
      </c>
      <c r="FB368" t="n">
        <v>0.0299</v>
      </c>
      <c r="FC368" t="inlineStr">
        <is>
          <t>4-Acid Digestion</t>
        </is>
      </c>
      <c r="FD368" t="n">
        <v>3.06</v>
      </c>
      <c r="FE368" t="n">
        <v>0.000306</v>
      </c>
      <c r="FF368" t="inlineStr">
        <is>
          <t>4-Acid Digestion</t>
        </is>
      </c>
      <c r="FG368" t="n">
        <v>29.1</v>
      </c>
      <c r="FH368" t="n">
        <v>0.00291</v>
      </c>
      <c r="FI368" t="inlineStr">
        <is>
          <t>4-Acid Digestion</t>
        </is>
      </c>
      <c r="FJ368" t="inlineStr"/>
      <c r="FK368" t="inlineStr"/>
      <c r="FL368" t="inlineStr"/>
      <c r="FM368" t="n">
        <v>3.68</v>
      </c>
      <c r="FN368" t="n">
        <v>0.000368</v>
      </c>
      <c r="FO368" t="inlineStr">
        <is>
          <t>4-Acid Digestion</t>
        </is>
      </c>
      <c r="FP368" t="n">
        <v>27.1</v>
      </c>
      <c r="FQ368" t="n">
        <v>0.00271</v>
      </c>
      <c r="FR368" t="inlineStr">
        <is>
          <t>4-Acid Digestion</t>
        </is>
      </c>
      <c r="FS368" t="n">
        <v>306</v>
      </c>
      <c r="FT368" t="n">
        <v>0.0306</v>
      </c>
      <c r="FU368" t="inlineStr">
        <is>
          <t>4-Acid Digestion</t>
        </is>
      </c>
      <c r="FV368" t="n">
        <v>0.68</v>
      </c>
      <c r="FW368" t="n">
        <v>6.8e-05</v>
      </c>
      <c r="FX368" t="inlineStr">
        <is>
          <t>4-Acid Digestion</t>
        </is>
      </c>
      <c r="FY368" t="n">
        <v>0.31</v>
      </c>
      <c r="FZ368" t="n">
        <v>3.1e-05</v>
      </c>
      <c r="GA368" t="inlineStr">
        <is>
          <t>4-Acid Digestion</t>
        </is>
      </c>
      <c r="GB368" t="n">
        <v>41.7</v>
      </c>
      <c r="GC368" t="n">
        <v>0.00417</v>
      </c>
      <c r="GD368" t="inlineStr">
        <is>
          <t>Aqua Regia Digestion</t>
        </is>
      </c>
      <c r="GE368" t="n">
        <v>8.949999999999999</v>
      </c>
      <c r="GF368" t="n">
        <v>0.000895</v>
      </c>
      <c r="GG368" t="inlineStr">
        <is>
          <t>4-Acid Digestion</t>
        </is>
      </c>
      <c r="GH368" t="n">
        <v>1670</v>
      </c>
      <c r="GI368" t="n">
        <v>0.167</v>
      </c>
      <c r="GJ368" t="inlineStr">
        <is>
          <t>4-Acid Digestion</t>
        </is>
      </c>
      <c r="GK368" t="n">
        <v>1.84</v>
      </c>
      <c r="GL368" t="n">
        <v>0.000184</v>
      </c>
      <c r="GM368" t="inlineStr">
        <is>
          <t>4-Acid Digestion</t>
        </is>
      </c>
      <c r="GN368" t="inlineStr"/>
      <c r="GO368" t="inlineStr"/>
      <c r="GP368" t="inlineStr"/>
      <c r="GQ368" t="n">
        <v>2.63</v>
      </c>
      <c r="GR368" t="n">
        <v>0.000263</v>
      </c>
      <c r="GS368" t="inlineStr">
        <is>
          <t>4-Acid Digestion</t>
        </is>
      </c>
      <c r="GT368" t="n">
        <v>11.6</v>
      </c>
      <c r="GU368" t="n">
        <v>0.00116</v>
      </c>
      <c r="GV368" t="inlineStr">
        <is>
          <t>Aqua Regia Digestion</t>
        </is>
      </c>
      <c r="GW368" t="n">
        <v>7.57</v>
      </c>
      <c r="GX368" t="n">
        <v>0.000757</v>
      </c>
      <c r="GY368" t="inlineStr">
        <is>
          <t>4-Acid Digestion</t>
        </is>
      </c>
      <c r="GZ368" t="n">
        <v>6.59</v>
      </c>
      <c r="HA368" t="n">
        <v>0.000659</v>
      </c>
      <c r="HB368" t="inlineStr">
        <is>
          <t>4-Acid Digestion</t>
        </is>
      </c>
      <c r="HC368" t="n">
        <v>0.52</v>
      </c>
      <c r="HD368" t="n">
        <v>5.2e-05</v>
      </c>
      <c r="HE368" t="inlineStr">
        <is>
          <t>4-Acid Digestion</t>
        </is>
      </c>
      <c r="HF368" t="n">
        <v>1754</v>
      </c>
      <c r="HG368" t="n">
        <v>0.1754</v>
      </c>
      <c r="HH368" t="inlineStr">
        <is>
          <t>4-Acid Digestion</t>
        </is>
      </c>
      <c r="HI368" t="n">
        <v>61</v>
      </c>
      <c r="HJ368" t="n">
        <v>0.0061</v>
      </c>
      <c r="HK368" t="inlineStr">
        <is>
          <t>4-Acid Digestion</t>
        </is>
      </c>
    </row>
    <row r="369">
      <c r="A369" t="inlineStr">
        <is>
          <t>OREAS0611</t>
        </is>
      </c>
      <c r="B369" t="inlineStr">
        <is>
          <t>Au &gt;1 ppm, Au-Ag ore, Au-Cu ore</t>
        </is>
      </c>
      <c r="C369" t="inlineStr">
        <is>
          <t>primary</t>
        </is>
      </c>
      <c r="D369" t="inlineStr">
        <is>
          <t>rhyodacite</t>
        </is>
      </c>
      <c r="E369" t="inlineStr">
        <is>
          <t>high sulphidation epithermal</t>
        </is>
      </c>
      <c r="F369" t="inlineStr">
        <is>
          <t>yes</t>
        </is>
      </c>
      <c r="G369" t="inlineStr">
        <is>
          <t>Archived</t>
        </is>
      </c>
      <c r="H369" t="inlineStr">
        <is>
          <t>C:/Users/Zeb/Documents/GitHub/OREAS-Catalogue-Info/oreas-catalogue-2024-05-24.csv</t>
        </is>
      </c>
      <c r="I369">
        <f>Hyperlink("https://www.oreas.com/crm/OREAS-611/")</f>
        <v/>
      </c>
      <c r="J369" t="n">
        <v>79.2</v>
      </c>
      <c r="K369" t="n">
        <v>0.00792</v>
      </c>
      <c r="L369" t="inlineStr">
        <is>
          <t>Aqua Regia Digestion</t>
        </is>
      </c>
      <c r="M369" t="n">
        <v>57800</v>
      </c>
      <c r="N369" t="n">
        <v>5.78</v>
      </c>
      <c r="O369" t="inlineStr">
        <is>
          <t>4-Acid Digestion</t>
        </is>
      </c>
      <c r="P369" t="n">
        <v>3400</v>
      </c>
      <c r="Q369" t="n">
        <v>0.34</v>
      </c>
      <c r="R369" t="inlineStr">
        <is>
          <t>4-Acid Digestion</t>
        </is>
      </c>
      <c r="S369" t="n">
        <v>15.7</v>
      </c>
      <c r="T369" t="n">
        <v>0.00157</v>
      </c>
      <c r="U369" t="inlineStr">
        <is>
          <t>Pb Fire Assay</t>
        </is>
      </c>
      <c r="V369" t="inlineStr"/>
      <c r="W369" t="inlineStr"/>
      <c r="X369" t="inlineStr"/>
      <c r="Y369" t="inlineStr"/>
      <c r="Z369" t="inlineStr"/>
      <c r="AA369" t="inlineStr"/>
      <c r="AB369" t="n">
        <v>1.46</v>
      </c>
      <c r="AC369" t="n">
        <v>0.000146</v>
      </c>
      <c r="AD369" t="inlineStr">
        <is>
          <t>4-Acid Digestion</t>
        </is>
      </c>
      <c r="AE369" t="n">
        <v>265</v>
      </c>
      <c r="AF369" t="n">
        <v>0.0265</v>
      </c>
      <c r="AG369" t="inlineStr">
        <is>
          <t>4-Acid Digestion</t>
        </is>
      </c>
      <c r="AH369" t="n">
        <v>2270</v>
      </c>
      <c r="AI369" t="n">
        <v>0.227</v>
      </c>
      <c r="AJ369" t="inlineStr">
        <is>
          <t>4-Acid Digestion</t>
        </is>
      </c>
      <c r="AK369" t="n">
        <v>13.9</v>
      </c>
      <c r="AL369" t="n">
        <v>0.00139</v>
      </c>
      <c r="AM369" t="inlineStr">
        <is>
          <t>4-Acid Digestion</t>
        </is>
      </c>
      <c r="AN369" t="n">
        <v>46.4</v>
      </c>
      <c r="AO369" t="n">
        <v>0.00464</v>
      </c>
      <c r="AP369" t="inlineStr">
        <is>
          <t>4-Acid Digestion</t>
        </is>
      </c>
      <c r="AQ369" t="inlineStr"/>
      <c r="AR369" t="inlineStr"/>
      <c r="AS369" t="inlineStr"/>
      <c r="AT369" t="n">
        <v>8.699999999999999</v>
      </c>
      <c r="AU369" t="n">
        <v>0.00087</v>
      </c>
      <c r="AV369" t="inlineStr">
        <is>
          <t>4-Acid Digestion</t>
        </is>
      </c>
      <c r="AW369" t="n">
        <v>51</v>
      </c>
      <c r="AX369" t="n">
        <v>0.0051</v>
      </c>
      <c r="AY369" t="inlineStr">
        <is>
          <t>4-Acid Digestion</t>
        </is>
      </c>
      <c r="AZ369" t="n">
        <v>2.06</v>
      </c>
      <c r="BA369" t="n">
        <v>0.000206</v>
      </c>
      <c r="BB369" t="inlineStr">
        <is>
          <t>4-Acid Digestion</t>
        </is>
      </c>
      <c r="BC369" t="n">
        <v>11700</v>
      </c>
      <c r="BD369" t="n">
        <v>1.17</v>
      </c>
      <c r="BE369" t="inlineStr">
        <is>
          <t>4-Acid Digestion</t>
        </is>
      </c>
      <c r="BF369" t="n">
        <v>1.55</v>
      </c>
      <c r="BG369" t="n">
        <v>0.000155</v>
      </c>
      <c r="BH369" t="inlineStr">
        <is>
          <t>4-Acid Digestion</t>
        </is>
      </c>
      <c r="BI369" t="n">
        <v>0.61</v>
      </c>
      <c r="BJ369" t="n">
        <v>6.1e-05</v>
      </c>
      <c r="BK369" t="inlineStr">
        <is>
          <t>4-Acid Digestion</t>
        </is>
      </c>
      <c r="BL369" t="n">
        <v>0.76</v>
      </c>
      <c r="BM369" t="n">
        <v>7.6e-05</v>
      </c>
      <c r="BN369" t="inlineStr">
        <is>
          <t>4-Acid Digestion</t>
        </is>
      </c>
      <c r="BO369" t="n">
        <v>25400</v>
      </c>
      <c r="BP369" t="n">
        <v>2.54</v>
      </c>
      <c r="BQ369" t="inlineStr">
        <is>
          <t>4-Acid Digestion</t>
        </is>
      </c>
      <c r="BR369" t="n">
        <v>24.4</v>
      </c>
      <c r="BS369" t="n">
        <v>0.00244</v>
      </c>
      <c r="BT369" t="inlineStr">
        <is>
          <t>4-Acid Digestion</t>
        </is>
      </c>
      <c r="BU369" t="n">
        <v>2.92</v>
      </c>
      <c r="BV369" t="n">
        <v>0.000292</v>
      </c>
      <c r="BW369" t="inlineStr">
        <is>
          <t>4-Acid Digestion</t>
        </is>
      </c>
      <c r="BX369" t="inlineStr"/>
      <c r="BY369" t="inlineStr"/>
      <c r="BZ369" t="inlineStr"/>
      <c r="CA369" t="n">
        <v>2.26</v>
      </c>
      <c r="CB369" t="n">
        <v>0.000226</v>
      </c>
      <c r="CC369" t="inlineStr">
        <is>
          <t>4-Acid Digestion</t>
        </is>
      </c>
      <c r="CD369" t="n">
        <v>0.95</v>
      </c>
      <c r="CE369" t="n">
        <v>9.500000000000001e-05</v>
      </c>
      <c r="CF369" t="inlineStr">
        <is>
          <t>Aqua Regia Digestion</t>
        </is>
      </c>
      <c r="CG369" t="n">
        <v>0.22</v>
      </c>
      <c r="CH369" t="n">
        <v>2.2e-05</v>
      </c>
      <c r="CI369" t="inlineStr">
        <is>
          <t>4-Acid Digestion</t>
        </is>
      </c>
      <c r="CJ369" t="n">
        <v>4.68</v>
      </c>
      <c r="CK369" t="n">
        <v>0.000468</v>
      </c>
      <c r="CL369" t="inlineStr">
        <is>
          <t>4-Acid Digestion</t>
        </is>
      </c>
      <c r="CM369" t="inlineStr"/>
      <c r="CN369" t="inlineStr"/>
      <c r="CO369" t="inlineStr"/>
      <c r="CP369" t="n">
        <v>18600</v>
      </c>
      <c r="CQ369" t="n">
        <v>1.86</v>
      </c>
      <c r="CR369" t="inlineStr">
        <is>
          <t>4-Acid Digestion</t>
        </is>
      </c>
      <c r="CS369" t="n">
        <v>20.8</v>
      </c>
      <c r="CT369" t="n">
        <v>0.00208</v>
      </c>
      <c r="CU369" t="inlineStr">
        <is>
          <t>4-Acid Digestion</t>
        </is>
      </c>
      <c r="CV369" t="n">
        <v>29.7</v>
      </c>
      <c r="CW369" t="n">
        <v>0.00297</v>
      </c>
      <c r="CX369" t="inlineStr">
        <is>
          <t>4-Acid Digestion</t>
        </is>
      </c>
      <c r="CY369" t="inlineStr"/>
      <c r="CZ369" t="inlineStr"/>
      <c r="DA369" t="inlineStr"/>
      <c r="DB369" t="n">
        <v>1472</v>
      </c>
      <c r="DC369" t="n">
        <v>0.1472</v>
      </c>
      <c r="DD369" t="inlineStr">
        <is>
          <t>4-Acid Digestion</t>
        </is>
      </c>
      <c r="DE369" t="n">
        <v>79</v>
      </c>
      <c r="DF369" t="n">
        <v>0.007900000000000001</v>
      </c>
      <c r="DG369" t="inlineStr">
        <is>
          <t>4-Acid Digestion</t>
        </is>
      </c>
      <c r="DH369" t="n">
        <v>5.46</v>
      </c>
      <c r="DI369" t="n">
        <v>0.000546</v>
      </c>
      <c r="DJ369" t="inlineStr">
        <is>
          <t>4-Acid Digestion</t>
        </is>
      </c>
      <c r="DK369" t="n">
        <v>8040</v>
      </c>
      <c r="DL369" t="n">
        <v>0.804</v>
      </c>
      <c r="DM369" t="inlineStr">
        <is>
          <t>4-Acid Digestion</t>
        </is>
      </c>
      <c r="DN369" t="n">
        <v>8.82</v>
      </c>
      <c r="DO369" t="n">
        <v>0.000882</v>
      </c>
      <c r="DP369" t="inlineStr">
        <is>
          <t>4-Acid Digestion</t>
        </is>
      </c>
      <c r="DQ369" t="n">
        <v>19.4</v>
      </c>
      <c r="DR369" t="n">
        <v>0.00194</v>
      </c>
      <c r="DS369" t="inlineStr">
        <is>
          <t>4-Acid Digestion</t>
        </is>
      </c>
      <c r="DT369" t="n">
        <v>26.9</v>
      </c>
      <c r="DU369" t="n">
        <v>0.00269</v>
      </c>
      <c r="DV369" t="inlineStr">
        <is>
          <t>Aqua Regia Digestion</t>
        </is>
      </c>
      <c r="DW369" t="n">
        <v>548</v>
      </c>
      <c r="DX369" t="n">
        <v>0.0548</v>
      </c>
      <c r="DY369" t="inlineStr">
        <is>
          <t>4-Acid Digestion</t>
        </is>
      </c>
      <c r="DZ369" t="n">
        <v>640</v>
      </c>
      <c r="EA369" t="n">
        <v>0.064</v>
      </c>
      <c r="EB369" t="inlineStr">
        <is>
          <t>4-Acid Digestion</t>
        </is>
      </c>
      <c r="EC369" t="inlineStr"/>
      <c r="ED369" t="inlineStr"/>
      <c r="EE369" t="inlineStr"/>
      <c r="EF369" t="n">
        <v>5.15</v>
      </c>
      <c r="EG369" t="n">
        <v>0.000515</v>
      </c>
      <c r="EH369" t="inlineStr">
        <is>
          <t>4-Acid Digestion</t>
        </is>
      </c>
      <c r="EI369" t="inlineStr"/>
      <c r="EJ369" t="inlineStr"/>
      <c r="EK369" t="inlineStr"/>
      <c r="EL369" t="n">
        <v>7.25</v>
      </c>
      <c r="EM369" t="n">
        <v>0.000725</v>
      </c>
      <c r="EN369" t="inlineStr">
        <is>
          <t>Aqua Regia Digestion</t>
        </is>
      </c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n">
        <v>41800</v>
      </c>
      <c r="EY369" t="n">
        <v>4.18</v>
      </c>
      <c r="EZ369" t="inlineStr">
        <is>
          <t>4-Acid Digestion</t>
        </is>
      </c>
      <c r="FA369" t="n">
        <v>365</v>
      </c>
      <c r="FB369" t="n">
        <v>0.0365</v>
      </c>
      <c r="FC369" t="inlineStr">
        <is>
          <t>4-Acid Digestion</t>
        </is>
      </c>
      <c r="FD369" t="n">
        <v>3.2</v>
      </c>
      <c r="FE369" t="n">
        <v>0.00032</v>
      </c>
      <c r="FF369" t="inlineStr">
        <is>
          <t>4-Acid Digestion</t>
        </is>
      </c>
      <c r="FG369" t="n">
        <v>34.8</v>
      </c>
      <c r="FH369" t="n">
        <v>0.00348</v>
      </c>
      <c r="FI369" t="inlineStr">
        <is>
          <t>4-Acid Digestion</t>
        </is>
      </c>
      <c r="FJ369" t="inlineStr"/>
      <c r="FK369" t="inlineStr"/>
      <c r="FL369" t="inlineStr"/>
      <c r="FM369" t="n">
        <v>3.8</v>
      </c>
      <c r="FN369" t="n">
        <v>0.00038</v>
      </c>
      <c r="FO369" t="inlineStr">
        <is>
          <t>4-Acid Digestion</t>
        </is>
      </c>
      <c r="FP369" t="n">
        <v>32.1</v>
      </c>
      <c r="FQ369" t="n">
        <v>0.00321</v>
      </c>
      <c r="FR369" t="inlineStr">
        <is>
          <t>4-Acid Digestion</t>
        </is>
      </c>
      <c r="FS369" t="n">
        <v>317</v>
      </c>
      <c r="FT369" t="n">
        <v>0.0317</v>
      </c>
      <c r="FU369" t="inlineStr">
        <is>
          <t>4-Acid Digestion</t>
        </is>
      </c>
      <c r="FV369" t="n">
        <v>0.71</v>
      </c>
      <c r="FW369" t="n">
        <v>7.1e-05</v>
      </c>
      <c r="FX369" t="inlineStr">
        <is>
          <t>4-Acid Digestion</t>
        </is>
      </c>
      <c r="FY369" t="n">
        <v>0.31</v>
      </c>
      <c r="FZ369" t="n">
        <v>3.1e-05</v>
      </c>
      <c r="GA369" t="inlineStr">
        <is>
          <t>4-Acid Digestion</t>
        </is>
      </c>
      <c r="GB369" t="n">
        <v>49</v>
      </c>
      <c r="GC369" t="n">
        <v>0.0049</v>
      </c>
      <c r="GD369" t="inlineStr">
        <is>
          <t>Aqua Regia Digestion</t>
        </is>
      </c>
      <c r="GE369" t="n">
        <v>8.66</v>
      </c>
      <c r="GF369" t="n">
        <v>0.000866</v>
      </c>
      <c r="GG369" t="inlineStr">
        <is>
          <t>4-Acid Digestion</t>
        </is>
      </c>
      <c r="GH369" t="n">
        <v>1920</v>
      </c>
      <c r="GI369" t="n">
        <v>0.192</v>
      </c>
      <c r="GJ369" t="inlineStr">
        <is>
          <t>4-Acid Digestion</t>
        </is>
      </c>
      <c r="GK369" t="n">
        <v>2.17</v>
      </c>
      <c r="GL369" t="n">
        <v>0.000217</v>
      </c>
      <c r="GM369" t="inlineStr">
        <is>
          <t>4-Acid Digestion</t>
        </is>
      </c>
      <c r="GN369" t="inlineStr"/>
      <c r="GO369" t="inlineStr"/>
      <c r="GP369" t="inlineStr"/>
      <c r="GQ369" t="n">
        <v>2.68</v>
      </c>
      <c r="GR369" t="n">
        <v>0.000268</v>
      </c>
      <c r="GS369" t="inlineStr">
        <is>
          <t>4-Acid Digestion</t>
        </is>
      </c>
      <c r="GT369" t="n">
        <v>12.7</v>
      </c>
      <c r="GU369" t="n">
        <v>0.00127</v>
      </c>
      <c r="GV369" t="inlineStr">
        <is>
          <t>Aqua Regia Digestion</t>
        </is>
      </c>
      <c r="GW369" t="n">
        <v>8.75</v>
      </c>
      <c r="GX369" t="n">
        <v>0.000875</v>
      </c>
      <c r="GY369" t="inlineStr">
        <is>
          <t>4-Acid Digestion</t>
        </is>
      </c>
      <c r="GZ369" t="n">
        <v>6.8</v>
      </c>
      <c r="HA369" t="n">
        <v>0.00068</v>
      </c>
      <c r="HB369" t="inlineStr">
        <is>
          <t>4-Acid Digestion</t>
        </is>
      </c>
      <c r="HC369" t="n">
        <v>0.55</v>
      </c>
      <c r="HD369" t="n">
        <v>5.5e-05</v>
      </c>
      <c r="HE369" t="inlineStr">
        <is>
          <t>4-Acid Digestion</t>
        </is>
      </c>
      <c r="HF369" t="n">
        <v>2023</v>
      </c>
      <c r="HG369" t="n">
        <v>0.2023</v>
      </c>
      <c r="HH369" t="inlineStr">
        <is>
          <t>4-Acid Digestion</t>
        </is>
      </c>
      <c r="HI369" t="n">
        <v>69</v>
      </c>
      <c r="HJ369" t="n">
        <v>0.0069</v>
      </c>
      <c r="HK369" t="inlineStr">
        <is>
          <t>4-Acid Digestion</t>
        </is>
      </c>
    </row>
    <row r="370">
      <c r="A370" t="inlineStr">
        <is>
          <t>OREAS0061d</t>
        </is>
      </c>
      <c r="B370" t="inlineStr">
        <is>
          <t>Au-Ag ore</t>
        </is>
      </c>
      <c r="C370" t="inlineStr">
        <is>
          <t>primary</t>
        </is>
      </c>
      <c r="D370" t="inlineStr">
        <is>
          <t>andesite</t>
        </is>
      </c>
      <c r="E370" t="inlineStr">
        <is>
          <t>low sulphidation epithermal</t>
        </is>
      </c>
      <c r="F370" t="inlineStr">
        <is>
          <t>no</t>
        </is>
      </c>
      <c r="G370" t="inlineStr">
        <is>
          <t>Archived</t>
        </is>
      </c>
      <c r="H370" t="inlineStr">
        <is>
          <t>C:/Users/Zeb/Documents/GitHub/OREAS-Catalogue-Info/oreas-catalogue-2024-05-24.csv</t>
        </is>
      </c>
      <c r="I370">
        <f>Hyperlink("https://www.oreas.com/crm/OREAS-61d/")</f>
        <v/>
      </c>
      <c r="J370" t="n">
        <v>9.27</v>
      </c>
      <c r="K370" t="n">
        <v>0.000927</v>
      </c>
      <c r="L370" t="inlineStr">
        <is>
          <t>Aqua Regia Digestion</t>
        </is>
      </c>
      <c r="M370" t="inlineStr"/>
      <c r="N370" t="inlineStr"/>
      <c r="O370" t="inlineStr"/>
      <c r="P370" t="inlineStr"/>
      <c r="Q370" t="inlineStr"/>
      <c r="R370" t="inlineStr"/>
      <c r="S370" t="n">
        <v>4.76</v>
      </c>
      <c r="T370" t="n">
        <v>0.000476</v>
      </c>
      <c r="U370" t="inlineStr">
        <is>
          <t>Pb Fire Assay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</row>
    <row r="371">
      <c r="A371" t="inlineStr">
        <is>
          <t>OREAS0061e</t>
        </is>
      </c>
      <c r="B371" t="inlineStr">
        <is>
          <t>Au &gt;1 ppm, Au-Ag ore</t>
        </is>
      </c>
      <c r="C371" t="inlineStr">
        <is>
          <t>primary</t>
        </is>
      </c>
      <c r="D371" t="inlineStr">
        <is>
          <t>andesite</t>
        </is>
      </c>
      <c r="E371" t="inlineStr">
        <is>
          <t>low sulphidation epithermal</t>
        </is>
      </c>
      <c r="F371" t="inlineStr">
        <is>
          <t>no</t>
        </is>
      </c>
      <c r="G371" t="inlineStr">
        <is>
          <t>Archived</t>
        </is>
      </c>
      <c r="H371" t="inlineStr">
        <is>
          <t>C:/Users/Zeb/Documents/GitHub/OREAS-Catalogue-Info/oreas-catalogue-2024-05-24.csv</t>
        </is>
      </c>
      <c r="I371">
        <f>Hyperlink("https://www.oreas.com/crm/OREAS-61e/")</f>
        <v/>
      </c>
      <c r="J371" t="n">
        <v>5.37</v>
      </c>
      <c r="K371" t="n">
        <v>0.000537</v>
      </c>
      <c r="L371" t="inlineStr">
        <is>
          <t>Aqua Regia Digestion</t>
        </is>
      </c>
      <c r="M371" t="inlineStr"/>
      <c r="N371" t="inlineStr"/>
      <c r="O371" t="inlineStr"/>
      <c r="P371" t="inlineStr"/>
      <c r="Q371" t="inlineStr"/>
      <c r="R371" t="inlineStr"/>
      <c r="S371" t="n">
        <v>4.43</v>
      </c>
      <c r="T371" t="n">
        <v>0.000443</v>
      </c>
      <c r="U371" t="inlineStr">
        <is>
          <t>Pb Fire Assay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n">
        <v>7900</v>
      </c>
      <c r="EY371" t="n">
        <v>0.79</v>
      </c>
      <c r="EZ371" t="inlineStr">
        <is>
          <t>4-Acid Digestion</t>
        </is>
      </c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</row>
    <row r="372">
      <c r="A372" t="inlineStr">
        <is>
          <t>OREAS0061f</t>
        </is>
      </c>
      <c r="B372" t="inlineStr">
        <is>
          <t>Au &gt;1 ppm, Au-Ag ore</t>
        </is>
      </c>
      <c r="C372" t="inlineStr">
        <is>
          <t>primary</t>
        </is>
      </c>
      <c r="D372" t="inlineStr">
        <is>
          <t>andesite</t>
        </is>
      </c>
      <c r="E372" t="inlineStr">
        <is>
          <t>low sulphidation epithermal</t>
        </is>
      </c>
      <c r="F372" t="inlineStr">
        <is>
          <t>yes</t>
        </is>
      </c>
      <c r="G372" t="inlineStr">
        <is>
          <t>Archived</t>
        </is>
      </c>
      <c r="H372" t="inlineStr">
        <is>
          <t>C:/Users/Zeb/Documents/GitHub/OREAS-Catalogue-Info/oreas-catalogue-2024-05-24.csv</t>
        </is>
      </c>
      <c r="I372">
        <f>Hyperlink("https://www.oreas.com/crm/OREAS-61f/")</f>
        <v/>
      </c>
      <c r="J372" t="n">
        <v>3.61</v>
      </c>
      <c r="K372" t="n">
        <v>0.000361</v>
      </c>
      <c r="L372" t="inlineStr">
        <is>
          <t>Aqua Regia Digestion</t>
        </is>
      </c>
      <c r="M372" t="n">
        <v>53700</v>
      </c>
      <c r="N372" t="n">
        <v>5.37</v>
      </c>
      <c r="O372" t="inlineStr">
        <is>
          <t>4-Acid Digestion</t>
        </is>
      </c>
      <c r="P372" t="n">
        <v>12.2</v>
      </c>
      <c r="Q372" t="n">
        <v>0.00122</v>
      </c>
      <c r="R372" t="inlineStr">
        <is>
          <t>4-Acid Digestion</t>
        </is>
      </c>
      <c r="S372" t="n">
        <v>4.6</v>
      </c>
      <c r="T372" t="n">
        <v>0.00046</v>
      </c>
      <c r="U372" t="inlineStr">
        <is>
          <t>Pb Fire Assay</t>
        </is>
      </c>
      <c r="V372" t="inlineStr"/>
      <c r="W372" t="inlineStr"/>
      <c r="X372" t="inlineStr"/>
      <c r="Y372" t="n">
        <v>257</v>
      </c>
      <c r="Z372" t="n">
        <v>0.0257</v>
      </c>
      <c r="AA372" t="inlineStr">
        <is>
          <t>4-Acid Digestion</t>
        </is>
      </c>
      <c r="AB372" t="n">
        <v>0.76</v>
      </c>
      <c r="AC372" t="n">
        <v>7.6e-05</v>
      </c>
      <c r="AD372" t="inlineStr">
        <is>
          <t>4-Acid Digestion</t>
        </is>
      </c>
      <c r="AE372" t="n">
        <v>0.1</v>
      </c>
      <c r="AF372" t="n">
        <v>1e-05</v>
      </c>
      <c r="AG372" t="inlineStr">
        <is>
          <t>4-Acid Digestion</t>
        </is>
      </c>
      <c r="AH372" t="n">
        <v>75400</v>
      </c>
      <c r="AI372" t="n">
        <v>7.54</v>
      </c>
      <c r="AJ372" t="inlineStr">
        <is>
          <t>4-Acid Digestion</t>
        </is>
      </c>
      <c r="AK372" t="n">
        <v>0.13</v>
      </c>
      <c r="AL372" t="n">
        <v>1.3e-05</v>
      </c>
      <c r="AM372" t="inlineStr">
        <is>
          <t>4-Acid Digestion</t>
        </is>
      </c>
      <c r="AN372" t="n">
        <v>22.5</v>
      </c>
      <c r="AO372" t="n">
        <v>0.00225</v>
      </c>
      <c r="AP372" t="inlineStr">
        <is>
          <t>4-Acid Digestion</t>
        </is>
      </c>
      <c r="AQ372" t="inlineStr"/>
      <c r="AR372" t="inlineStr"/>
      <c r="AS372" t="inlineStr"/>
      <c r="AT372" t="n">
        <v>9.85</v>
      </c>
      <c r="AU372" t="n">
        <v>0.000985</v>
      </c>
      <c r="AV372" t="inlineStr">
        <is>
          <t>4-Acid Digestion</t>
        </is>
      </c>
      <c r="AW372" t="n">
        <v>22</v>
      </c>
      <c r="AX372" t="n">
        <v>0.0022</v>
      </c>
      <c r="AY372" t="inlineStr">
        <is>
          <t>4-Acid Digestion</t>
        </is>
      </c>
      <c r="AZ372" t="n">
        <v>3.9</v>
      </c>
      <c r="BA372" t="n">
        <v>0.00039</v>
      </c>
      <c r="BB372" t="inlineStr">
        <is>
          <t>4-Acid Digestion</t>
        </is>
      </c>
      <c r="BC372" t="n">
        <v>40.2</v>
      </c>
      <c r="BD372" t="n">
        <v>0.00402</v>
      </c>
      <c r="BE372" t="inlineStr">
        <is>
          <t>4-Acid Digestion</t>
        </is>
      </c>
      <c r="BF372" t="n">
        <v>2.02</v>
      </c>
      <c r="BG372" t="n">
        <v>0.000202</v>
      </c>
      <c r="BH372" t="inlineStr">
        <is>
          <t>4-Acid Digestion</t>
        </is>
      </c>
      <c r="BI372" t="n">
        <v>1.19</v>
      </c>
      <c r="BJ372" t="n">
        <v>0.000119</v>
      </c>
      <c r="BK372" t="inlineStr">
        <is>
          <t>4-Acid Digestion</t>
        </is>
      </c>
      <c r="BL372" t="n">
        <v>0.6899999999999999</v>
      </c>
      <c r="BM372" t="n">
        <v>6.9e-05</v>
      </c>
      <c r="BN372" t="inlineStr">
        <is>
          <t>4-Acid Digestion</t>
        </is>
      </c>
      <c r="BO372" t="n">
        <v>26700</v>
      </c>
      <c r="BP372" t="n">
        <v>2.67</v>
      </c>
      <c r="BQ372" t="inlineStr">
        <is>
          <t>4-Acid Digestion</t>
        </is>
      </c>
      <c r="BR372" t="n">
        <v>11.5</v>
      </c>
      <c r="BS372" t="n">
        <v>0.00115</v>
      </c>
      <c r="BT372" t="inlineStr">
        <is>
          <t>4-Acid Digestion</t>
        </is>
      </c>
      <c r="BU372" t="n">
        <v>2.33</v>
      </c>
      <c r="BV372" t="n">
        <v>0.000233</v>
      </c>
      <c r="BW372" t="inlineStr">
        <is>
          <t>4-Acid Digestion</t>
        </is>
      </c>
      <c r="BX372" t="inlineStr"/>
      <c r="BY372" t="inlineStr"/>
      <c r="BZ372" t="inlineStr"/>
      <c r="CA372" t="n">
        <v>1.88</v>
      </c>
      <c r="CB372" t="n">
        <v>0.000188</v>
      </c>
      <c r="CC372" t="inlineStr">
        <is>
          <t>4-Acid Digestion</t>
        </is>
      </c>
      <c r="CD372" t="n">
        <v>0.099</v>
      </c>
      <c r="CE372" t="n">
        <v>9.9e-06</v>
      </c>
      <c r="CF372" t="inlineStr">
        <is>
          <t>Aqua Regia Digestion</t>
        </is>
      </c>
      <c r="CG372" t="n">
        <v>0.4</v>
      </c>
      <c r="CH372" t="n">
        <v>4e-05</v>
      </c>
      <c r="CI372" t="inlineStr">
        <is>
          <t>4-Acid Digestion</t>
        </is>
      </c>
      <c r="CJ372" t="n">
        <v>0.032</v>
      </c>
      <c r="CK372" t="n">
        <v>3.2e-06</v>
      </c>
      <c r="CL372" t="inlineStr">
        <is>
          <t>4-Acid Digestion</t>
        </is>
      </c>
      <c r="CM372" t="inlineStr"/>
      <c r="CN372" t="inlineStr"/>
      <c r="CO372" t="inlineStr"/>
      <c r="CP372" t="n">
        <v>15400</v>
      </c>
      <c r="CQ372" t="n">
        <v>1.54</v>
      </c>
      <c r="CR372" t="inlineStr">
        <is>
          <t>4-Acid Digestion</t>
        </is>
      </c>
      <c r="CS372" t="n">
        <v>10.5</v>
      </c>
      <c r="CT372" t="n">
        <v>0.00105</v>
      </c>
      <c r="CU372" t="inlineStr">
        <is>
          <t>4-Acid Digestion</t>
        </is>
      </c>
      <c r="CV372" t="n">
        <v>35.7</v>
      </c>
      <c r="CW372" t="n">
        <v>0.00357</v>
      </c>
      <c r="CX372" t="inlineStr">
        <is>
          <t>4-Acid Digestion</t>
        </is>
      </c>
      <c r="CY372" t="n">
        <v>0.17</v>
      </c>
      <c r="CZ372" t="n">
        <v>1.7e-05</v>
      </c>
      <c r="DA372" t="inlineStr">
        <is>
          <t>4-Acid Digestion</t>
        </is>
      </c>
      <c r="DB372" t="n">
        <v>10000</v>
      </c>
      <c r="DC372" t="n">
        <v>1</v>
      </c>
      <c r="DD372" t="inlineStr">
        <is>
          <t>4-Acid Digestion</t>
        </is>
      </c>
      <c r="DE372" t="n">
        <v>650</v>
      </c>
      <c r="DF372" t="n">
        <v>0.065</v>
      </c>
      <c r="DG372" t="inlineStr">
        <is>
          <t>4-Acid Digestion</t>
        </is>
      </c>
      <c r="DH372" t="n">
        <v>2.08</v>
      </c>
      <c r="DI372" t="n">
        <v>0.000208</v>
      </c>
      <c r="DJ372" t="inlineStr">
        <is>
          <t>4-Acid Digestion</t>
        </is>
      </c>
      <c r="DK372" t="n">
        <v>12800</v>
      </c>
      <c r="DL372" t="n">
        <v>1.28</v>
      </c>
      <c r="DM372" t="inlineStr">
        <is>
          <t>4-Acid Digestion</t>
        </is>
      </c>
      <c r="DN372" t="n">
        <v>2.28</v>
      </c>
      <c r="DO372" t="n">
        <v>0.000228</v>
      </c>
      <c r="DP372" t="inlineStr">
        <is>
          <t>4-Acid Digestion</t>
        </is>
      </c>
      <c r="DQ372" t="n">
        <v>12.2</v>
      </c>
      <c r="DR372" t="n">
        <v>0.00122</v>
      </c>
      <c r="DS372" t="inlineStr">
        <is>
          <t>4-Acid Digestion</t>
        </is>
      </c>
      <c r="DT372" t="n">
        <v>13.1</v>
      </c>
      <c r="DU372" t="n">
        <v>0.00131</v>
      </c>
      <c r="DV372" t="inlineStr">
        <is>
          <t>Aqua Regia Digestion</t>
        </is>
      </c>
      <c r="DW372" t="n">
        <v>650</v>
      </c>
      <c r="DX372" t="n">
        <v>0.065</v>
      </c>
      <c r="DY372" t="inlineStr">
        <is>
          <t>4-Acid Digestion</t>
        </is>
      </c>
      <c r="DZ372" t="n">
        <v>10.1</v>
      </c>
      <c r="EA372" t="n">
        <v>0.00101</v>
      </c>
      <c r="EB372" t="inlineStr">
        <is>
          <t>4-Acid Digestion</t>
        </is>
      </c>
      <c r="EC372" t="inlineStr"/>
      <c r="ED372" t="inlineStr"/>
      <c r="EE372" t="inlineStr"/>
      <c r="EF372" t="n">
        <v>2.9</v>
      </c>
      <c r="EG372" t="n">
        <v>0.00029</v>
      </c>
      <c r="EH372" t="inlineStr">
        <is>
          <t>4-Acid Digestion</t>
        </is>
      </c>
      <c r="EI372" t="inlineStr"/>
      <c r="EJ372" t="inlineStr"/>
      <c r="EK372" t="inlineStr"/>
      <c r="EL372" t="n">
        <v>8.789999999999999</v>
      </c>
      <c r="EM372" t="n">
        <v>0.000879</v>
      </c>
      <c r="EN372" t="inlineStr">
        <is>
          <t>Aqua Regia Digestion</t>
        </is>
      </c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n">
        <v>4060</v>
      </c>
      <c r="EY372" t="n">
        <v>0.406</v>
      </c>
      <c r="EZ372" t="inlineStr">
        <is>
          <t>4-Acid Digestion</t>
        </is>
      </c>
      <c r="FA372" t="n">
        <v>1.6</v>
      </c>
      <c r="FB372" t="n">
        <v>0.00016</v>
      </c>
      <c r="FC372" t="inlineStr">
        <is>
          <t>4-Acid Digestion</t>
        </is>
      </c>
      <c r="FD372" t="n">
        <v>10.6</v>
      </c>
      <c r="FE372" t="n">
        <v>0.00106</v>
      </c>
      <c r="FF372" t="inlineStr">
        <is>
          <t>4-Acid Digestion</t>
        </is>
      </c>
      <c r="FG372" t="inlineStr"/>
      <c r="FH372" t="inlineStr"/>
      <c r="FI372" t="inlineStr"/>
      <c r="FJ372" t="inlineStr"/>
      <c r="FK372" t="inlineStr"/>
      <c r="FL372" t="inlineStr"/>
      <c r="FM372" t="n">
        <v>2.11</v>
      </c>
      <c r="FN372" t="n">
        <v>0.000211</v>
      </c>
      <c r="FO372" t="inlineStr">
        <is>
          <t>Aqua Regia Digestion</t>
        </is>
      </c>
      <c r="FP372" t="n">
        <v>0.71</v>
      </c>
      <c r="FQ372" t="n">
        <v>7.1e-05</v>
      </c>
      <c r="FR372" t="inlineStr">
        <is>
          <t>4-Acid Digestion</t>
        </is>
      </c>
      <c r="FS372" t="n">
        <v>359</v>
      </c>
      <c r="FT372" t="n">
        <v>0.0359</v>
      </c>
      <c r="FU372" t="inlineStr">
        <is>
          <t>4-Acid Digestion</t>
        </is>
      </c>
      <c r="FV372" t="inlineStr"/>
      <c r="FW372" t="inlineStr"/>
      <c r="FX372" t="inlineStr"/>
      <c r="FY372" t="n">
        <v>0.35</v>
      </c>
      <c r="FZ372" t="n">
        <v>3.5e-05</v>
      </c>
      <c r="GA372" t="inlineStr">
        <is>
          <t>4-Acid Digestion</t>
        </is>
      </c>
      <c r="GB372" t="n">
        <v>1.13</v>
      </c>
      <c r="GC372" t="n">
        <v>0.000113</v>
      </c>
      <c r="GD372" t="inlineStr">
        <is>
          <t>Aqua Regia Digestion</t>
        </is>
      </c>
      <c r="GE372" t="n">
        <v>2</v>
      </c>
      <c r="GF372" t="n">
        <v>0.0002</v>
      </c>
      <c r="GG372" t="inlineStr">
        <is>
          <t>4-Acid Digestion</t>
        </is>
      </c>
      <c r="GH372" t="n">
        <v>2630</v>
      </c>
      <c r="GI372" t="n">
        <v>0.263</v>
      </c>
      <c r="GJ372" t="inlineStr">
        <is>
          <t>4-Acid Digestion</t>
        </is>
      </c>
      <c r="GK372" t="n">
        <v>0.6</v>
      </c>
      <c r="GL372" t="n">
        <v>6e-05</v>
      </c>
      <c r="GM372" t="inlineStr">
        <is>
          <t>4-Acid Digestion</t>
        </is>
      </c>
      <c r="GN372" t="n">
        <v>0.15</v>
      </c>
      <c r="GO372" t="n">
        <v>1.5e-05</v>
      </c>
      <c r="GP372" t="inlineStr">
        <is>
          <t>4-Acid Digestion</t>
        </is>
      </c>
      <c r="GQ372" t="n">
        <v>0.53</v>
      </c>
      <c r="GR372" t="n">
        <v>5.3e-05</v>
      </c>
      <c r="GS372" t="inlineStr">
        <is>
          <t>4-Acid Digestion</t>
        </is>
      </c>
      <c r="GT372" t="n">
        <v>63</v>
      </c>
      <c r="GU372" t="n">
        <v>0.0063</v>
      </c>
      <c r="GV372" t="inlineStr">
        <is>
          <t>Aqua Regia Digestion</t>
        </is>
      </c>
      <c r="GW372" t="n">
        <v>2.04</v>
      </c>
      <c r="GX372" t="n">
        <v>0.000204</v>
      </c>
      <c r="GY372" t="inlineStr">
        <is>
          <t>4-Acid Digestion</t>
        </is>
      </c>
      <c r="GZ372" t="n">
        <v>10.2</v>
      </c>
      <c r="HA372" t="n">
        <v>0.00102</v>
      </c>
      <c r="HB372" t="inlineStr">
        <is>
          <t>4-Acid Digestion</t>
        </is>
      </c>
      <c r="HC372" t="n">
        <v>1.1</v>
      </c>
      <c r="HD372" t="n">
        <v>0.00011</v>
      </c>
      <c r="HE372" t="inlineStr">
        <is>
          <t>4-Acid Digestion</t>
        </is>
      </c>
      <c r="HF372" t="n">
        <v>51</v>
      </c>
      <c r="HG372" t="n">
        <v>0.0051</v>
      </c>
      <c r="HH372" t="inlineStr">
        <is>
          <t>4-Acid Digestion</t>
        </is>
      </c>
      <c r="HI372" t="n">
        <v>72</v>
      </c>
      <c r="HJ372" t="n">
        <v>0.0072</v>
      </c>
      <c r="HK372" t="inlineStr">
        <is>
          <t>4-Acid Digestion</t>
        </is>
      </c>
    </row>
    <row r="373">
      <c r="A373" t="inlineStr">
        <is>
          <t>OREAS0061h</t>
        </is>
      </c>
      <c r="B373" t="inlineStr">
        <is>
          <t>Au &gt;1 ppm, Au-Ag ore</t>
        </is>
      </c>
      <c r="C373" t="inlineStr">
        <is>
          <t>primary</t>
        </is>
      </c>
      <c r="D373" t="inlineStr">
        <is>
          <t>andesite</t>
        </is>
      </c>
      <c r="E373" t="inlineStr">
        <is>
          <t>low sulphidation epithermal</t>
        </is>
      </c>
      <c r="F373" t="inlineStr">
        <is>
          <t>yes</t>
        </is>
      </c>
      <c r="G373" t="inlineStr">
        <is>
          <t>Current</t>
        </is>
      </c>
      <c r="H373" t="inlineStr">
        <is>
          <t>C:/Users/Zeb/Documents/GitHub/OREAS-Catalogue-Info/oreas-catalogue-2024-05-24.csv</t>
        </is>
      </c>
      <c r="I373">
        <f>Hyperlink("https://www.oreas.com/crm/OREAS-61h/")</f>
        <v/>
      </c>
      <c r="J373" t="n">
        <v>3.65</v>
      </c>
      <c r="K373" t="n">
        <v>0.000365</v>
      </c>
      <c r="L373" t="inlineStr">
        <is>
          <t>Aqua Regia Digestion</t>
        </is>
      </c>
      <c r="M373" t="n">
        <v>67500</v>
      </c>
      <c r="N373" t="n">
        <v>6.75</v>
      </c>
      <c r="O373" t="inlineStr">
        <is>
          <t>4-Acid Digestion</t>
        </is>
      </c>
      <c r="P373" t="n">
        <v>292</v>
      </c>
      <c r="Q373" t="n">
        <v>0.0292</v>
      </c>
      <c r="R373" t="inlineStr">
        <is>
          <t>4-Acid Digestion</t>
        </is>
      </c>
      <c r="S373" t="n">
        <v>4.42</v>
      </c>
      <c r="T373" t="n">
        <v>0.000442</v>
      </c>
      <c r="U373" t="inlineStr">
        <is>
          <t>Pb Fire Assay</t>
        </is>
      </c>
      <c r="V373" t="n">
        <v>9.23</v>
      </c>
      <c r="W373" t="n">
        <v>0.000923</v>
      </c>
      <c r="X373" t="inlineStr">
        <is>
          <t>Aqua Regia Digestion</t>
        </is>
      </c>
      <c r="Y373" t="n">
        <v>433</v>
      </c>
      <c r="Z373" t="n">
        <v>0.0433</v>
      </c>
      <c r="AA373" t="inlineStr">
        <is>
          <t>4-Acid Digestion</t>
        </is>
      </c>
      <c r="AB373" t="n">
        <v>1.06</v>
      </c>
      <c r="AC373" t="n">
        <v>0.000106</v>
      </c>
      <c r="AD373" t="inlineStr">
        <is>
          <t>4-Acid Digestion</t>
        </is>
      </c>
      <c r="AE373" t="n">
        <v>0.14</v>
      </c>
      <c r="AF373" t="n">
        <v>1.4e-05</v>
      </c>
      <c r="AG373" t="inlineStr">
        <is>
          <t>4-Acid Digestion</t>
        </is>
      </c>
      <c r="AH373" t="n">
        <v>33500</v>
      </c>
      <c r="AI373" t="n">
        <v>3.35</v>
      </c>
      <c r="AJ373" t="inlineStr">
        <is>
          <t>4-Acid Digestion</t>
        </is>
      </c>
      <c r="AK373" t="n">
        <v>0.25</v>
      </c>
      <c r="AL373" t="n">
        <v>2.5e-05</v>
      </c>
      <c r="AM373" t="inlineStr">
        <is>
          <t>4-Acid Digestion</t>
        </is>
      </c>
      <c r="AN373" t="n">
        <v>32.7</v>
      </c>
      <c r="AO373" t="n">
        <v>0.00327</v>
      </c>
      <c r="AP373" t="inlineStr">
        <is>
          <t>4-Acid Digestion</t>
        </is>
      </c>
      <c r="AQ373" t="inlineStr"/>
      <c r="AR373" t="inlineStr"/>
      <c r="AS373" t="inlineStr"/>
      <c r="AT373" t="n">
        <v>13.9</v>
      </c>
      <c r="AU373" t="n">
        <v>0.00139</v>
      </c>
      <c r="AV373" t="inlineStr">
        <is>
          <t>4-Acid Digestion</t>
        </is>
      </c>
      <c r="AW373" t="n">
        <v>22.3</v>
      </c>
      <c r="AX373" t="n">
        <v>0.00223</v>
      </c>
      <c r="AY373" t="inlineStr">
        <is>
          <t>4-Acid Digestion</t>
        </is>
      </c>
      <c r="AZ373" t="n">
        <v>5.05</v>
      </c>
      <c r="BA373" t="n">
        <v>0.000505</v>
      </c>
      <c r="BB373" t="inlineStr">
        <is>
          <t>4-Acid Digestion</t>
        </is>
      </c>
      <c r="BC373" t="n">
        <v>84</v>
      </c>
      <c r="BD373" t="n">
        <v>0.008399999999999999</v>
      </c>
      <c r="BE373" t="inlineStr">
        <is>
          <t>4-Acid Digestion</t>
        </is>
      </c>
      <c r="BF373" t="n">
        <v>2.42</v>
      </c>
      <c r="BG373" t="n">
        <v>0.000242</v>
      </c>
      <c r="BH373" t="inlineStr">
        <is>
          <t>4-Acid Digestion</t>
        </is>
      </c>
      <c r="BI373" t="n">
        <v>1.46</v>
      </c>
      <c r="BJ373" t="n">
        <v>0.000146</v>
      </c>
      <c r="BK373" t="inlineStr">
        <is>
          <t>4-Acid Digestion</t>
        </is>
      </c>
      <c r="BL373" t="n">
        <v>0.86</v>
      </c>
      <c r="BM373" t="n">
        <v>8.6e-05</v>
      </c>
      <c r="BN373" t="inlineStr">
        <is>
          <t>4-Acid Digestion</t>
        </is>
      </c>
      <c r="BO373" t="n">
        <v>37800</v>
      </c>
      <c r="BP373" t="n">
        <v>3.78</v>
      </c>
      <c r="BQ373" t="inlineStr">
        <is>
          <t>4-Acid Digestion</t>
        </is>
      </c>
      <c r="BR373" t="n">
        <v>14.9</v>
      </c>
      <c r="BS373" t="n">
        <v>0.00149</v>
      </c>
      <c r="BT373" t="inlineStr">
        <is>
          <t>4-Acid Digestion</t>
        </is>
      </c>
      <c r="BU373" t="n">
        <v>2.99</v>
      </c>
      <c r="BV373" t="n">
        <v>0.000299</v>
      </c>
      <c r="BW373" t="inlineStr">
        <is>
          <t>4-Acid Digestion</t>
        </is>
      </c>
      <c r="BX373" t="n">
        <v>0.08599999999999999</v>
      </c>
      <c r="BY373" t="n">
        <v>8.600000000000001e-06</v>
      </c>
      <c r="BZ373" t="inlineStr">
        <is>
          <t>Aqua Regia Digestion</t>
        </is>
      </c>
      <c r="CA373" t="n">
        <v>2.48</v>
      </c>
      <c r="CB373" t="n">
        <v>0.000248</v>
      </c>
      <c r="CC373" t="inlineStr">
        <is>
          <t>4-Acid Digestion</t>
        </is>
      </c>
      <c r="CD373" t="n">
        <v>0.07099999999999999</v>
      </c>
      <c r="CE373" t="n">
        <v>7.1e-06</v>
      </c>
      <c r="CF373" t="inlineStr">
        <is>
          <t>Aqua Regia Digestion</t>
        </is>
      </c>
      <c r="CG373" t="n">
        <v>0.52</v>
      </c>
      <c r="CH373" t="n">
        <v>5.2e-05</v>
      </c>
      <c r="CI373" t="inlineStr">
        <is>
          <t>4-Acid Digestion</t>
        </is>
      </c>
      <c r="CJ373" t="n">
        <v>0.048</v>
      </c>
      <c r="CK373" t="n">
        <v>4.8e-06</v>
      </c>
      <c r="CL373" t="inlineStr">
        <is>
          <t>4-Acid Digestion</t>
        </is>
      </c>
      <c r="CM373" t="inlineStr"/>
      <c r="CN373" t="inlineStr"/>
      <c r="CO373" t="inlineStr"/>
      <c r="CP373" t="n">
        <v>20800</v>
      </c>
      <c r="CQ373" t="n">
        <v>2.08</v>
      </c>
      <c r="CR373" t="inlineStr">
        <is>
          <t>4-Acid Digestion</t>
        </is>
      </c>
      <c r="CS373" t="n">
        <v>15.3</v>
      </c>
      <c r="CT373" t="n">
        <v>0.00153</v>
      </c>
      <c r="CU373" t="inlineStr">
        <is>
          <t>4-Acid Digestion</t>
        </is>
      </c>
      <c r="CV373" t="n">
        <v>42.4</v>
      </c>
      <c r="CW373" t="n">
        <v>0.00424</v>
      </c>
      <c r="CX373" t="inlineStr">
        <is>
          <t>4-Acid Digestion</t>
        </is>
      </c>
      <c r="CY373" t="n">
        <v>0.21</v>
      </c>
      <c r="CZ373" t="n">
        <v>2.1e-05</v>
      </c>
      <c r="DA373" t="inlineStr">
        <is>
          <t>4-Acid Digestion</t>
        </is>
      </c>
      <c r="DB373" t="n">
        <v>13700</v>
      </c>
      <c r="DC373" t="n">
        <v>1.37</v>
      </c>
      <c r="DD373" t="inlineStr">
        <is>
          <t>4-Acid Digestion</t>
        </is>
      </c>
      <c r="DE373" t="n">
        <v>880</v>
      </c>
      <c r="DF373" t="n">
        <v>0.08799999999999999</v>
      </c>
      <c r="DG373" t="inlineStr">
        <is>
          <t>4-Acid Digestion</t>
        </is>
      </c>
      <c r="DH373" t="n">
        <v>3.82</v>
      </c>
      <c r="DI373" t="n">
        <v>0.000382</v>
      </c>
      <c r="DJ373" t="inlineStr">
        <is>
          <t>4-Acid Digestion</t>
        </is>
      </c>
      <c r="DK373" t="n">
        <v>17000</v>
      </c>
      <c r="DL373" t="n">
        <v>1.7</v>
      </c>
      <c r="DM373" t="inlineStr">
        <is>
          <t>4-Acid Digestion</t>
        </is>
      </c>
      <c r="DN373" t="n">
        <v>3.4</v>
      </c>
      <c r="DO373" t="n">
        <v>0.00034</v>
      </c>
      <c r="DP373" t="inlineStr">
        <is>
          <t>4-Acid Digestion</t>
        </is>
      </c>
      <c r="DQ373" t="n">
        <v>16.3</v>
      </c>
      <c r="DR373" t="n">
        <v>0.00163</v>
      </c>
      <c r="DS373" t="inlineStr">
        <is>
          <t>4-Acid Digestion</t>
        </is>
      </c>
      <c r="DT373" t="n">
        <v>12.3</v>
      </c>
      <c r="DU373" t="n">
        <v>0.00123</v>
      </c>
      <c r="DV373" t="inlineStr">
        <is>
          <t>Aqua Regia Digestion</t>
        </is>
      </c>
      <c r="DW373" t="n">
        <v>830</v>
      </c>
      <c r="DX373" t="n">
        <v>0.083</v>
      </c>
      <c r="DY373" t="inlineStr">
        <is>
          <t>4-Acid Digestion</t>
        </is>
      </c>
      <c r="DZ373" t="n">
        <v>26.8</v>
      </c>
      <c r="EA373" t="n">
        <v>0.00268</v>
      </c>
      <c r="EB373" t="inlineStr">
        <is>
          <t>4-Acid Digestion</t>
        </is>
      </c>
      <c r="EC373" t="inlineStr"/>
      <c r="ED373" t="inlineStr"/>
      <c r="EE373" t="inlineStr"/>
      <c r="EF373" t="n">
        <v>4.01</v>
      </c>
      <c r="EG373" t="n">
        <v>0.000401</v>
      </c>
      <c r="EH373" t="inlineStr">
        <is>
          <t>4-Acid Digestion</t>
        </is>
      </c>
      <c r="EI373" t="inlineStr"/>
      <c r="EJ373" t="inlineStr"/>
      <c r="EK373" t="inlineStr"/>
      <c r="EL373" t="n">
        <v>10.8</v>
      </c>
      <c r="EM373" t="n">
        <v>0.00108</v>
      </c>
      <c r="EN373" t="inlineStr">
        <is>
          <t>Aqua Regia Digestion</t>
        </is>
      </c>
      <c r="EO373" s="2" t="n">
        <v>0.002</v>
      </c>
      <c r="EP373" s="2" t="n">
        <v>2e-07</v>
      </c>
      <c r="EQ373" t="inlineStr">
        <is>
          <t>4-Acid Digestion</t>
        </is>
      </c>
      <c r="ER373" t="inlineStr"/>
      <c r="ES373" t="inlineStr"/>
      <c r="ET373" t="inlineStr"/>
      <c r="EU373" t="inlineStr"/>
      <c r="EV373" t="inlineStr"/>
      <c r="EW373" t="inlineStr"/>
      <c r="EX373" t="n">
        <v>5810</v>
      </c>
      <c r="EY373" t="n">
        <v>0.581</v>
      </c>
      <c r="EZ373" t="inlineStr">
        <is>
          <t>4-Acid Digestion</t>
        </is>
      </c>
      <c r="FA373" t="n">
        <v>269</v>
      </c>
      <c r="FB373" t="n">
        <v>0.0269</v>
      </c>
      <c r="FC373" t="inlineStr">
        <is>
          <t>4-Acid Digestion</t>
        </is>
      </c>
      <c r="FD373" t="n">
        <v>15.1</v>
      </c>
      <c r="FE373" t="n">
        <v>0.00151</v>
      </c>
      <c r="FF373" t="inlineStr">
        <is>
          <t>4-Acid Digestion</t>
        </is>
      </c>
      <c r="FG373" t="n">
        <v>0.58</v>
      </c>
      <c r="FH373" t="n">
        <v>5.8e-05</v>
      </c>
      <c r="FI373" t="inlineStr">
        <is>
          <t>Aqua Regia Digestion</t>
        </is>
      </c>
      <c r="FJ373" t="inlineStr"/>
      <c r="FK373" t="inlineStr"/>
      <c r="FL373" t="inlineStr"/>
      <c r="FM373" t="n">
        <v>2.93</v>
      </c>
      <c r="FN373" t="n">
        <v>0.000293</v>
      </c>
      <c r="FO373" t="inlineStr">
        <is>
          <t>Aqua Regia Digestion</t>
        </is>
      </c>
      <c r="FP373" t="n">
        <v>1.08</v>
      </c>
      <c r="FQ373" t="n">
        <v>0.000108</v>
      </c>
      <c r="FR373" t="inlineStr">
        <is>
          <t>4-Acid Digestion</t>
        </is>
      </c>
      <c r="FS373" t="n">
        <v>387</v>
      </c>
      <c r="FT373" t="n">
        <v>0.0387</v>
      </c>
      <c r="FU373" t="inlineStr">
        <is>
          <t>4-Acid Digestion</t>
        </is>
      </c>
      <c r="FV373" t="n">
        <v>0.21</v>
      </c>
      <c r="FW373" t="n">
        <v>2.1e-05</v>
      </c>
      <c r="FX373" t="inlineStr">
        <is>
          <t>4-Acid Digestion</t>
        </is>
      </c>
      <c r="FY373" t="n">
        <v>0.42</v>
      </c>
      <c r="FZ373" t="n">
        <v>4.2e-05</v>
      </c>
      <c r="GA373" t="inlineStr">
        <is>
          <t>4-Acid Digestion</t>
        </is>
      </c>
      <c r="GB373" t="n">
        <v>1.05</v>
      </c>
      <c r="GC373" t="n">
        <v>0.000105</v>
      </c>
      <c r="GD373" t="inlineStr">
        <is>
          <t>Aqua Regia Digestion</t>
        </is>
      </c>
      <c r="GE373" t="n">
        <v>3.83</v>
      </c>
      <c r="GF373" t="n">
        <v>0.000383</v>
      </c>
      <c r="GG373" t="inlineStr">
        <is>
          <t>4-Acid Digestion</t>
        </is>
      </c>
      <c r="GH373" t="n">
        <v>3560</v>
      </c>
      <c r="GI373" t="n">
        <v>0.356</v>
      </c>
      <c r="GJ373" t="inlineStr">
        <is>
          <t>4-Acid Digestion</t>
        </is>
      </c>
      <c r="GK373" t="n">
        <v>0.63</v>
      </c>
      <c r="GL373" t="n">
        <v>6.3e-05</v>
      </c>
      <c r="GM373" t="inlineStr">
        <is>
          <t>4-Acid Digestion</t>
        </is>
      </c>
      <c r="GN373" t="n">
        <v>0.21</v>
      </c>
      <c r="GO373" t="n">
        <v>2.1e-05</v>
      </c>
      <c r="GP373" t="inlineStr">
        <is>
          <t>4-Acid Digestion</t>
        </is>
      </c>
      <c r="GQ373" t="n">
        <v>1.01</v>
      </c>
      <c r="GR373" t="n">
        <v>0.000101</v>
      </c>
      <c r="GS373" t="inlineStr">
        <is>
          <t>4-Acid Digestion</t>
        </is>
      </c>
      <c r="GT373" t="n">
        <v>89</v>
      </c>
      <c r="GU373" t="n">
        <v>0.0089</v>
      </c>
      <c r="GV373" t="inlineStr">
        <is>
          <t>Aqua Regia Digestion</t>
        </is>
      </c>
      <c r="GW373" t="n">
        <v>4.15</v>
      </c>
      <c r="GX373" t="n">
        <v>0.000415</v>
      </c>
      <c r="GY373" t="inlineStr">
        <is>
          <t>4-Acid Digestion</t>
        </is>
      </c>
      <c r="GZ373" t="n">
        <v>13.5</v>
      </c>
      <c r="HA373" t="n">
        <v>0.00135</v>
      </c>
      <c r="HB373" t="inlineStr">
        <is>
          <t>4-Acid Digestion</t>
        </is>
      </c>
      <c r="HC373" t="n">
        <v>1.44</v>
      </c>
      <c r="HD373" t="n">
        <v>0.000144</v>
      </c>
      <c r="HE373" t="inlineStr">
        <is>
          <t>4-Acid Digestion</t>
        </is>
      </c>
      <c r="HF373" t="n">
        <v>101</v>
      </c>
      <c r="HG373" t="n">
        <v>0.0101</v>
      </c>
      <c r="HH373" t="inlineStr">
        <is>
          <t>4-Acid Digestion</t>
        </is>
      </c>
      <c r="HI373" t="n">
        <v>91</v>
      </c>
      <c r="HJ373" t="n">
        <v>0.0091</v>
      </c>
      <c r="HK373" t="inlineStr">
        <is>
          <t>4-Acid Digestion</t>
        </is>
      </c>
    </row>
    <row r="374">
      <c r="A374" t="inlineStr">
        <is>
          <t>OREAS0061Pa</t>
        </is>
      </c>
      <c r="B374" t="inlineStr">
        <is>
          <t>Au &gt;1 ppm, Au-Ag ore</t>
        </is>
      </c>
      <c r="C374" t="inlineStr">
        <is>
          <t>primary</t>
        </is>
      </c>
      <c r="D374" t="inlineStr">
        <is>
          <t>andesitic volcanics</t>
        </is>
      </c>
      <c r="E374" t="inlineStr">
        <is>
          <t>low sulphidation epithermal</t>
        </is>
      </c>
      <c r="F374" t="inlineStr">
        <is>
          <t>no</t>
        </is>
      </c>
      <c r="G374" t="inlineStr">
        <is>
          <t>Archived</t>
        </is>
      </c>
      <c r="H374" t="inlineStr">
        <is>
          <t>C:/Users/Zeb/Documents/GitHub/OREAS-Catalogue-Info/oreas-catalogue-2024-05-24.csv</t>
        </is>
      </c>
      <c r="I374">
        <f>Hyperlink("https://www.oreas.com/crm/OREAS-61Pa/")</f>
        <v/>
      </c>
      <c r="J374" t="n">
        <v>8.539999999999999</v>
      </c>
      <c r="K374" t="n">
        <v>0.000854</v>
      </c>
      <c r="L374" t="inlineStr">
        <is>
          <t>4-Acid Digestion</t>
        </is>
      </c>
      <c r="M374" t="inlineStr"/>
      <c r="N374" t="inlineStr"/>
      <c r="O374" t="inlineStr"/>
      <c r="P374" t="inlineStr"/>
      <c r="Q374" t="inlineStr"/>
      <c r="R374" t="inlineStr"/>
      <c r="S374" t="n">
        <v>4.46</v>
      </c>
      <c r="T374" t="n">
        <v>0.000446</v>
      </c>
      <c r="U374" t="inlineStr">
        <is>
          <t>Pb Fire Assay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</row>
    <row r="375">
      <c r="A375" t="inlineStr">
        <is>
          <t>OREAS0061Pb</t>
        </is>
      </c>
      <c r="B375" t="inlineStr">
        <is>
          <t>Au &gt;1 ppm, Au-Ag ore</t>
        </is>
      </c>
      <c r="C375" t="inlineStr">
        <is>
          <t>primary</t>
        </is>
      </c>
      <c r="D375" t="inlineStr">
        <is>
          <t>andesitic volcanics</t>
        </is>
      </c>
      <c r="E375" t="inlineStr">
        <is>
          <t>low sulphidation epithermal</t>
        </is>
      </c>
      <c r="F375" t="inlineStr">
        <is>
          <t>no</t>
        </is>
      </c>
      <c r="G375" t="inlineStr">
        <is>
          <t>Archived</t>
        </is>
      </c>
      <c r="H375" t="inlineStr">
        <is>
          <t>C:/Users/Zeb/Documents/GitHub/OREAS-Catalogue-Info/oreas-catalogue-2024-05-24.csv</t>
        </is>
      </c>
      <c r="I375">
        <f>Hyperlink("https://www.oreas.com/crm/OREAS-61Pb/")</f>
        <v/>
      </c>
      <c r="J375" t="n">
        <v>9</v>
      </c>
      <c r="K375" t="n">
        <v>0.0009</v>
      </c>
      <c r="L375" t="inlineStr">
        <is>
          <t>Aqua Regia Digestion</t>
        </is>
      </c>
      <c r="M375" t="inlineStr"/>
      <c r="N375" t="inlineStr"/>
      <c r="O375" t="inlineStr"/>
      <c r="P375" t="inlineStr"/>
      <c r="Q375" t="inlineStr"/>
      <c r="R375" t="inlineStr"/>
      <c r="S375" t="n">
        <v>4.75</v>
      </c>
      <c r="T375" t="n">
        <v>0.000475</v>
      </c>
      <c r="U375" t="inlineStr">
        <is>
          <t>Pb Fire Assay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</row>
    <row r="376">
      <c r="A376" t="inlineStr">
        <is>
          <t>OREAS0620</t>
        </is>
      </c>
      <c r="B376" t="inlineStr">
        <is>
          <t>Au &lt;1 ppm, Au-Ag ore, Au-Cu ore, Zn-Pb-Ag sulphide ore</t>
        </is>
      </c>
      <c r="C376" t="inlineStr">
        <is>
          <t>primary</t>
        </is>
      </c>
      <c r="D376" t="inlineStr">
        <is>
          <t>rhyodacite</t>
        </is>
      </c>
      <c r="E376" t="inlineStr">
        <is>
          <t>volcanic hosted massive sulphide</t>
        </is>
      </c>
      <c r="F376" t="inlineStr">
        <is>
          <t>yes</t>
        </is>
      </c>
      <c r="G376" t="inlineStr">
        <is>
          <t>Archived</t>
        </is>
      </c>
      <c r="H376" t="inlineStr">
        <is>
          <t>C:/Users/Zeb/Documents/GitHub/OREAS-Catalogue-Info/oreas-catalogue-2024-05-24.csv</t>
        </is>
      </c>
      <c r="I376">
        <f>Hyperlink("https://www.oreas.com/crm/OREAS-620/")</f>
        <v/>
      </c>
      <c r="J376" t="n">
        <v>38.4</v>
      </c>
      <c r="K376" t="n">
        <v>0.00384</v>
      </c>
      <c r="L376" t="inlineStr">
        <is>
          <t>Aqua Regia Digestion</t>
        </is>
      </c>
      <c r="M376" t="n">
        <v>67200</v>
      </c>
      <c r="N376" t="n">
        <v>6.72</v>
      </c>
      <c r="O376" t="inlineStr">
        <is>
          <t>4-Acid Digestion</t>
        </is>
      </c>
      <c r="P376" t="n">
        <v>50</v>
      </c>
      <c r="Q376" t="n">
        <v>0.005</v>
      </c>
      <c r="R376" t="inlineStr">
        <is>
          <t>4-Acid Digestion</t>
        </is>
      </c>
      <c r="S376" t="n">
        <v>0.6850000000000001</v>
      </c>
      <c r="T376" t="n">
        <v>6.85e-05</v>
      </c>
      <c r="U376" t="inlineStr">
        <is>
          <t>Pb Fire Assay</t>
        </is>
      </c>
      <c r="V376" t="inlineStr"/>
      <c r="W376" t="inlineStr"/>
      <c r="X376" t="inlineStr"/>
      <c r="Y376" t="n">
        <v>2487</v>
      </c>
      <c r="Z376" t="n">
        <v>0.2487</v>
      </c>
      <c r="AA376" t="inlineStr">
        <is>
          <t>4-Acid Digestion</t>
        </is>
      </c>
      <c r="AB376" t="n">
        <v>2.36</v>
      </c>
      <c r="AC376" t="n">
        <v>0.000236</v>
      </c>
      <c r="AD376" t="inlineStr">
        <is>
          <t>4-Acid Digestion</t>
        </is>
      </c>
      <c r="AE376" t="n">
        <v>1.93</v>
      </c>
      <c r="AF376" t="n">
        <v>0.000193</v>
      </c>
      <c r="AG376" t="inlineStr">
        <is>
          <t>4-Acid Digestion</t>
        </is>
      </c>
      <c r="AH376" t="n">
        <v>16000</v>
      </c>
      <c r="AI376" t="n">
        <v>1.6</v>
      </c>
      <c r="AJ376" t="inlineStr">
        <is>
          <t>4-Acid Digestion</t>
        </is>
      </c>
      <c r="AK376" t="n">
        <v>163</v>
      </c>
      <c r="AL376" t="n">
        <v>0.0163</v>
      </c>
      <c r="AM376" t="inlineStr">
        <is>
          <t>4-Acid Digestion</t>
        </is>
      </c>
      <c r="AN376" t="n">
        <v>64</v>
      </c>
      <c r="AO376" t="n">
        <v>0.0064</v>
      </c>
      <c r="AP376" t="inlineStr">
        <is>
          <t>4-Acid Digestion</t>
        </is>
      </c>
      <c r="AQ376" t="inlineStr"/>
      <c r="AR376" t="inlineStr"/>
      <c r="AS376" t="inlineStr"/>
      <c r="AT376" t="n">
        <v>12.1</v>
      </c>
      <c r="AU376" t="n">
        <v>0.00121</v>
      </c>
      <c r="AV376" t="inlineStr">
        <is>
          <t>4-Acid Digestion</t>
        </is>
      </c>
      <c r="AW376" t="n">
        <v>21.9</v>
      </c>
      <c r="AX376" t="n">
        <v>0.00219</v>
      </c>
      <c r="AY376" t="inlineStr">
        <is>
          <t>4-Acid Digestion</t>
        </is>
      </c>
      <c r="AZ376" t="n">
        <v>5.01</v>
      </c>
      <c r="BA376" t="n">
        <v>0.000501</v>
      </c>
      <c r="BB376" t="inlineStr">
        <is>
          <t>4-Acid Digestion</t>
        </is>
      </c>
      <c r="BC376" t="n">
        <v>1730</v>
      </c>
      <c r="BD376" t="n">
        <v>0.173</v>
      </c>
      <c r="BE376" t="inlineStr">
        <is>
          <t>4-Acid Digestion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29400</v>
      </c>
      <c r="BP376" t="n">
        <v>2.94</v>
      </c>
      <c r="BQ376" t="inlineStr">
        <is>
          <t>4-Acid Digestion</t>
        </is>
      </c>
      <c r="BR376" t="n">
        <v>23.7</v>
      </c>
      <c r="BS376" t="n">
        <v>0.00237</v>
      </c>
      <c r="BT376" t="inlineStr">
        <is>
          <t>4-Acid Digestion</t>
        </is>
      </c>
      <c r="BU376" t="inlineStr"/>
      <c r="BV376" t="inlineStr"/>
      <c r="BW376" t="inlineStr"/>
      <c r="BX376" t="inlineStr"/>
      <c r="BY376" t="inlineStr"/>
      <c r="BZ376" t="inlineStr"/>
      <c r="CA376" t="n">
        <v>5.61</v>
      </c>
      <c r="CB376" t="n">
        <v>0.000561</v>
      </c>
      <c r="CC376" t="inlineStr">
        <is>
          <t>4-Acid Digestion</t>
        </is>
      </c>
      <c r="CD376" t="n">
        <v>2.14</v>
      </c>
      <c r="CE376" t="n">
        <v>0.000214</v>
      </c>
      <c r="CF376" t="inlineStr">
        <is>
          <t>Aqua Regia Digestion</t>
        </is>
      </c>
      <c r="CG376" t="inlineStr"/>
      <c r="CH376" t="inlineStr"/>
      <c r="CI376" t="inlineStr"/>
      <c r="CJ376" t="n">
        <v>1.15</v>
      </c>
      <c r="CK376" t="n">
        <v>0.000115</v>
      </c>
      <c r="CL376" t="inlineStr">
        <is>
          <t>4-Acid Digestion</t>
        </is>
      </c>
      <c r="CM376" t="inlineStr"/>
      <c r="CN376" t="inlineStr"/>
      <c r="CO376" t="inlineStr"/>
      <c r="CP376" t="n">
        <v>26300</v>
      </c>
      <c r="CQ376" t="n">
        <v>2.63</v>
      </c>
      <c r="CR376" t="inlineStr">
        <is>
          <t>4-Acid Digestion</t>
        </is>
      </c>
      <c r="CS376" t="n">
        <v>29.7</v>
      </c>
      <c r="CT376" t="n">
        <v>0.00297</v>
      </c>
      <c r="CU376" t="inlineStr">
        <is>
          <t>4-Acid Digestion</t>
        </is>
      </c>
      <c r="CV376" t="n">
        <v>20</v>
      </c>
      <c r="CW376" t="n">
        <v>0.002</v>
      </c>
      <c r="CX376" t="inlineStr">
        <is>
          <t>4-Acid Digestion</t>
        </is>
      </c>
      <c r="CY376" t="n">
        <v>0.11</v>
      </c>
      <c r="CZ376" t="n">
        <v>1.1e-05</v>
      </c>
      <c r="DA376" t="inlineStr">
        <is>
          <t>4-Acid Digestion</t>
        </is>
      </c>
      <c r="DB376" t="n">
        <v>3410</v>
      </c>
      <c r="DC376" t="n">
        <v>0.341</v>
      </c>
      <c r="DD376" t="inlineStr">
        <is>
          <t>4-Acid Digestion</t>
        </is>
      </c>
      <c r="DE376" t="n">
        <v>440</v>
      </c>
      <c r="DF376" t="n">
        <v>0.044</v>
      </c>
      <c r="DG376" t="inlineStr">
        <is>
          <t>4-Acid Digestion</t>
        </is>
      </c>
      <c r="DH376" t="n">
        <v>9.470000000000001</v>
      </c>
      <c r="DI376" t="n">
        <v>0.000947</v>
      </c>
      <c r="DJ376" t="inlineStr">
        <is>
          <t>4-Acid Digestion</t>
        </is>
      </c>
      <c r="DK376" t="n">
        <v>19400</v>
      </c>
      <c r="DL376" t="n">
        <v>1.94</v>
      </c>
      <c r="DM376" t="inlineStr">
        <is>
          <t>4-Acid Digestion</t>
        </is>
      </c>
      <c r="DN376" t="n">
        <v>13.1</v>
      </c>
      <c r="DO376" t="n">
        <v>0.00131</v>
      </c>
      <c r="DP376" t="inlineStr">
        <is>
          <t>4-Acid Digestion</t>
        </is>
      </c>
      <c r="DQ376" t="n">
        <v>33.3</v>
      </c>
      <c r="DR376" t="n">
        <v>0.00333</v>
      </c>
      <c r="DS376" t="inlineStr">
        <is>
          <t>Borate / Peroxide Fusion ICP</t>
        </is>
      </c>
      <c r="DT376" t="n">
        <v>14.4</v>
      </c>
      <c r="DU376" t="n">
        <v>0.00144</v>
      </c>
      <c r="DV376" t="inlineStr">
        <is>
          <t>Aqua Regia Digestion</t>
        </is>
      </c>
      <c r="DW376" t="n">
        <v>353</v>
      </c>
      <c r="DX376" t="n">
        <v>0.0353</v>
      </c>
      <c r="DY376" t="inlineStr">
        <is>
          <t>4-Acid Digestion</t>
        </is>
      </c>
      <c r="DZ376" t="n">
        <v>7740</v>
      </c>
      <c r="EA376" t="n">
        <v>0.774</v>
      </c>
      <c r="EB376" t="inlineStr">
        <is>
          <t>4-Acid Digestion</t>
        </is>
      </c>
      <c r="EC376" t="inlineStr"/>
      <c r="ED376" t="inlineStr"/>
      <c r="EE376" t="inlineStr"/>
      <c r="EF376" t="n">
        <v>8.960000000000001</v>
      </c>
      <c r="EG376" t="n">
        <v>0.000896</v>
      </c>
      <c r="EH376" t="inlineStr">
        <is>
          <t>Borate / Peroxide Fusion ICP</t>
        </is>
      </c>
      <c r="EI376" t="inlineStr"/>
      <c r="EJ376" t="inlineStr"/>
      <c r="EK376" t="inlineStr"/>
      <c r="EL376" t="n">
        <v>123</v>
      </c>
      <c r="EM376" t="n">
        <v>0.0123</v>
      </c>
      <c r="EN376" t="inlineStr">
        <is>
          <t>Borate / Peroxide Fusion ICP</t>
        </is>
      </c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n">
        <v>24700</v>
      </c>
      <c r="EY376" t="n">
        <v>2.47</v>
      </c>
      <c r="EZ376" t="inlineStr">
        <is>
          <t>4-Acid Digestion</t>
        </is>
      </c>
      <c r="FA376" t="n">
        <v>76</v>
      </c>
      <c r="FB376" t="n">
        <v>0.0076</v>
      </c>
      <c r="FC376" t="inlineStr">
        <is>
          <t>4-Acid Digestion</t>
        </is>
      </c>
      <c r="FD376" t="n">
        <v>5.2</v>
      </c>
      <c r="FE376" t="n">
        <v>0.00052</v>
      </c>
      <c r="FF376" t="inlineStr">
        <is>
          <t>4-Acid Digestion</t>
        </is>
      </c>
      <c r="FG376" s="2" t="n">
        <v>5</v>
      </c>
      <c r="FH376" s="2" t="n">
        <v>0.0005</v>
      </c>
      <c r="FI376" t="inlineStr">
        <is>
          <t>4-Acid Digestion</t>
        </is>
      </c>
      <c r="FJ376" t="n">
        <v>298200</v>
      </c>
      <c r="FK376" t="n">
        <v>29.82</v>
      </c>
      <c r="FL376" t="inlineStr">
        <is>
          <t>Borate / Peroxide Fusion ICP</t>
        </is>
      </c>
      <c r="FM376" t="inlineStr"/>
      <c r="FN376" t="inlineStr"/>
      <c r="FO376" t="inlineStr"/>
      <c r="FP376" t="n">
        <v>4.88</v>
      </c>
      <c r="FQ376" t="n">
        <v>0.000488</v>
      </c>
      <c r="FR376" t="inlineStr">
        <is>
          <t>4-Acid Digestion</t>
        </is>
      </c>
      <c r="FS376" t="n">
        <v>131</v>
      </c>
      <c r="FT376" t="n">
        <v>0.0131</v>
      </c>
      <c r="FU376" t="inlineStr">
        <is>
          <t>4-Acid Digestion</t>
        </is>
      </c>
      <c r="FV376" t="n">
        <v>1.13</v>
      </c>
      <c r="FW376" t="n">
        <v>0.000113</v>
      </c>
      <c r="FX376" t="inlineStr">
        <is>
          <t>4-Acid Digestion</t>
        </is>
      </c>
      <c r="FY376" t="n">
        <v>0.58</v>
      </c>
      <c r="FZ376" t="n">
        <v>5.8e-05</v>
      </c>
      <c r="GA376" t="inlineStr">
        <is>
          <t>4-Acid Digestion</t>
        </is>
      </c>
      <c r="GB376" t="inlineStr"/>
      <c r="GC376" t="inlineStr"/>
      <c r="GD376" t="inlineStr"/>
      <c r="GE376" t="n">
        <v>11</v>
      </c>
      <c r="GF376" t="n">
        <v>0.0011</v>
      </c>
      <c r="GG376" t="inlineStr">
        <is>
          <t>4-Acid Digestion</t>
        </is>
      </c>
      <c r="GH376" t="n">
        <v>1350</v>
      </c>
      <c r="GI376" t="n">
        <v>0.135</v>
      </c>
      <c r="GJ376" t="inlineStr">
        <is>
          <t>4-Acid Digestion</t>
        </is>
      </c>
      <c r="GK376" t="n">
        <v>1.61</v>
      </c>
      <c r="GL376" t="n">
        <v>0.000161</v>
      </c>
      <c r="GM376" t="inlineStr">
        <is>
          <t>4-Acid Digestion</t>
        </is>
      </c>
      <c r="GN376" t="inlineStr"/>
      <c r="GO376" t="inlineStr"/>
      <c r="GP376" t="inlineStr"/>
      <c r="GQ376" t="n">
        <v>4.23</v>
      </c>
      <c r="GR376" t="n">
        <v>0.000423</v>
      </c>
      <c r="GS376" t="inlineStr">
        <is>
          <t>4-Acid Digestion</t>
        </is>
      </c>
      <c r="GT376" t="n">
        <v>26.9</v>
      </c>
      <c r="GU376" t="n">
        <v>0.00269</v>
      </c>
      <c r="GV376" t="inlineStr">
        <is>
          <t>Borate / Peroxide Fusion ICP</t>
        </is>
      </c>
      <c r="GW376" t="n">
        <v>2.21</v>
      </c>
      <c r="GX376" t="n">
        <v>0.000221</v>
      </c>
      <c r="GY376" t="inlineStr">
        <is>
          <t>4-Acid Digestion</t>
        </is>
      </c>
      <c r="GZ376" t="n">
        <v>12.3</v>
      </c>
      <c r="HA376" t="n">
        <v>0.00123</v>
      </c>
      <c r="HB376" t="inlineStr">
        <is>
          <t>4-Acid Digestion</t>
        </is>
      </c>
      <c r="HC376" t="n">
        <v>0.73</v>
      </c>
      <c r="HD376" t="n">
        <v>7.3e-05</v>
      </c>
      <c r="HE376" t="inlineStr">
        <is>
          <t>4-Acid Digestion</t>
        </is>
      </c>
      <c r="HF376" t="n">
        <v>31500</v>
      </c>
      <c r="HG376" t="n">
        <v>3.15</v>
      </c>
      <c r="HH376" t="inlineStr">
        <is>
          <t>4-Acid Digestion</t>
        </is>
      </c>
      <c r="HI376" t="n">
        <v>202</v>
      </c>
      <c r="HJ376" t="n">
        <v>0.0202</v>
      </c>
      <c r="HK376" t="inlineStr">
        <is>
          <t>4-Acid Digestion</t>
        </is>
      </c>
    </row>
    <row r="377">
      <c r="A377" t="inlineStr">
        <is>
          <t>OREAS0621</t>
        </is>
      </c>
      <c r="B377" t="inlineStr">
        <is>
          <t>Au &gt;1 ppm, Au-Ag ore, Au-Cu ore, Zn-Pb-Ag sulphide ore</t>
        </is>
      </c>
      <c r="C377" t="inlineStr">
        <is>
          <t>primary</t>
        </is>
      </c>
      <c r="D377" t="inlineStr">
        <is>
          <t>rhyodacite</t>
        </is>
      </c>
      <c r="E377" t="inlineStr">
        <is>
          <t>volcanic hosted massive sulphide</t>
        </is>
      </c>
      <c r="F377" t="inlineStr">
        <is>
          <t>yes</t>
        </is>
      </c>
      <c r="G377" t="inlineStr">
        <is>
          <t>Archived</t>
        </is>
      </c>
      <c r="H377" t="inlineStr">
        <is>
          <t>C:/Users/Zeb/Documents/GitHub/OREAS-Catalogue-Info/oreas-catalogue-2024-05-24.csv</t>
        </is>
      </c>
      <c r="I377">
        <f>Hyperlink("https://www.oreas.com/crm/OREAS-621/")</f>
        <v/>
      </c>
      <c r="J377" t="n">
        <v>68</v>
      </c>
      <c r="K377" t="n">
        <v>0.0068</v>
      </c>
      <c r="L377" t="inlineStr">
        <is>
          <t>Aqua Regia Digestion</t>
        </is>
      </c>
      <c r="M377" t="n">
        <v>64000</v>
      </c>
      <c r="N377" t="n">
        <v>6.4</v>
      </c>
      <c r="O377" t="inlineStr">
        <is>
          <t>4-Acid Digestion</t>
        </is>
      </c>
      <c r="P377" t="n">
        <v>77</v>
      </c>
      <c r="Q377" t="n">
        <v>0.0077</v>
      </c>
      <c r="R377" t="inlineStr">
        <is>
          <t>4-Acid Digestion</t>
        </is>
      </c>
      <c r="S377" t="n">
        <v>1.25</v>
      </c>
      <c r="T377" t="n">
        <v>0.000125</v>
      </c>
      <c r="U377" t="inlineStr">
        <is>
          <t>Pb Fire Assay</t>
        </is>
      </c>
      <c r="V377" t="inlineStr"/>
      <c r="W377" t="inlineStr"/>
      <c r="X377" t="inlineStr"/>
      <c r="Y377" t="n">
        <v>2612</v>
      </c>
      <c r="Z377" t="n">
        <v>0.2612</v>
      </c>
      <c r="AA377" t="inlineStr">
        <is>
          <t>Borate / Peroxide Fusion ICP</t>
        </is>
      </c>
      <c r="AB377" t="n">
        <v>1.69</v>
      </c>
      <c r="AC377" t="n">
        <v>0.000169</v>
      </c>
      <c r="AD377" t="inlineStr">
        <is>
          <t>4-Acid Digestion</t>
        </is>
      </c>
      <c r="AE377" t="n">
        <v>3.93</v>
      </c>
      <c r="AF377" t="n">
        <v>0.000393</v>
      </c>
      <c r="AG377" t="inlineStr">
        <is>
          <t>4-Acid Digestion</t>
        </is>
      </c>
      <c r="AH377" t="n">
        <v>19700</v>
      </c>
      <c r="AI377" t="n">
        <v>1.97</v>
      </c>
      <c r="AJ377" t="inlineStr">
        <is>
          <t>4-Acid Digestion</t>
        </is>
      </c>
      <c r="AK377" t="n">
        <v>284</v>
      </c>
      <c r="AL377" t="n">
        <v>0.0284</v>
      </c>
      <c r="AM377" t="inlineStr">
        <is>
          <t>4-Acid Digestion</t>
        </is>
      </c>
      <c r="AN377" t="n">
        <v>46.6</v>
      </c>
      <c r="AO377" t="n">
        <v>0.00466</v>
      </c>
      <c r="AP377" t="inlineStr">
        <is>
          <t>4-Acid Digestion</t>
        </is>
      </c>
      <c r="AQ377" t="inlineStr"/>
      <c r="AR377" t="inlineStr"/>
      <c r="AS377" t="inlineStr"/>
      <c r="AT377" t="n">
        <v>29.3</v>
      </c>
      <c r="AU377" t="n">
        <v>0.00293</v>
      </c>
      <c r="AV377" t="inlineStr">
        <is>
          <t>4-Acid Digestion</t>
        </is>
      </c>
      <c r="AW377" t="n">
        <v>37.1</v>
      </c>
      <c r="AX377" t="n">
        <v>0.00371</v>
      </c>
      <c r="AY377" t="inlineStr">
        <is>
          <t>4-Acid Digestion</t>
        </is>
      </c>
      <c r="AZ377" t="n">
        <v>3.28</v>
      </c>
      <c r="BA377" t="n">
        <v>0.000328</v>
      </c>
      <c r="BB377" t="inlineStr">
        <is>
          <t>4-Acid Digestion</t>
        </is>
      </c>
      <c r="BC377" t="n">
        <v>3630</v>
      </c>
      <c r="BD377" t="n">
        <v>0.363</v>
      </c>
      <c r="BE377" t="inlineStr">
        <is>
          <t>4-Acid Digestion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37000</v>
      </c>
      <c r="BP377" t="n">
        <v>3.7</v>
      </c>
      <c r="BQ377" t="inlineStr">
        <is>
          <t>4-Acid Digestion</t>
        </is>
      </c>
      <c r="BR377" t="n">
        <v>24.6</v>
      </c>
      <c r="BS377" t="n">
        <v>0.00246</v>
      </c>
      <c r="BT377" t="inlineStr">
        <is>
          <t>4-Acid Digestion</t>
        </is>
      </c>
      <c r="BU377" t="inlineStr"/>
      <c r="BV377" t="inlineStr"/>
      <c r="BW377" t="inlineStr"/>
      <c r="BX377" t="inlineStr"/>
      <c r="BY377" t="inlineStr"/>
      <c r="BZ377" t="inlineStr"/>
      <c r="CA377" t="n">
        <v>4.41</v>
      </c>
      <c r="CB377" t="n">
        <v>0.000441</v>
      </c>
      <c r="CC377" t="inlineStr">
        <is>
          <t>4-Acid Digestion</t>
        </is>
      </c>
      <c r="CD377" t="n">
        <v>3.93</v>
      </c>
      <c r="CE377" t="n">
        <v>0.000393</v>
      </c>
      <c r="CF377" t="inlineStr">
        <is>
          <t>Aqua Regia Digestion</t>
        </is>
      </c>
      <c r="CG377" t="inlineStr"/>
      <c r="CH377" t="inlineStr"/>
      <c r="CI377" t="inlineStr"/>
      <c r="CJ377" t="n">
        <v>1.83</v>
      </c>
      <c r="CK377" t="n">
        <v>0.000183</v>
      </c>
      <c r="CL377" t="inlineStr">
        <is>
          <t>4-Acid Digestion</t>
        </is>
      </c>
      <c r="CM377" t="inlineStr"/>
      <c r="CN377" t="inlineStr"/>
      <c r="CO377" t="inlineStr"/>
      <c r="CP377" t="n">
        <v>22000</v>
      </c>
      <c r="CQ377" t="n">
        <v>2.2</v>
      </c>
      <c r="CR377" t="inlineStr">
        <is>
          <t>4-Acid Digestion</t>
        </is>
      </c>
      <c r="CS377" t="n">
        <v>21.6</v>
      </c>
      <c r="CT377" t="n">
        <v>0.00216</v>
      </c>
      <c r="CU377" t="inlineStr">
        <is>
          <t>4-Acid Digestion</t>
        </is>
      </c>
      <c r="CV377" t="n">
        <v>14.2</v>
      </c>
      <c r="CW377" t="n">
        <v>0.00142</v>
      </c>
      <c r="CX377" t="inlineStr">
        <is>
          <t>4-Acid Digestion</t>
        </is>
      </c>
      <c r="CY377" t="n">
        <v>0.14</v>
      </c>
      <c r="CZ377" t="n">
        <v>1.4e-05</v>
      </c>
      <c r="DA377" t="inlineStr">
        <is>
          <t>4-Acid Digestion</t>
        </is>
      </c>
      <c r="DB377" t="n">
        <v>5070</v>
      </c>
      <c r="DC377" t="n">
        <v>0.507</v>
      </c>
      <c r="DD377" t="inlineStr">
        <is>
          <t>4-Acid Digestion</t>
        </is>
      </c>
      <c r="DE377" t="n">
        <v>532</v>
      </c>
      <c r="DF377" t="n">
        <v>0.0532</v>
      </c>
      <c r="DG377" t="inlineStr">
        <is>
          <t>4-Acid Digestion</t>
        </is>
      </c>
      <c r="DH377" t="n">
        <v>13.6</v>
      </c>
      <c r="DI377" t="n">
        <v>0.00136</v>
      </c>
      <c r="DJ377" t="inlineStr">
        <is>
          <t>4-Acid Digestion</t>
        </is>
      </c>
      <c r="DK377" t="n">
        <v>13100</v>
      </c>
      <c r="DL377" t="n">
        <v>1.31</v>
      </c>
      <c r="DM377" t="inlineStr">
        <is>
          <t>4-Acid Digestion</t>
        </is>
      </c>
      <c r="DN377" t="n">
        <v>8.609999999999999</v>
      </c>
      <c r="DO377" t="n">
        <v>0.000861</v>
      </c>
      <c r="DP377" t="inlineStr">
        <is>
          <t>4-Acid Digestion</t>
        </is>
      </c>
      <c r="DQ377" t="n">
        <v>24.2</v>
      </c>
      <c r="DR377" t="n">
        <v>0.00242</v>
      </c>
      <c r="DS377" t="inlineStr">
        <is>
          <t>Borate / Peroxide Fusion ICP</t>
        </is>
      </c>
      <c r="DT377" t="n">
        <v>25.8</v>
      </c>
      <c r="DU377" t="n">
        <v>0.00258</v>
      </c>
      <c r="DV377" t="inlineStr">
        <is>
          <t>Aqua Regia Digestion</t>
        </is>
      </c>
      <c r="DW377" t="n">
        <v>359</v>
      </c>
      <c r="DX377" t="n">
        <v>0.0359</v>
      </c>
      <c r="DY377" t="inlineStr">
        <is>
          <t>4-Acid Digestion</t>
        </is>
      </c>
      <c r="DZ377" t="n">
        <v>13600</v>
      </c>
      <c r="EA377" t="n">
        <v>1.36</v>
      </c>
      <c r="EB377" t="inlineStr">
        <is>
          <t>4-Acid Digestion</t>
        </is>
      </c>
      <c r="EC377" t="inlineStr"/>
      <c r="ED377" t="inlineStr"/>
      <c r="EE377" t="inlineStr"/>
      <c r="EF377" t="n">
        <v>6.64</v>
      </c>
      <c r="EG377" t="n">
        <v>0.000664</v>
      </c>
      <c r="EH377" t="inlineStr">
        <is>
          <t>Borate / Peroxide Fusion ICP</t>
        </is>
      </c>
      <c r="EI377" t="inlineStr"/>
      <c r="EJ377" t="inlineStr"/>
      <c r="EK377" t="inlineStr"/>
      <c r="EL377" t="n">
        <v>89</v>
      </c>
      <c r="EM377" t="n">
        <v>0.0089</v>
      </c>
      <c r="EN377" t="inlineStr">
        <is>
          <t>Borate / Peroxide Fusion ICP</t>
        </is>
      </c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n">
        <v>44800</v>
      </c>
      <c r="EY377" t="n">
        <v>4.48</v>
      </c>
      <c r="EZ377" t="inlineStr">
        <is>
          <t>4-Acid Digestion</t>
        </is>
      </c>
      <c r="FA377" t="n">
        <v>139</v>
      </c>
      <c r="FB377" t="n">
        <v>0.0139</v>
      </c>
      <c r="FC377" t="inlineStr">
        <is>
          <t>4-Acid Digestion</t>
        </is>
      </c>
      <c r="FD377" t="n">
        <v>6.24</v>
      </c>
      <c r="FE377" t="n">
        <v>0.000624</v>
      </c>
      <c r="FF377" t="inlineStr">
        <is>
          <t>4-Acid Digestion</t>
        </is>
      </c>
      <c r="FG377" t="n">
        <v>5.64</v>
      </c>
      <c r="FH377" t="n">
        <v>0.000564</v>
      </c>
      <c r="FI377" t="inlineStr">
        <is>
          <t>4-Acid Digestion</t>
        </is>
      </c>
      <c r="FJ377" t="n">
        <v>280500</v>
      </c>
      <c r="FK377" t="n">
        <v>28.05</v>
      </c>
      <c r="FL377" t="inlineStr">
        <is>
          <t>Borate / Peroxide Fusion ICP</t>
        </is>
      </c>
      <c r="FM377" t="inlineStr"/>
      <c r="FN377" t="inlineStr"/>
      <c r="FO377" t="inlineStr"/>
      <c r="FP377" t="n">
        <v>5.25</v>
      </c>
      <c r="FQ377" t="n">
        <v>0.000525</v>
      </c>
      <c r="FR377" t="inlineStr">
        <is>
          <t>4-Acid Digestion</t>
        </is>
      </c>
      <c r="FS377" t="n">
        <v>91</v>
      </c>
      <c r="FT377" t="n">
        <v>0.0091</v>
      </c>
      <c r="FU377" t="inlineStr">
        <is>
          <t>4-Acid Digestion</t>
        </is>
      </c>
      <c r="FV377" s="2" t="n">
        <v>1</v>
      </c>
      <c r="FW377" s="2" t="n">
        <v>0.0001</v>
      </c>
      <c r="FX377" t="inlineStr">
        <is>
          <t>4-Acid Digestion</t>
        </is>
      </c>
      <c r="FY377" t="n">
        <v>0.46</v>
      </c>
      <c r="FZ377" t="n">
        <v>4.6e-05</v>
      </c>
      <c r="GA377" t="inlineStr">
        <is>
          <t>4-Acid Digestion</t>
        </is>
      </c>
      <c r="GB377" s="2" t="n">
        <v>0.1</v>
      </c>
      <c r="GC377" s="2" t="n">
        <v>1e-05</v>
      </c>
      <c r="GD377" t="inlineStr">
        <is>
          <t>Aqua Regia Digestion</t>
        </is>
      </c>
      <c r="GE377" t="n">
        <v>7.48</v>
      </c>
      <c r="GF377" t="n">
        <v>0.000748</v>
      </c>
      <c r="GG377" t="inlineStr">
        <is>
          <t>4-Acid Digestion</t>
        </is>
      </c>
      <c r="GH377" t="n">
        <v>1490</v>
      </c>
      <c r="GI377" t="n">
        <v>0.149</v>
      </c>
      <c r="GJ377" t="inlineStr">
        <is>
          <t>4-Acid Digestion</t>
        </is>
      </c>
      <c r="GK377" t="n">
        <v>1.96</v>
      </c>
      <c r="GL377" t="n">
        <v>0.000196</v>
      </c>
      <c r="GM377" t="inlineStr">
        <is>
          <t>4-Acid Digestion</t>
        </is>
      </c>
      <c r="GN377" t="inlineStr"/>
      <c r="GO377" t="inlineStr"/>
      <c r="GP377" t="inlineStr"/>
      <c r="GQ377" t="n">
        <v>2.83</v>
      </c>
      <c r="GR377" t="n">
        <v>0.000283</v>
      </c>
      <c r="GS377" t="inlineStr">
        <is>
          <t>4-Acid Digestion</t>
        </is>
      </c>
      <c r="GT377" t="n">
        <v>36.3</v>
      </c>
      <c r="GU377" t="n">
        <v>0.00363</v>
      </c>
      <c r="GV377" t="inlineStr">
        <is>
          <t>Borate / Peroxide Fusion ICP</t>
        </is>
      </c>
      <c r="GW377" t="n">
        <v>2.35</v>
      </c>
      <c r="GX377" t="n">
        <v>0.000235</v>
      </c>
      <c r="GY377" t="inlineStr">
        <is>
          <t>4-Acid Digestion</t>
        </is>
      </c>
      <c r="GZ377" t="n">
        <v>11.1</v>
      </c>
      <c r="HA377" t="n">
        <v>0.00111</v>
      </c>
      <c r="HB377" t="inlineStr">
        <is>
          <t>4-Acid Digestion</t>
        </is>
      </c>
      <c r="HC377" t="n">
        <v>0.99</v>
      </c>
      <c r="HD377" t="n">
        <v>9.899999999999999e-05</v>
      </c>
      <c r="HE377" t="inlineStr">
        <is>
          <t>4-Acid Digestion</t>
        </is>
      </c>
      <c r="HF377" t="n">
        <v>52200</v>
      </c>
      <c r="HG377" t="n">
        <v>5.22</v>
      </c>
      <c r="HH377" t="inlineStr">
        <is>
          <t>4-Acid Digestion</t>
        </is>
      </c>
      <c r="HI377" t="n">
        <v>168</v>
      </c>
      <c r="HJ377" t="n">
        <v>0.0168</v>
      </c>
      <c r="HK377" t="inlineStr">
        <is>
          <t>4-Acid Digestion</t>
        </is>
      </c>
    </row>
    <row r="378">
      <c r="A378" t="inlineStr">
        <is>
          <t>OREAS0622</t>
        </is>
      </c>
      <c r="B378" t="inlineStr">
        <is>
          <t>Au &gt;1 ppm, Au-Ag ore, Au-Cu ore, Zn-Pb-Ag sulphide ore</t>
        </is>
      </c>
      <c r="C378" t="inlineStr">
        <is>
          <t>primary</t>
        </is>
      </c>
      <c r="D378" t="inlineStr">
        <is>
          <t>rhyodacite</t>
        </is>
      </c>
      <c r="E378" t="inlineStr">
        <is>
          <t>volcanic hosted massive sulphide</t>
        </is>
      </c>
      <c r="F378" t="inlineStr">
        <is>
          <t>yes</t>
        </is>
      </c>
      <c r="G378" t="inlineStr">
        <is>
          <t>Archived</t>
        </is>
      </c>
      <c r="H378" t="inlineStr">
        <is>
          <t>C:/Users/Zeb/Documents/GitHub/OREAS-Catalogue-Info/oreas-catalogue-2024-05-24.csv</t>
        </is>
      </c>
      <c r="I378">
        <f>Hyperlink("https://www.oreas.com/crm/OREAS-622/")</f>
        <v/>
      </c>
      <c r="J378" t="n">
        <v>101</v>
      </c>
      <c r="K378" t="n">
        <v>0.0101</v>
      </c>
      <c r="L378" t="inlineStr">
        <is>
          <t>Aqua Regia Digestion</t>
        </is>
      </c>
      <c r="M378" t="n">
        <v>57700</v>
      </c>
      <c r="N378" t="n">
        <v>5.77</v>
      </c>
      <c r="O378" t="inlineStr">
        <is>
          <t>4-Acid Digestion</t>
        </is>
      </c>
      <c r="P378" t="n">
        <v>109</v>
      </c>
      <c r="Q378" t="n">
        <v>0.0109</v>
      </c>
      <c r="R378" t="inlineStr">
        <is>
          <t>4-Acid Digestion</t>
        </is>
      </c>
      <c r="S378" t="n">
        <v>1.85</v>
      </c>
      <c r="T378" t="n">
        <v>0.000185</v>
      </c>
      <c r="U378" t="inlineStr">
        <is>
          <t>Pb Fire Assay</t>
        </is>
      </c>
      <c r="V378" s="2" t="n">
        <v>10</v>
      </c>
      <c r="W378" s="2" t="n">
        <v>0.001</v>
      </c>
      <c r="X378" t="inlineStr">
        <is>
          <t>Aqua Regia Digestion</t>
        </is>
      </c>
      <c r="Y378" t="n">
        <v>2311</v>
      </c>
      <c r="Z378" t="n">
        <v>0.2311</v>
      </c>
      <c r="AA378" t="inlineStr">
        <is>
          <t>Borate / Peroxide Fusion ICP</t>
        </is>
      </c>
      <c r="AB378" t="n">
        <v>1.05</v>
      </c>
      <c r="AC378" t="n">
        <v>0.000105</v>
      </c>
      <c r="AD378" t="inlineStr">
        <is>
          <t>4-Acid Digestion</t>
        </is>
      </c>
      <c r="AE378" t="n">
        <v>5.05</v>
      </c>
      <c r="AF378" t="n">
        <v>0.000505</v>
      </c>
      <c r="AG378" t="inlineStr">
        <is>
          <t>4-Acid Digestion</t>
        </is>
      </c>
      <c r="AH378" t="n">
        <v>21400</v>
      </c>
      <c r="AI378" t="n">
        <v>2.14</v>
      </c>
      <c r="AJ378" t="inlineStr">
        <is>
          <t>4-Acid Digestion</t>
        </is>
      </c>
      <c r="AK378" t="n">
        <v>460</v>
      </c>
      <c r="AL378" t="n">
        <v>0.046</v>
      </c>
      <c r="AM378" t="inlineStr">
        <is>
          <t>4-Acid Digestion</t>
        </is>
      </c>
      <c r="AN378" t="n">
        <v>30.1</v>
      </c>
      <c r="AO378" t="n">
        <v>0.00301</v>
      </c>
      <c r="AP378" t="inlineStr">
        <is>
          <t>4-Acid Digestion</t>
        </is>
      </c>
      <c r="AQ378" t="inlineStr"/>
      <c r="AR378" t="inlineStr"/>
      <c r="AS378" t="inlineStr"/>
      <c r="AT378" t="n">
        <v>36</v>
      </c>
      <c r="AU378" t="n">
        <v>0.0036</v>
      </c>
      <c r="AV378" t="inlineStr">
        <is>
          <t>4-Acid Digestion</t>
        </is>
      </c>
      <c r="AW378" t="n">
        <v>33.9</v>
      </c>
      <c r="AX378" t="n">
        <v>0.00339</v>
      </c>
      <c r="AY378" t="inlineStr">
        <is>
          <t>4-Acid Digestion</t>
        </is>
      </c>
      <c r="AZ378" t="n">
        <v>1.72</v>
      </c>
      <c r="BA378" t="n">
        <v>0.000172</v>
      </c>
      <c r="BB378" t="inlineStr">
        <is>
          <t>4-Acid Digestion</t>
        </is>
      </c>
      <c r="BC378" t="n">
        <v>4860</v>
      </c>
      <c r="BD378" t="n">
        <v>0.486</v>
      </c>
      <c r="BE378" t="inlineStr">
        <is>
          <t>4-Acid Digestion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43100</v>
      </c>
      <c r="BP378" t="n">
        <v>4.31</v>
      </c>
      <c r="BQ378" t="inlineStr">
        <is>
          <t>4-Acid Digestion</t>
        </is>
      </c>
      <c r="BR378" t="n">
        <v>24.5</v>
      </c>
      <c r="BS378" t="n">
        <v>0.00245</v>
      </c>
      <c r="BT378" t="inlineStr">
        <is>
          <t>4-Acid Digestion</t>
        </is>
      </c>
      <c r="BU378" t="inlineStr"/>
      <c r="BV378" t="inlineStr"/>
      <c r="BW378" t="inlineStr"/>
      <c r="BX378" t="inlineStr"/>
      <c r="BY378" t="inlineStr"/>
      <c r="BZ378" t="inlineStr"/>
      <c r="CA378" t="n">
        <v>3.25</v>
      </c>
      <c r="CB378" t="n">
        <v>0.000325</v>
      </c>
      <c r="CC378" t="inlineStr">
        <is>
          <t>4-Acid Digestion</t>
        </is>
      </c>
      <c r="CD378" t="n">
        <v>5.37</v>
      </c>
      <c r="CE378" t="n">
        <v>0.000537</v>
      </c>
      <c r="CF378" t="inlineStr">
        <is>
          <t>Aqua Regia Digestion</t>
        </is>
      </c>
      <c r="CG378" t="inlineStr"/>
      <c r="CH378" t="inlineStr"/>
      <c r="CI378" t="inlineStr"/>
      <c r="CJ378" t="n">
        <v>4.63</v>
      </c>
      <c r="CK378" t="n">
        <v>0.000463</v>
      </c>
      <c r="CL378" t="inlineStr">
        <is>
          <t>4-Acid Digestion</t>
        </is>
      </c>
      <c r="CM378" t="inlineStr"/>
      <c r="CN378" t="inlineStr"/>
      <c r="CO378" t="inlineStr"/>
      <c r="CP378" t="n">
        <v>17200</v>
      </c>
      <c r="CQ378" t="n">
        <v>1.72</v>
      </c>
      <c r="CR378" t="inlineStr">
        <is>
          <t>4-Acid Digestion</t>
        </is>
      </c>
      <c r="CS378" t="n">
        <v>14.1</v>
      </c>
      <c r="CT378" t="n">
        <v>0.00141</v>
      </c>
      <c r="CU378" t="inlineStr">
        <is>
          <t>4-Acid Digestion</t>
        </is>
      </c>
      <c r="CV378" t="n">
        <v>8.67</v>
      </c>
      <c r="CW378" t="n">
        <v>0.000867</v>
      </c>
      <c r="CX378" t="inlineStr">
        <is>
          <t>4-Acid Digestion</t>
        </is>
      </c>
      <c r="CY378" t="n">
        <v>0.18</v>
      </c>
      <c r="CZ378" t="n">
        <v>1.8e-05</v>
      </c>
      <c r="DA378" t="inlineStr">
        <is>
          <t>4-Acid Digestion</t>
        </is>
      </c>
      <c r="DB378" t="n">
        <v>5620</v>
      </c>
      <c r="DC378" t="n">
        <v>0.5620000000000001</v>
      </c>
      <c r="DD378" t="inlineStr">
        <is>
          <t>4-Acid Digestion</t>
        </is>
      </c>
      <c r="DE378" t="n">
        <v>600</v>
      </c>
      <c r="DF378" t="n">
        <v>0.06</v>
      </c>
      <c r="DG378" t="inlineStr">
        <is>
          <t>4-Acid Digestion</t>
        </is>
      </c>
      <c r="DH378" t="n">
        <v>17.4</v>
      </c>
      <c r="DI378" t="n">
        <v>0.00174</v>
      </c>
      <c r="DJ378" t="inlineStr">
        <is>
          <t>4-Acid Digestion</t>
        </is>
      </c>
      <c r="DK378" t="n">
        <v>7290</v>
      </c>
      <c r="DL378" t="n">
        <v>0.729</v>
      </c>
      <c r="DM378" t="inlineStr">
        <is>
          <t>4-Acid Digestion</t>
        </is>
      </c>
      <c r="DN378" t="n">
        <v>4.62</v>
      </c>
      <c r="DO378" t="n">
        <v>0.000462</v>
      </c>
      <c r="DP378" t="inlineStr">
        <is>
          <t>4-Acid Digestion</t>
        </is>
      </c>
      <c r="DQ378" t="n">
        <v>15.7</v>
      </c>
      <c r="DR378" t="n">
        <v>0.00157</v>
      </c>
      <c r="DS378" t="inlineStr">
        <is>
          <t>Borate / Peroxide Fusion ICP</t>
        </is>
      </c>
      <c r="DT378" s="2" t="n">
        <v>40</v>
      </c>
      <c r="DU378" s="2" t="n">
        <v>0.004</v>
      </c>
      <c r="DV378" t="inlineStr">
        <is>
          <t>Borate / Peroxide Fusion ICP</t>
        </is>
      </c>
      <c r="DW378" t="n">
        <v>330</v>
      </c>
      <c r="DX378" t="n">
        <v>0.033</v>
      </c>
      <c r="DY378" t="inlineStr">
        <is>
          <t>4-Acid Digestion</t>
        </is>
      </c>
      <c r="DZ378" t="n">
        <v>22100</v>
      </c>
      <c r="EA378" t="n">
        <v>2.21</v>
      </c>
      <c r="EB378" t="inlineStr">
        <is>
          <t>4-Acid Digestion</t>
        </is>
      </c>
      <c r="EC378" t="inlineStr"/>
      <c r="ED378" t="inlineStr"/>
      <c r="EE378" t="inlineStr"/>
      <c r="EF378" t="n">
        <v>4.29</v>
      </c>
      <c r="EG378" t="n">
        <v>0.000429</v>
      </c>
      <c r="EH378" t="inlineStr">
        <is>
          <t>Borate / Peroxide Fusion ICP</t>
        </is>
      </c>
      <c r="EI378" t="inlineStr"/>
      <c r="EJ378" t="inlineStr"/>
      <c r="EK378" t="inlineStr"/>
      <c r="EL378" t="n">
        <v>58</v>
      </c>
      <c r="EM378" t="n">
        <v>0.0058</v>
      </c>
      <c r="EN378" t="inlineStr">
        <is>
          <t>Borate / Peroxide Fusion ICP</t>
        </is>
      </c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n">
        <v>77100</v>
      </c>
      <c r="EY378" t="n">
        <v>7.71</v>
      </c>
      <c r="EZ378" t="inlineStr">
        <is>
          <t>4-Acid Digestion</t>
        </is>
      </c>
      <c r="FA378" t="n">
        <v>195</v>
      </c>
      <c r="FB378" t="n">
        <v>0.0195</v>
      </c>
      <c r="FC378" t="inlineStr">
        <is>
          <t>4-Acid Digestion</t>
        </is>
      </c>
      <c r="FD378" t="n">
        <v>6.82</v>
      </c>
      <c r="FE378" t="n">
        <v>0.000682</v>
      </c>
      <c r="FF378" t="inlineStr">
        <is>
          <t>4-Acid Digestion</t>
        </is>
      </c>
      <c r="FG378" t="n">
        <v>7.81</v>
      </c>
      <c r="FH378" t="n">
        <v>0.000781</v>
      </c>
      <c r="FI378" t="inlineStr">
        <is>
          <t>4-Acid Digestion</t>
        </is>
      </c>
      <c r="FJ378" t="n">
        <v>250900</v>
      </c>
      <c r="FK378" t="n">
        <v>25.09</v>
      </c>
      <c r="FL378" t="inlineStr">
        <is>
          <t>Borate / Peroxide Fusion ICP</t>
        </is>
      </c>
      <c r="FM378" t="inlineStr"/>
      <c r="FN378" t="inlineStr"/>
      <c r="FO378" t="inlineStr"/>
      <c r="FP378" t="n">
        <v>7.01</v>
      </c>
      <c r="FQ378" t="n">
        <v>0.000701</v>
      </c>
      <c r="FR378" t="inlineStr">
        <is>
          <t>4-Acid Digestion</t>
        </is>
      </c>
      <c r="FS378" t="n">
        <v>52</v>
      </c>
      <c r="FT378" t="n">
        <v>0.0052</v>
      </c>
      <c r="FU378" t="inlineStr">
        <is>
          <t>4-Acid Digestion</t>
        </is>
      </c>
      <c r="FV378" t="n">
        <v>0.42</v>
      </c>
      <c r="FW378" t="n">
        <v>4.2e-05</v>
      </c>
      <c r="FX378" t="inlineStr">
        <is>
          <t>4-Acid Digestion</t>
        </is>
      </c>
      <c r="FY378" t="n">
        <v>0.32</v>
      </c>
      <c r="FZ378" t="n">
        <v>3.2e-05</v>
      </c>
      <c r="GA378" t="inlineStr">
        <is>
          <t>4-Acid Digestion</t>
        </is>
      </c>
      <c r="GB378" s="2" t="n">
        <v>0.1</v>
      </c>
      <c r="GC378" s="2" t="n">
        <v>1e-05</v>
      </c>
      <c r="GD378" t="inlineStr">
        <is>
          <t>4-Acid Digestion</t>
        </is>
      </c>
      <c r="GE378" t="n">
        <v>4.71</v>
      </c>
      <c r="GF378" t="n">
        <v>0.000471</v>
      </c>
      <c r="GG378" t="inlineStr">
        <is>
          <t>4-Acid Digestion</t>
        </is>
      </c>
      <c r="GH378" t="n">
        <v>1470</v>
      </c>
      <c r="GI378" t="n">
        <v>0.147</v>
      </c>
      <c r="GJ378" t="inlineStr">
        <is>
          <t>4-Acid Digestion</t>
        </is>
      </c>
      <c r="GK378" t="n">
        <v>3.65</v>
      </c>
      <c r="GL378" t="n">
        <v>0.000365</v>
      </c>
      <c r="GM378" t="inlineStr">
        <is>
          <t>4-Acid Digestion</t>
        </is>
      </c>
      <c r="GN378" t="inlineStr"/>
      <c r="GO378" t="inlineStr"/>
      <c r="GP378" t="inlineStr"/>
      <c r="GQ378" t="n">
        <v>1.57</v>
      </c>
      <c r="GR378" t="n">
        <v>0.000157</v>
      </c>
      <c r="GS378" t="inlineStr">
        <is>
          <t>4-Acid Digestion</t>
        </is>
      </c>
      <c r="GT378" t="n">
        <v>45.4</v>
      </c>
      <c r="GU378" t="n">
        <v>0.00454</v>
      </c>
      <c r="GV378" t="inlineStr">
        <is>
          <t>Borate / Peroxide Fusion ICP</t>
        </is>
      </c>
      <c r="GW378" t="n">
        <v>2.48</v>
      </c>
      <c r="GX378" t="n">
        <v>0.000248</v>
      </c>
      <c r="GY378" t="inlineStr">
        <is>
          <t>4-Acid Digestion</t>
        </is>
      </c>
      <c r="GZ378" t="n">
        <v>9.76</v>
      </c>
      <c r="HA378" t="n">
        <v>0.000976</v>
      </c>
      <c r="HB378" t="inlineStr">
        <is>
          <t>4-Acid Digestion</t>
        </is>
      </c>
      <c r="HC378" t="n">
        <v>1.11</v>
      </c>
      <c r="HD378" t="n">
        <v>0.000111</v>
      </c>
      <c r="HE378" t="inlineStr">
        <is>
          <t>4-Acid Digestion</t>
        </is>
      </c>
      <c r="HF378" t="n">
        <v>102400</v>
      </c>
      <c r="HG378" t="n">
        <v>10.24</v>
      </c>
      <c r="HH378" t="inlineStr">
        <is>
          <t>4-Acid Digestion</t>
        </is>
      </c>
      <c r="HI378" t="n">
        <v>124</v>
      </c>
      <c r="HJ378" t="n">
        <v>0.0124</v>
      </c>
      <c r="HK378" t="inlineStr">
        <is>
          <t>4-Acid Digestion</t>
        </is>
      </c>
    </row>
    <row r="379">
      <c r="A379" t="inlineStr">
        <is>
          <t>OREAS0623</t>
        </is>
      </c>
      <c r="B379" t="inlineStr">
        <is>
          <t>Au &lt;1 ppm, Au-Ag ore, Au-Cu ore, Zn-Pb-Ag sulphide ore</t>
        </is>
      </c>
      <c r="C379" t="inlineStr">
        <is>
          <t>primary</t>
        </is>
      </c>
      <c r="D379" t="inlineStr">
        <is>
          <t>rhyodacite</t>
        </is>
      </c>
      <c r="E379" t="inlineStr">
        <is>
          <t>volcanic hosted massive sulphide</t>
        </is>
      </c>
      <c r="F379" t="inlineStr">
        <is>
          <t>yes</t>
        </is>
      </c>
      <c r="G379" t="inlineStr">
        <is>
          <t>Archived</t>
        </is>
      </c>
      <c r="H379" t="inlineStr">
        <is>
          <t>C:/Users/Zeb/Documents/GitHub/OREAS-Catalogue-Info/oreas-catalogue-2024-05-24.csv</t>
        </is>
      </c>
      <c r="I379">
        <f>Hyperlink("https://www.oreas.com/crm/OREAS-623/")</f>
        <v/>
      </c>
      <c r="J379" t="n">
        <v>20.4</v>
      </c>
      <c r="K379" t="n">
        <v>0.00204</v>
      </c>
      <c r="L379" t="inlineStr">
        <is>
          <t>Aqua Regia Digestion</t>
        </is>
      </c>
      <c r="M379" t="n">
        <v>50400</v>
      </c>
      <c r="N379" t="n">
        <v>5.04</v>
      </c>
      <c r="O379" t="inlineStr">
        <is>
          <t>4-Acid Digestion</t>
        </is>
      </c>
      <c r="P379" t="n">
        <v>77</v>
      </c>
      <c r="Q379" t="n">
        <v>0.0077</v>
      </c>
      <c r="R379" t="inlineStr">
        <is>
          <t>4-Acid Digestion</t>
        </is>
      </c>
      <c r="S379" t="n">
        <v>0.827</v>
      </c>
      <c r="T379" t="n">
        <v>8.27e-05</v>
      </c>
      <c r="U379" t="inlineStr">
        <is>
          <t>Pb Fire Assay</t>
        </is>
      </c>
      <c r="V379" s="2" t="n">
        <v>10</v>
      </c>
      <c r="W379" s="2" t="n">
        <v>0.001</v>
      </c>
      <c r="X379" t="inlineStr">
        <is>
          <t>Aqua Regia Digestion</t>
        </is>
      </c>
      <c r="Y379" t="n">
        <v>1395</v>
      </c>
      <c r="Z379" t="n">
        <v>0.1395</v>
      </c>
      <c r="AA379" t="inlineStr">
        <is>
          <t>Borate / Peroxide Fusion ICP</t>
        </is>
      </c>
      <c r="AB379" t="n">
        <v>1.39</v>
      </c>
      <c r="AC379" t="n">
        <v>0.000139</v>
      </c>
      <c r="AD379" t="inlineStr">
        <is>
          <t>4-Acid Digestion</t>
        </is>
      </c>
      <c r="AE379" t="n">
        <v>17.7</v>
      </c>
      <c r="AF379" t="n">
        <v>0.00177</v>
      </c>
      <c r="AG379" t="inlineStr">
        <is>
          <t>4-Acid Digestion</t>
        </is>
      </c>
      <c r="AH379" t="n">
        <v>13800</v>
      </c>
      <c r="AI379" t="n">
        <v>1.38</v>
      </c>
      <c r="AJ379" t="inlineStr">
        <is>
          <t>4-Acid Digestion</t>
        </is>
      </c>
      <c r="AK379" t="n">
        <v>54</v>
      </c>
      <c r="AL379" t="n">
        <v>0.0054</v>
      </c>
      <c r="AM379" t="inlineStr">
        <is>
          <t>4-Acid Digestion</t>
        </is>
      </c>
      <c r="AN379" t="n">
        <v>45.6</v>
      </c>
      <c r="AO379" t="n">
        <v>0.00456</v>
      </c>
      <c r="AP379" t="inlineStr">
        <is>
          <t>4-Acid Digestion</t>
        </is>
      </c>
      <c r="AQ379" t="inlineStr"/>
      <c r="AR379" t="inlineStr"/>
      <c r="AS379" t="inlineStr"/>
      <c r="AT379" t="n">
        <v>222</v>
      </c>
      <c r="AU379" t="n">
        <v>0.0222</v>
      </c>
      <c r="AV379" t="inlineStr">
        <is>
          <t>4-Acid Digestion</t>
        </is>
      </c>
      <c r="AW379" t="n">
        <v>24.8</v>
      </c>
      <c r="AX379" t="n">
        <v>0.00248</v>
      </c>
      <c r="AY379" t="inlineStr">
        <is>
          <t>4-Acid Digestion</t>
        </is>
      </c>
      <c r="AZ379" t="n">
        <v>2.85</v>
      </c>
      <c r="BA379" t="n">
        <v>0.000285</v>
      </c>
      <c r="BB379" t="inlineStr">
        <is>
          <t>4-Acid Digestion</t>
        </is>
      </c>
      <c r="BC379" t="n">
        <v>17300</v>
      </c>
      <c r="BD379" t="n">
        <v>1.73</v>
      </c>
      <c r="BE379" t="inlineStr">
        <is>
          <t>4-Acid Digestion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134200</v>
      </c>
      <c r="BP379" t="n">
        <v>13.42</v>
      </c>
      <c r="BQ379" t="inlineStr">
        <is>
          <t>4-Acid Digestion</t>
        </is>
      </c>
      <c r="BR379" t="n">
        <v>21.7</v>
      </c>
      <c r="BS379" t="n">
        <v>0.00217</v>
      </c>
      <c r="BT379" t="inlineStr">
        <is>
          <t>4-Acid Digestion</t>
        </is>
      </c>
      <c r="BU379" t="inlineStr"/>
      <c r="BV379" t="inlineStr"/>
      <c r="BW379" t="inlineStr"/>
      <c r="BX379" t="inlineStr"/>
      <c r="BY379" t="inlineStr"/>
      <c r="BZ379" t="inlineStr"/>
      <c r="CA379" t="n">
        <v>3.97</v>
      </c>
      <c r="CB379" t="n">
        <v>0.000397</v>
      </c>
      <c r="CC379" t="inlineStr">
        <is>
          <t>4-Acid Digestion</t>
        </is>
      </c>
      <c r="CD379" t="n">
        <v>0.83</v>
      </c>
      <c r="CE379" t="n">
        <v>8.3e-05</v>
      </c>
      <c r="CF379" t="inlineStr">
        <is>
          <t>Aqua Regia Digestion</t>
        </is>
      </c>
      <c r="CG379" t="inlineStr"/>
      <c r="CH379" t="inlineStr"/>
      <c r="CI379" t="inlineStr"/>
      <c r="CJ379" t="n">
        <v>2.1</v>
      </c>
      <c r="CK379" t="n">
        <v>0.00021</v>
      </c>
      <c r="CL379" t="inlineStr">
        <is>
          <t>4-Acid Digestion</t>
        </is>
      </c>
      <c r="CM379" t="inlineStr"/>
      <c r="CN379" t="inlineStr"/>
      <c r="CO379" t="inlineStr"/>
      <c r="CP379" t="n">
        <v>14500</v>
      </c>
      <c r="CQ379" t="n">
        <v>1.45</v>
      </c>
      <c r="CR379" t="inlineStr">
        <is>
          <t>4-Acid Digestion</t>
        </is>
      </c>
      <c r="CS379" t="n">
        <v>21.6</v>
      </c>
      <c r="CT379" t="n">
        <v>0.00216</v>
      </c>
      <c r="CU379" t="inlineStr">
        <is>
          <t>4-Acid Digestion</t>
        </is>
      </c>
      <c r="CV379" t="n">
        <v>15.7</v>
      </c>
      <c r="CW379" t="n">
        <v>0.00157</v>
      </c>
      <c r="CX379" t="inlineStr">
        <is>
          <t>4-Acid Digestion</t>
        </is>
      </c>
      <c r="CY379" t="n">
        <v>0.24</v>
      </c>
      <c r="CZ379" t="n">
        <v>2.4e-05</v>
      </c>
      <c r="DA379" t="inlineStr">
        <is>
          <t>4-Acid Digestion</t>
        </is>
      </c>
      <c r="DB379" t="n">
        <v>12000</v>
      </c>
      <c r="DC379" t="n">
        <v>1.2</v>
      </c>
      <c r="DD379" t="inlineStr">
        <is>
          <t>4-Acid Digestion</t>
        </is>
      </c>
      <c r="DE379" t="n">
        <v>600</v>
      </c>
      <c r="DF379" t="n">
        <v>0.06</v>
      </c>
      <c r="DG379" t="inlineStr">
        <is>
          <t>4-Acid Digestion</t>
        </is>
      </c>
      <c r="DH379" t="n">
        <v>9.550000000000001</v>
      </c>
      <c r="DI379" t="n">
        <v>0.000955</v>
      </c>
      <c r="DJ379" t="inlineStr">
        <is>
          <t>4-Acid Digestion</t>
        </is>
      </c>
      <c r="DK379" t="n">
        <v>11200</v>
      </c>
      <c r="DL379" t="n">
        <v>1.12</v>
      </c>
      <c r="DM379" t="inlineStr">
        <is>
          <t>4-Acid Digestion</t>
        </is>
      </c>
      <c r="DN379" t="n">
        <v>8.58</v>
      </c>
      <c r="DO379" t="n">
        <v>0.000858</v>
      </c>
      <c r="DP379" t="inlineStr">
        <is>
          <t>4-Acid Digestion</t>
        </is>
      </c>
      <c r="DQ379" t="n">
        <v>24.9</v>
      </c>
      <c r="DR379" t="n">
        <v>0.00249</v>
      </c>
      <c r="DS379" t="inlineStr">
        <is>
          <t>Borate / Peroxide Fusion ICP</t>
        </is>
      </c>
      <c r="DT379" s="2" t="n">
        <v>50</v>
      </c>
      <c r="DU379" s="2" t="n">
        <v>0.005</v>
      </c>
      <c r="DV379" t="inlineStr">
        <is>
          <t>Borate / Peroxide Fusion ICP</t>
        </is>
      </c>
      <c r="DW379" t="n">
        <v>430</v>
      </c>
      <c r="DX379" t="n">
        <v>0.043</v>
      </c>
      <c r="DY379" t="inlineStr">
        <is>
          <t>4-Acid Digestion</t>
        </is>
      </c>
      <c r="DZ379" t="n">
        <v>2500</v>
      </c>
      <c r="EA379" t="n">
        <v>0.25</v>
      </c>
      <c r="EB379" t="inlineStr">
        <is>
          <t>4-Acid Digestion</t>
        </is>
      </c>
      <c r="EC379" t="inlineStr"/>
      <c r="ED379" t="inlineStr"/>
      <c r="EE379" t="inlineStr"/>
      <c r="EF379" t="n">
        <v>6.53</v>
      </c>
      <c r="EG379" t="n">
        <v>0.000653</v>
      </c>
      <c r="EH379" t="inlineStr">
        <is>
          <t>Borate / Peroxide Fusion ICP</t>
        </is>
      </c>
      <c r="EI379" t="inlineStr"/>
      <c r="EJ379" t="inlineStr"/>
      <c r="EK379" t="inlineStr"/>
      <c r="EL379" t="n">
        <v>67</v>
      </c>
      <c r="EM379" t="n">
        <v>0.0067</v>
      </c>
      <c r="EN379" t="inlineStr">
        <is>
          <t>Borate / Peroxide Fusion ICP</t>
        </is>
      </c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n">
        <v>90600</v>
      </c>
      <c r="EY379" t="n">
        <v>9.06</v>
      </c>
      <c r="EZ379" t="inlineStr">
        <is>
          <t>4-Acid Digestion</t>
        </is>
      </c>
      <c r="FA379" t="n">
        <v>27.6</v>
      </c>
      <c r="FB379" t="n">
        <v>0.00276</v>
      </c>
      <c r="FC379" t="inlineStr">
        <is>
          <t>4-Acid Digestion</t>
        </is>
      </c>
      <c r="FD379" t="n">
        <v>8.32</v>
      </c>
      <c r="FE379" t="n">
        <v>0.0008319999999999999</v>
      </c>
      <c r="FF379" t="inlineStr">
        <is>
          <t>4-Acid Digestion</t>
        </is>
      </c>
      <c r="FG379" t="n">
        <v>18.7</v>
      </c>
      <c r="FH379" t="n">
        <v>0.00187</v>
      </c>
      <c r="FI379" t="inlineStr">
        <is>
          <t>4-Acid Digestion</t>
        </is>
      </c>
      <c r="FJ379" t="n">
        <v>244500</v>
      </c>
      <c r="FK379" t="n">
        <v>24.45</v>
      </c>
      <c r="FL379" t="inlineStr">
        <is>
          <t>Borate / Peroxide Fusion ICP</t>
        </is>
      </c>
      <c r="FM379" t="inlineStr"/>
      <c r="FN379" t="inlineStr"/>
      <c r="FO379" t="inlineStr"/>
      <c r="FP379" t="n">
        <v>5.94</v>
      </c>
      <c r="FQ379" t="n">
        <v>0.000594</v>
      </c>
      <c r="FR379" t="inlineStr">
        <is>
          <t>4-Acid Digestion</t>
        </is>
      </c>
      <c r="FS379" t="n">
        <v>80</v>
      </c>
      <c r="FT379" t="n">
        <v>0.008</v>
      </c>
      <c r="FU379" t="inlineStr">
        <is>
          <t>4-Acid Digestion</t>
        </is>
      </c>
      <c r="FV379" s="2" t="n">
        <v>1</v>
      </c>
      <c r="FW379" s="2" t="n">
        <v>0.0001</v>
      </c>
      <c r="FX379" t="inlineStr">
        <is>
          <t>4-Acid Digestion</t>
        </is>
      </c>
      <c r="FY379" t="n">
        <v>0.53</v>
      </c>
      <c r="FZ379" t="n">
        <v>5.3e-05</v>
      </c>
      <c r="GA379" t="inlineStr">
        <is>
          <t>4-Acid Digestion</t>
        </is>
      </c>
      <c r="GB379" t="n">
        <v>0.57</v>
      </c>
      <c r="GC379" t="n">
        <v>5.7e-05</v>
      </c>
      <c r="GD379" t="inlineStr">
        <is>
          <t>Aqua Regia Digestion</t>
        </is>
      </c>
      <c r="GE379" t="n">
        <v>6.4</v>
      </c>
      <c r="GF379" t="n">
        <v>0.0006400000000000001</v>
      </c>
      <c r="GG379" t="inlineStr">
        <is>
          <t>4-Acid Digestion</t>
        </is>
      </c>
      <c r="GH379" t="n">
        <v>1390</v>
      </c>
      <c r="GI379" t="n">
        <v>0.139</v>
      </c>
      <c r="GJ379" t="inlineStr">
        <is>
          <t>4-Acid Digestion</t>
        </is>
      </c>
      <c r="GK379" t="n">
        <v>0.74</v>
      </c>
      <c r="GL379" t="n">
        <v>7.4e-05</v>
      </c>
      <c r="GM379" t="inlineStr">
        <is>
          <t>4-Acid Digestion</t>
        </is>
      </c>
      <c r="GN379" t="inlineStr"/>
      <c r="GO379" t="inlineStr"/>
      <c r="GP379" t="inlineStr"/>
      <c r="GQ379" t="n">
        <v>2.63</v>
      </c>
      <c r="GR379" t="n">
        <v>0.000263</v>
      </c>
      <c r="GS379" t="inlineStr">
        <is>
          <t>4-Acid Digestion</t>
        </is>
      </c>
      <c r="GT379" t="n">
        <v>15.8</v>
      </c>
      <c r="GU379" t="n">
        <v>0.00158</v>
      </c>
      <c r="GV379" t="inlineStr">
        <is>
          <t>Aqua Regia Digestion</t>
        </is>
      </c>
      <c r="GW379" t="n">
        <v>4.28</v>
      </c>
      <c r="GX379" t="n">
        <v>0.000428</v>
      </c>
      <c r="GY379" t="inlineStr">
        <is>
          <t>4-Acid Digestion</t>
        </is>
      </c>
      <c r="GZ379" t="n">
        <v>13.3</v>
      </c>
      <c r="HA379" t="n">
        <v>0.00133</v>
      </c>
      <c r="HB379" t="inlineStr">
        <is>
          <t>4-Acid Digestion</t>
        </is>
      </c>
      <c r="HC379" t="n">
        <v>1.47</v>
      </c>
      <c r="HD379" t="n">
        <v>0.000147</v>
      </c>
      <c r="HE379" t="inlineStr">
        <is>
          <t>4-Acid Digestion</t>
        </is>
      </c>
      <c r="HF379" t="n">
        <v>10300</v>
      </c>
      <c r="HG379" t="n">
        <v>1.03</v>
      </c>
      <c r="HH379" t="inlineStr">
        <is>
          <t>4-Acid Digestion</t>
        </is>
      </c>
      <c r="HI379" t="n">
        <v>150</v>
      </c>
      <c r="HJ379" t="n">
        <v>0.015</v>
      </c>
      <c r="HK379" t="inlineStr">
        <is>
          <t>4-Acid Digestion</t>
        </is>
      </c>
    </row>
    <row r="380">
      <c r="A380" t="inlineStr">
        <is>
          <t>OREAS0624</t>
        </is>
      </c>
      <c r="B380" t="inlineStr">
        <is>
          <t>Au &gt;1 ppm, Au-Ag ore, Au-Cu ore, Zn-Pb-Ag sulphide ore</t>
        </is>
      </c>
      <c r="C380" t="inlineStr">
        <is>
          <t>primary</t>
        </is>
      </c>
      <c r="D380" t="inlineStr">
        <is>
          <t>rhyodacite</t>
        </is>
      </c>
      <c r="E380" t="inlineStr">
        <is>
          <t>volcanic hosted massive sulphide</t>
        </is>
      </c>
      <c r="F380" t="inlineStr">
        <is>
          <t>yes</t>
        </is>
      </c>
      <c r="G380" t="inlineStr">
        <is>
          <t>Archived</t>
        </is>
      </c>
      <c r="H380" t="inlineStr">
        <is>
          <t>C:/Users/Zeb/Documents/GitHub/OREAS-Catalogue-Info/oreas-catalogue-2024-05-24.csv</t>
        </is>
      </c>
      <c r="I380">
        <f>Hyperlink("https://www.oreas.com/crm/OREAS-624/")</f>
        <v/>
      </c>
      <c r="J380" t="n">
        <v>45</v>
      </c>
      <c r="K380" t="n">
        <v>0.0045</v>
      </c>
      <c r="L380" t="inlineStr">
        <is>
          <t>Aqua Regia Digestion</t>
        </is>
      </c>
      <c r="M380" t="n">
        <v>42000</v>
      </c>
      <c r="N380" t="n">
        <v>4.2</v>
      </c>
      <c r="O380" t="inlineStr">
        <is>
          <t>4-Acid Digestion</t>
        </is>
      </c>
      <c r="P380" t="n">
        <v>109</v>
      </c>
      <c r="Q380" t="n">
        <v>0.0109</v>
      </c>
      <c r="R380" t="inlineStr">
        <is>
          <t>4-Acid Digestion</t>
        </is>
      </c>
      <c r="S380" t="n">
        <v>1.16</v>
      </c>
      <c r="T380" t="n">
        <v>0.000116</v>
      </c>
      <c r="U380" t="inlineStr">
        <is>
          <t>Pb Fire Assay</t>
        </is>
      </c>
      <c r="V380" s="2" t="n">
        <v>10</v>
      </c>
      <c r="W380" s="2" t="n">
        <v>0.001</v>
      </c>
      <c r="X380" t="inlineStr">
        <is>
          <t>Aqua Regia Digestion</t>
        </is>
      </c>
      <c r="Y380" t="n">
        <v>1070</v>
      </c>
      <c r="Z380" t="n">
        <v>0.107</v>
      </c>
      <c r="AA380" t="inlineStr">
        <is>
          <t>Borate / Peroxide Fusion ICP</t>
        </is>
      </c>
      <c r="AB380" t="n">
        <v>0.76</v>
      </c>
      <c r="AC380" t="n">
        <v>7.6e-05</v>
      </c>
      <c r="AD380" t="inlineStr">
        <is>
          <t>4-Acid Digestion</t>
        </is>
      </c>
      <c r="AE380" t="n">
        <v>22.3</v>
      </c>
      <c r="AF380" t="n">
        <v>0.00223</v>
      </c>
      <c r="AG380" t="inlineStr">
        <is>
          <t>4-Acid Digestion</t>
        </is>
      </c>
      <c r="AH380" t="n">
        <v>14900</v>
      </c>
      <c r="AI380" t="n">
        <v>1.49</v>
      </c>
      <c r="AJ380" t="inlineStr">
        <is>
          <t>4-Acid Digestion</t>
        </is>
      </c>
      <c r="AK380" t="n">
        <v>132</v>
      </c>
      <c r="AL380" t="n">
        <v>0.0132</v>
      </c>
      <c r="AM380" t="inlineStr">
        <is>
          <t>4-Acid Digestion</t>
        </is>
      </c>
      <c r="AN380" t="n">
        <v>29</v>
      </c>
      <c r="AO380" t="n">
        <v>0.0029</v>
      </c>
      <c r="AP380" t="inlineStr">
        <is>
          <t>4-Acid Digestion</t>
        </is>
      </c>
      <c r="AQ380" t="inlineStr"/>
      <c r="AR380" t="inlineStr"/>
      <c r="AS380" t="inlineStr"/>
      <c r="AT380" t="n">
        <v>269</v>
      </c>
      <c r="AU380" t="n">
        <v>0.0269</v>
      </c>
      <c r="AV380" t="inlineStr">
        <is>
          <t>4-Acid Digestion</t>
        </is>
      </c>
      <c r="AW380" t="n">
        <v>29</v>
      </c>
      <c r="AX380" t="n">
        <v>0.0029</v>
      </c>
      <c r="AY380" t="inlineStr">
        <is>
          <t>4-Acid Digestion</t>
        </is>
      </c>
      <c r="AZ380" t="n">
        <v>1.2</v>
      </c>
      <c r="BA380" t="n">
        <v>0.00012</v>
      </c>
      <c r="BB380" t="inlineStr">
        <is>
          <t>4-Acid Digestion</t>
        </is>
      </c>
      <c r="BC380" t="n">
        <v>31000</v>
      </c>
      <c r="BD380" t="n">
        <v>3.1</v>
      </c>
      <c r="BE380" t="inlineStr">
        <is>
          <t>4-Acid Digestion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162100</v>
      </c>
      <c r="BP380" t="n">
        <v>16.21</v>
      </c>
      <c r="BQ380" t="inlineStr">
        <is>
          <t>4-Acid Digestion</t>
        </is>
      </c>
      <c r="BR380" t="n">
        <v>21</v>
      </c>
      <c r="BS380" t="n">
        <v>0.0021</v>
      </c>
      <c r="BT380" t="inlineStr">
        <is>
          <t>4-Acid Digestion</t>
        </is>
      </c>
      <c r="BU380" t="inlineStr"/>
      <c r="BV380" t="inlineStr"/>
      <c r="BW380" t="inlineStr"/>
      <c r="BX380" t="inlineStr"/>
      <c r="BY380" t="inlineStr"/>
      <c r="BZ380" t="inlineStr"/>
      <c r="CA380" t="n">
        <v>2.85</v>
      </c>
      <c r="CB380" t="n">
        <v>0.000285</v>
      </c>
      <c r="CC380" t="inlineStr">
        <is>
          <t>4-Acid Digestion</t>
        </is>
      </c>
      <c r="CD380" t="n">
        <v>1.89</v>
      </c>
      <c r="CE380" t="n">
        <v>0.000189</v>
      </c>
      <c r="CF380" t="inlineStr">
        <is>
          <t>Aqua Regia Digestion</t>
        </is>
      </c>
      <c r="CG380" t="inlineStr"/>
      <c r="CH380" t="inlineStr"/>
      <c r="CI380" t="inlineStr"/>
      <c r="CJ380" t="n">
        <v>4.05</v>
      </c>
      <c r="CK380" t="n">
        <v>0.000405</v>
      </c>
      <c r="CL380" t="inlineStr">
        <is>
          <t>4-Acid Digestion</t>
        </is>
      </c>
      <c r="CM380" t="inlineStr"/>
      <c r="CN380" t="inlineStr"/>
      <c r="CO380" t="inlineStr"/>
      <c r="CP380" t="n">
        <v>9260</v>
      </c>
      <c r="CQ380" t="n">
        <v>0.926</v>
      </c>
      <c r="CR380" t="inlineStr">
        <is>
          <t>4-Acid Digestion</t>
        </is>
      </c>
      <c r="CS380" t="n">
        <v>13.5</v>
      </c>
      <c r="CT380" t="n">
        <v>0.00135</v>
      </c>
      <c r="CU380" t="inlineStr">
        <is>
          <t>4-Acid Digestion</t>
        </is>
      </c>
      <c r="CV380" t="n">
        <v>10.3</v>
      </c>
      <c r="CW380" t="n">
        <v>0.00103</v>
      </c>
      <c r="CX380" t="inlineStr">
        <is>
          <t>4-Acid Digestion</t>
        </is>
      </c>
      <c r="CY380" t="n">
        <v>0.27</v>
      </c>
      <c r="CZ380" t="n">
        <v>2.7e-05</v>
      </c>
      <c r="DA380" t="inlineStr">
        <is>
          <t>4-Acid Digestion</t>
        </is>
      </c>
      <c r="DB380" t="n">
        <v>12600</v>
      </c>
      <c r="DC380" t="n">
        <v>1.26</v>
      </c>
      <c r="DD380" t="inlineStr">
        <is>
          <t>4-Acid Digestion</t>
        </is>
      </c>
      <c r="DE380" t="n">
        <v>660</v>
      </c>
      <c r="DF380" t="n">
        <v>0.066</v>
      </c>
      <c r="DG380" t="inlineStr">
        <is>
          <t>4-Acid Digestion</t>
        </is>
      </c>
      <c r="DH380" t="n">
        <v>16.3</v>
      </c>
      <c r="DI380" t="n">
        <v>0.00163</v>
      </c>
      <c r="DJ380" t="inlineStr">
        <is>
          <t>4-Acid Digestion</t>
        </is>
      </c>
      <c r="DK380" t="n">
        <v>4750</v>
      </c>
      <c r="DL380" t="n">
        <v>0.475</v>
      </c>
      <c r="DM380" t="inlineStr">
        <is>
          <t>4-Acid Digestion</t>
        </is>
      </c>
      <c r="DN380" t="n">
        <v>4.34</v>
      </c>
      <c r="DO380" t="n">
        <v>0.000434</v>
      </c>
      <c r="DP380" t="inlineStr">
        <is>
          <t>4-Acid Digestion</t>
        </is>
      </c>
      <c r="DQ380" t="n">
        <v>16.8</v>
      </c>
      <c r="DR380" t="n">
        <v>0.00168</v>
      </c>
      <c r="DS380" t="inlineStr">
        <is>
          <t>Borate / Peroxide Fusion ICP</t>
        </is>
      </c>
      <c r="DT380" s="2" t="n">
        <v>20</v>
      </c>
      <c r="DU380" s="2" t="n">
        <v>0.002</v>
      </c>
      <c r="DV380" t="inlineStr">
        <is>
          <t>Borate / Peroxide Fusion ICP</t>
        </is>
      </c>
      <c r="DW380" t="n">
        <v>550</v>
      </c>
      <c r="DX380" t="n">
        <v>0.055</v>
      </c>
      <c r="DY380" t="inlineStr">
        <is>
          <t>4-Acid Digestion</t>
        </is>
      </c>
      <c r="DZ380" t="n">
        <v>6240</v>
      </c>
      <c r="EA380" t="n">
        <v>0.624</v>
      </c>
      <c r="EB380" t="inlineStr">
        <is>
          <t>4-Acid Digestion</t>
        </is>
      </c>
      <c r="EC380" t="inlineStr"/>
      <c r="ED380" t="inlineStr"/>
      <c r="EE380" t="inlineStr"/>
      <c r="EF380" t="n">
        <v>4.27</v>
      </c>
      <c r="EG380" t="n">
        <v>0.000427</v>
      </c>
      <c r="EH380" t="inlineStr">
        <is>
          <t>Borate / Peroxide Fusion ICP</t>
        </is>
      </c>
      <c r="EI380" t="inlineStr"/>
      <c r="EJ380" t="inlineStr"/>
      <c r="EK380" t="inlineStr"/>
      <c r="EL380" t="n">
        <v>33</v>
      </c>
      <c r="EM380" t="n">
        <v>0.0033</v>
      </c>
      <c r="EN380" t="inlineStr">
        <is>
          <t>Borate / Peroxide Fusion ICP</t>
        </is>
      </c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n">
        <v>130900</v>
      </c>
      <c r="EY380" t="n">
        <v>13.09</v>
      </c>
      <c r="EZ380" t="inlineStr">
        <is>
          <t>4-Acid Digestion</t>
        </is>
      </c>
      <c r="FA380" t="n">
        <v>67</v>
      </c>
      <c r="FB380" t="n">
        <v>0.0067</v>
      </c>
      <c r="FC380" t="inlineStr">
        <is>
          <t>4-Acid Digestion</t>
        </is>
      </c>
      <c r="FD380" t="n">
        <v>8.48</v>
      </c>
      <c r="FE380" t="n">
        <v>0.000848</v>
      </c>
      <c r="FF380" t="inlineStr">
        <is>
          <t>4-Acid Digestion</t>
        </is>
      </c>
      <c r="FG380" t="n">
        <v>30.1</v>
      </c>
      <c r="FH380" t="n">
        <v>0.00301</v>
      </c>
      <c r="FI380" t="inlineStr">
        <is>
          <t>4-Acid Digestion</t>
        </is>
      </c>
      <c r="FJ380" t="n">
        <v>204700</v>
      </c>
      <c r="FK380" t="n">
        <v>20.47</v>
      </c>
      <c r="FL380" t="inlineStr">
        <is>
          <t>Borate / Peroxide Fusion ICP</t>
        </is>
      </c>
      <c r="FM380" t="inlineStr"/>
      <c r="FN380" t="inlineStr"/>
      <c r="FO380" t="inlineStr"/>
      <c r="FP380" t="n">
        <v>7.95</v>
      </c>
      <c r="FQ380" t="n">
        <v>0.000795</v>
      </c>
      <c r="FR380" t="inlineStr">
        <is>
          <t>4-Acid Digestion</t>
        </is>
      </c>
      <c r="FS380" t="n">
        <v>37.7</v>
      </c>
      <c r="FT380" t="n">
        <v>0.00377</v>
      </c>
      <c r="FU380" t="inlineStr">
        <is>
          <t>4-Acid Digestion</t>
        </is>
      </c>
      <c r="FV380" s="2" t="n">
        <v>0.5</v>
      </c>
      <c r="FW380" s="2" t="n">
        <v>5e-05</v>
      </c>
      <c r="FX380" t="inlineStr">
        <is>
          <t>4-Acid Digestion</t>
        </is>
      </c>
      <c r="FY380" t="n">
        <v>0.39</v>
      </c>
      <c r="FZ380" t="n">
        <v>3.9e-05</v>
      </c>
      <c r="GA380" t="inlineStr">
        <is>
          <t>4-Acid Digestion</t>
        </is>
      </c>
      <c r="GB380" t="n">
        <v>0.76</v>
      </c>
      <c r="GC380" t="n">
        <v>7.6e-05</v>
      </c>
      <c r="GD380" t="inlineStr">
        <is>
          <t>Aqua Regia Digestion</t>
        </is>
      </c>
      <c r="GE380" t="n">
        <v>3.61</v>
      </c>
      <c r="GF380" t="n">
        <v>0.000361</v>
      </c>
      <c r="GG380" t="inlineStr">
        <is>
          <t>4-Acid Digestion</t>
        </is>
      </c>
      <c r="GH380" t="n">
        <v>1180</v>
      </c>
      <c r="GI380" t="n">
        <v>0.118</v>
      </c>
      <c r="GJ380" t="inlineStr">
        <is>
          <t>4-Acid Digestion</t>
        </is>
      </c>
      <c r="GK380" t="n">
        <v>1.01</v>
      </c>
      <c r="GL380" t="n">
        <v>0.000101</v>
      </c>
      <c r="GM380" t="inlineStr">
        <is>
          <t>4-Acid Digestion</t>
        </is>
      </c>
      <c r="GN380" t="inlineStr"/>
      <c r="GO380" t="inlineStr"/>
      <c r="GP380" t="inlineStr"/>
      <c r="GQ380" t="n">
        <v>1.31</v>
      </c>
      <c r="GR380" t="n">
        <v>0.000131</v>
      </c>
      <c r="GS380" t="inlineStr">
        <is>
          <t>4-Acid Digestion</t>
        </is>
      </c>
      <c r="GT380" t="n">
        <v>43.3</v>
      </c>
      <c r="GU380" t="n">
        <v>0.00433</v>
      </c>
      <c r="GV380" t="inlineStr">
        <is>
          <t>Borate / Peroxide Fusion ICP</t>
        </is>
      </c>
      <c r="GW380" t="n">
        <v>4.37</v>
      </c>
      <c r="GX380" t="n">
        <v>0.000437</v>
      </c>
      <c r="GY380" t="inlineStr">
        <is>
          <t>4-Acid Digestion</t>
        </is>
      </c>
      <c r="GZ380" t="n">
        <v>11.6</v>
      </c>
      <c r="HA380" t="n">
        <v>0.00116</v>
      </c>
      <c r="HB380" t="inlineStr">
        <is>
          <t>4-Acid Digestion</t>
        </is>
      </c>
      <c r="HC380" t="n">
        <v>1.59</v>
      </c>
      <c r="HD380" t="n">
        <v>0.000159</v>
      </c>
      <c r="HE380" t="inlineStr">
        <is>
          <t>4-Acid Digestion</t>
        </is>
      </c>
      <c r="HF380" t="n">
        <v>24000</v>
      </c>
      <c r="HG380" t="n">
        <v>2.4</v>
      </c>
      <c r="HH380" t="inlineStr">
        <is>
          <t>4-Acid Digestion</t>
        </is>
      </c>
      <c r="HI380" t="n">
        <v>107</v>
      </c>
      <c r="HJ380" t="n">
        <v>0.0107</v>
      </c>
      <c r="HK380" t="inlineStr">
        <is>
          <t>4-Acid Digestion</t>
        </is>
      </c>
    </row>
    <row r="381">
      <c r="A381" t="inlineStr">
        <is>
          <t>OREAS0625</t>
        </is>
      </c>
      <c r="B381" t="inlineStr">
        <is>
          <t>Au &lt;1 ppm, Au-Ag ore, Au-Cu ore, Zn-Pb-Ag sulphide ore</t>
        </is>
      </c>
      <c r="C381" t="inlineStr">
        <is>
          <t>primary</t>
        </is>
      </c>
      <c r="D381" t="inlineStr">
        <is>
          <t>rhyodacite</t>
        </is>
      </c>
      <c r="E381" t="inlineStr">
        <is>
          <t>volcanic hosted massive sulphide</t>
        </is>
      </c>
      <c r="F381" t="inlineStr">
        <is>
          <t>yes</t>
        </is>
      </c>
      <c r="G381" t="inlineStr">
        <is>
          <t>Current</t>
        </is>
      </c>
      <c r="H381" t="inlineStr">
        <is>
          <t>C:/Users/Zeb/Documents/GitHub/OREAS-Catalogue-Info/oreas-catalogue-2024-05-24.csv</t>
        </is>
      </c>
      <c r="I381">
        <f>Hyperlink("https://www.oreas.com/crm/OREAS-625/")</f>
        <v/>
      </c>
      <c r="J381" t="n">
        <v>11.7</v>
      </c>
      <c r="K381" t="n">
        <v>0.00117</v>
      </c>
      <c r="L381" t="inlineStr">
        <is>
          <t>Aqua Regia Digestion</t>
        </is>
      </c>
      <c r="M381" t="n">
        <v>66800</v>
      </c>
      <c r="N381" t="n">
        <v>6.68</v>
      </c>
      <c r="O381" t="inlineStr">
        <is>
          <t>4-Acid Digestion</t>
        </is>
      </c>
      <c r="P381" t="n">
        <v>143</v>
      </c>
      <c r="Q381" t="n">
        <v>0.0143</v>
      </c>
      <c r="R381" t="inlineStr">
        <is>
          <t>4-Acid Digestion</t>
        </is>
      </c>
      <c r="S381" t="n">
        <v>0.667</v>
      </c>
      <c r="T381" t="n">
        <v>6.669999999999999e-05</v>
      </c>
      <c r="U381" t="inlineStr">
        <is>
          <t>Pb Fire Assay</t>
        </is>
      </c>
      <c r="V381" s="2" t="n">
        <v>10</v>
      </c>
      <c r="W381" s="2" t="n">
        <v>0.001</v>
      </c>
      <c r="X381" t="inlineStr">
        <is>
          <t>Aqua Regia Digestion</t>
        </is>
      </c>
      <c r="Y381" t="n">
        <v>3415</v>
      </c>
      <c r="Z381" t="n">
        <v>0.3415</v>
      </c>
      <c r="AA381" t="inlineStr">
        <is>
          <t>Peroxide Fusion ICP</t>
        </is>
      </c>
      <c r="AB381" t="n">
        <v>2.57</v>
      </c>
      <c r="AC381" t="n">
        <v>0.000257</v>
      </c>
      <c r="AD381" t="inlineStr">
        <is>
          <t>4-Acid Digestion</t>
        </is>
      </c>
      <c r="AE381" t="n">
        <v>8.609999999999999</v>
      </c>
      <c r="AF381" t="n">
        <v>0.000861</v>
      </c>
      <c r="AG381" t="inlineStr">
        <is>
          <t>4-Acid Digestion</t>
        </is>
      </c>
      <c r="AH381" t="n">
        <v>11400</v>
      </c>
      <c r="AI381" t="n">
        <v>1.14</v>
      </c>
      <c r="AJ381" t="inlineStr">
        <is>
          <t>4-Acid Digestion</t>
        </is>
      </c>
      <c r="AK381" t="n">
        <v>83</v>
      </c>
      <c r="AL381" t="n">
        <v>0.0083</v>
      </c>
      <c r="AM381" t="inlineStr">
        <is>
          <t>4-Acid Digestion</t>
        </is>
      </c>
      <c r="AN381" t="n">
        <v>72</v>
      </c>
      <c r="AO381" t="n">
        <v>0.0072</v>
      </c>
      <c r="AP381" t="inlineStr">
        <is>
          <t>4-Acid Digestion</t>
        </is>
      </c>
      <c r="AQ381" t="inlineStr"/>
      <c r="AR381" t="inlineStr"/>
      <c r="AS381" t="inlineStr"/>
      <c r="AT381" t="n">
        <v>4.21</v>
      </c>
      <c r="AU381" t="n">
        <v>0.000421</v>
      </c>
      <c r="AV381" t="inlineStr">
        <is>
          <t>4-Acid Digestion</t>
        </is>
      </c>
      <c r="AW381" t="n">
        <v>13.3</v>
      </c>
      <c r="AX381" t="n">
        <v>0.00133</v>
      </c>
      <c r="AY381" t="inlineStr">
        <is>
          <t>4-Acid Digestion</t>
        </is>
      </c>
      <c r="AZ381" t="n">
        <v>5.94</v>
      </c>
      <c r="BA381" t="n">
        <v>0.000594</v>
      </c>
      <c r="BB381" t="inlineStr">
        <is>
          <t>4-Acid Digestion</t>
        </is>
      </c>
      <c r="BC381" t="n">
        <v>1710</v>
      </c>
      <c r="BD381" t="n">
        <v>0.171</v>
      </c>
      <c r="BE381" t="inlineStr">
        <is>
          <t>4-Acid Digestion</t>
        </is>
      </c>
      <c r="BF381" t="n">
        <v>3.52</v>
      </c>
      <c r="BG381" t="n">
        <v>0.000352</v>
      </c>
      <c r="BH381" t="inlineStr">
        <is>
          <t>4-Acid Digestion</t>
        </is>
      </c>
      <c r="BI381" t="n">
        <v>1.24</v>
      </c>
      <c r="BJ381" t="n">
        <v>0.000124</v>
      </c>
      <c r="BK381" t="inlineStr">
        <is>
          <t>4-Acid Digestion</t>
        </is>
      </c>
      <c r="BL381" t="n">
        <v>1.36</v>
      </c>
      <c r="BM381" t="n">
        <v>0.000136</v>
      </c>
      <c r="BN381" t="inlineStr">
        <is>
          <t>4-Acid Digestion</t>
        </is>
      </c>
      <c r="BO381" t="n">
        <v>39800</v>
      </c>
      <c r="BP381" t="n">
        <v>3.98</v>
      </c>
      <c r="BQ381" t="inlineStr">
        <is>
          <t>4-Acid Digestion</t>
        </is>
      </c>
      <c r="BR381" t="n">
        <v>20.6</v>
      </c>
      <c r="BS381" t="n">
        <v>0.00206</v>
      </c>
      <c r="BT381" t="inlineStr">
        <is>
          <t>4-Acid Digestion</t>
        </is>
      </c>
      <c r="BU381" t="n">
        <v>5.46</v>
      </c>
      <c r="BV381" t="n">
        <v>0.000546</v>
      </c>
      <c r="BW381" t="inlineStr">
        <is>
          <t>4-Acid Digestion</t>
        </is>
      </c>
      <c r="BX381" t="n">
        <v>1.31</v>
      </c>
      <c r="BY381" t="n">
        <v>0.000131</v>
      </c>
      <c r="BZ381" t="inlineStr">
        <is>
          <t>Peroxide Fusion ICP</t>
        </is>
      </c>
      <c r="CA381" t="n">
        <v>6.36</v>
      </c>
      <c r="CB381" t="n">
        <v>0.000636</v>
      </c>
      <c r="CC381" t="inlineStr">
        <is>
          <t>4-Acid Digestion</t>
        </is>
      </c>
      <c r="CD381" t="n">
        <v>1.72</v>
      </c>
      <c r="CE381" t="n">
        <v>0.000172</v>
      </c>
      <c r="CF381" t="inlineStr">
        <is>
          <t>Aqua Regia Digestion</t>
        </is>
      </c>
      <c r="CG381" t="n">
        <v>0.54</v>
      </c>
      <c r="CH381" t="n">
        <v>5.4e-05</v>
      </c>
      <c r="CI381" t="inlineStr">
        <is>
          <t>4-Acid Digestion</t>
        </is>
      </c>
      <c r="CJ381" t="n">
        <v>2.12</v>
      </c>
      <c r="CK381" t="n">
        <v>0.000212</v>
      </c>
      <c r="CL381" t="inlineStr">
        <is>
          <t>4-Acid Digestion</t>
        </is>
      </c>
      <c r="CM381" t="inlineStr"/>
      <c r="CN381" t="inlineStr"/>
      <c r="CO381" t="inlineStr"/>
      <c r="CP381" t="n">
        <v>28600</v>
      </c>
      <c r="CQ381" t="n">
        <v>2.86</v>
      </c>
      <c r="CR381" t="inlineStr">
        <is>
          <t>4-Acid Digestion</t>
        </is>
      </c>
      <c r="CS381" t="n">
        <v>34.7</v>
      </c>
      <c r="CT381" t="n">
        <v>0.00347</v>
      </c>
      <c r="CU381" t="inlineStr">
        <is>
          <t>4-Acid Digestion</t>
        </is>
      </c>
      <c r="CV381" t="n">
        <v>17.9</v>
      </c>
      <c r="CW381" t="n">
        <v>0.00179</v>
      </c>
      <c r="CX381" t="inlineStr">
        <is>
          <t>4-Acid Digestion</t>
        </is>
      </c>
      <c r="CY381" t="n">
        <v>0.14</v>
      </c>
      <c r="CZ381" t="n">
        <v>1.4e-05</v>
      </c>
      <c r="DA381" t="inlineStr">
        <is>
          <t>4-Acid Digestion</t>
        </is>
      </c>
      <c r="DB381" t="n">
        <v>2610</v>
      </c>
      <c r="DC381" t="n">
        <v>0.261</v>
      </c>
      <c r="DD381" t="inlineStr">
        <is>
          <t>4-Acid Digestion</t>
        </is>
      </c>
      <c r="DE381" t="n">
        <v>4430</v>
      </c>
      <c r="DF381" t="n">
        <v>0.443</v>
      </c>
      <c r="DG381" t="inlineStr">
        <is>
          <t>4-Acid Digestion</t>
        </is>
      </c>
      <c r="DH381" t="n">
        <v>12.3</v>
      </c>
      <c r="DI381" t="n">
        <v>0.00123</v>
      </c>
      <c r="DJ381" t="inlineStr">
        <is>
          <t>4-Acid Digestion</t>
        </is>
      </c>
      <c r="DK381" t="n">
        <v>19100</v>
      </c>
      <c r="DL381" t="n">
        <v>1.91</v>
      </c>
      <c r="DM381" t="inlineStr">
        <is>
          <t>4-Acid Digestion</t>
        </is>
      </c>
      <c r="DN381" t="n">
        <v>14.8</v>
      </c>
      <c r="DO381" t="n">
        <v>0.00148</v>
      </c>
      <c r="DP381" t="inlineStr">
        <is>
          <t>4-Acid Digestion</t>
        </is>
      </c>
      <c r="DQ381" t="n">
        <v>37.3</v>
      </c>
      <c r="DR381" t="n">
        <v>0.00373</v>
      </c>
      <c r="DS381" t="inlineStr">
        <is>
          <t>4-Acid Digestion</t>
        </is>
      </c>
      <c r="DT381" t="n">
        <v>5.32</v>
      </c>
      <c r="DU381" t="n">
        <v>0.000532</v>
      </c>
      <c r="DV381" t="inlineStr">
        <is>
          <t>Aqua Regia Digestion</t>
        </is>
      </c>
      <c r="DW381" t="n">
        <v>300</v>
      </c>
      <c r="DX381" t="n">
        <v>0.03</v>
      </c>
      <c r="DY381" t="inlineStr">
        <is>
          <t>4-Acid Digestion</t>
        </is>
      </c>
      <c r="DZ381" t="n">
        <v>8220</v>
      </c>
      <c r="EA381" t="n">
        <v>0.822</v>
      </c>
      <c r="EB381" t="inlineStr">
        <is>
          <t>4-Acid Digestion</t>
        </is>
      </c>
      <c r="EC381" t="inlineStr"/>
      <c r="ED381" t="inlineStr"/>
      <c r="EE381" t="inlineStr"/>
      <c r="EF381" t="n">
        <v>9.74</v>
      </c>
      <c r="EG381" t="n">
        <v>0.000974</v>
      </c>
      <c r="EH381" t="inlineStr">
        <is>
          <t>4-Acid Digestion</t>
        </is>
      </c>
      <c r="EI381" t="inlineStr"/>
      <c r="EJ381" t="inlineStr"/>
      <c r="EK381" t="inlineStr"/>
      <c r="EL381" t="n">
        <v>136</v>
      </c>
      <c r="EM381" t="n">
        <v>0.0136</v>
      </c>
      <c r="EN381" t="inlineStr">
        <is>
          <t>Peroxide Fusion ICP</t>
        </is>
      </c>
      <c r="EO381" t="n">
        <v>0.004</v>
      </c>
      <c r="EP381" t="n">
        <v>4e-07</v>
      </c>
      <c r="EQ381" t="inlineStr">
        <is>
          <t>4-Acid Digestion</t>
        </is>
      </c>
      <c r="ER381" t="inlineStr"/>
      <c r="ES381" t="inlineStr"/>
      <c r="ET381" t="inlineStr"/>
      <c r="EU381" t="inlineStr"/>
      <c r="EV381" t="inlineStr"/>
      <c r="EW381" t="inlineStr"/>
      <c r="EX381" t="n">
        <v>38000</v>
      </c>
      <c r="EY381" t="n">
        <v>3.8</v>
      </c>
      <c r="EZ381" t="inlineStr">
        <is>
          <t>4-Acid Digestion</t>
        </is>
      </c>
      <c r="FA381" t="n">
        <v>35.1</v>
      </c>
      <c r="FB381" t="n">
        <v>0.00351</v>
      </c>
      <c r="FC381" t="inlineStr">
        <is>
          <t>4-Acid Digestion</t>
        </is>
      </c>
      <c r="FD381" t="n">
        <v>4.6</v>
      </c>
      <c r="FE381" t="n">
        <v>0.00046</v>
      </c>
      <c r="FF381" t="inlineStr">
        <is>
          <t>4-Acid Digestion</t>
        </is>
      </c>
      <c r="FG381" t="inlineStr"/>
      <c r="FH381" t="inlineStr"/>
      <c r="FI381" t="inlineStr"/>
      <c r="FJ381" t="n">
        <v>290200</v>
      </c>
      <c r="FK381" t="n">
        <v>29.02</v>
      </c>
      <c r="FL381" t="inlineStr">
        <is>
          <t>Peroxide Fusion ICP</t>
        </is>
      </c>
      <c r="FM381" t="n">
        <v>7.04</v>
      </c>
      <c r="FN381" t="n">
        <v>0.000704</v>
      </c>
      <c r="FO381" t="inlineStr">
        <is>
          <t>Peroxide Fusion ICP</t>
        </is>
      </c>
      <c r="FP381" t="n">
        <v>3.57</v>
      </c>
      <c r="FQ381" t="n">
        <v>0.000357</v>
      </c>
      <c r="FR381" t="inlineStr">
        <is>
          <t>4-Acid Digestion</t>
        </is>
      </c>
      <c r="FS381" t="n">
        <v>130</v>
      </c>
      <c r="FT381" t="n">
        <v>0.013</v>
      </c>
      <c r="FU381" t="inlineStr">
        <is>
          <t>4-Acid Digestion</t>
        </is>
      </c>
      <c r="FV381" t="n">
        <v>1.11</v>
      </c>
      <c r="FW381" t="n">
        <v>0.000111</v>
      </c>
      <c r="FX381" t="inlineStr">
        <is>
          <t>4-Acid Digestion</t>
        </is>
      </c>
      <c r="FY381" t="n">
        <v>0.72</v>
      </c>
      <c r="FZ381" t="n">
        <v>7.2e-05</v>
      </c>
      <c r="GA381" t="inlineStr">
        <is>
          <t>4-Acid Digestion</t>
        </is>
      </c>
      <c r="GB381" t="n">
        <v>0.05</v>
      </c>
      <c r="GC381" t="n">
        <v>5e-06</v>
      </c>
      <c r="GD381" t="inlineStr">
        <is>
          <t>Aqua Regia Digestion</t>
        </is>
      </c>
      <c r="GE381" t="n">
        <v>12.7</v>
      </c>
      <c r="GF381" t="n">
        <v>0.00127</v>
      </c>
      <c r="GG381" t="inlineStr">
        <is>
          <t>4-Acid Digestion</t>
        </is>
      </c>
      <c r="GH381" t="n">
        <v>1200</v>
      </c>
      <c r="GI381" t="n">
        <v>0.12</v>
      </c>
      <c r="GJ381" t="inlineStr">
        <is>
          <t>4-Acid Digestion</t>
        </is>
      </c>
      <c r="GK381" t="n">
        <v>9.789999999999999</v>
      </c>
      <c r="GL381" t="n">
        <v>0.0009790000000000001</v>
      </c>
      <c r="GM381" t="inlineStr">
        <is>
          <t>4-Acid Digestion</t>
        </is>
      </c>
      <c r="GN381" t="n">
        <v>0.17</v>
      </c>
      <c r="GO381" t="n">
        <v>1.7e-05</v>
      </c>
      <c r="GP381" t="inlineStr">
        <is>
          <t>4-Acid Digestion</t>
        </is>
      </c>
      <c r="GQ381" t="n">
        <v>5.52</v>
      </c>
      <c r="GR381" t="n">
        <v>0.000552</v>
      </c>
      <c r="GS381" t="inlineStr">
        <is>
          <t>4-Acid Digestion</t>
        </is>
      </c>
      <c r="GT381" t="n">
        <v>11.5</v>
      </c>
      <c r="GU381" t="n">
        <v>0.00115</v>
      </c>
      <c r="GV381" t="inlineStr">
        <is>
          <t>Peroxide Fusion ICP</t>
        </is>
      </c>
      <c r="GW381" t="n">
        <v>3.99</v>
      </c>
      <c r="GX381" t="n">
        <v>0.000399</v>
      </c>
      <c r="GY381" t="inlineStr">
        <is>
          <t>4-Acid Digestion</t>
        </is>
      </c>
      <c r="GZ381" t="n">
        <v>14.9</v>
      </c>
      <c r="HA381" t="n">
        <v>0.00149</v>
      </c>
      <c r="HB381" t="inlineStr">
        <is>
          <t>4-Acid Digestion</t>
        </is>
      </c>
      <c r="HC381" t="n">
        <v>0.96</v>
      </c>
      <c r="HD381" t="n">
        <v>9.6e-05</v>
      </c>
      <c r="HE381" t="inlineStr">
        <is>
          <t>4-Acid Digestion</t>
        </is>
      </c>
      <c r="HF381" t="n">
        <v>31700</v>
      </c>
      <c r="HG381" t="n">
        <v>3.17</v>
      </c>
      <c r="HH381" t="inlineStr">
        <is>
          <t>4-Acid Digestion</t>
        </is>
      </c>
      <c r="HI381" t="n">
        <v>229</v>
      </c>
      <c r="HJ381" t="n">
        <v>0.0229</v>
      </c>
      <c r="HK381" t="inlineStr">
        <is>
          <t>4-Acid Digestion</t>
        </is>
      </c>
    </row>
    <row r="382">
      <c r="A382" t="inlineStr">
        <is>
          <t>OREAS0626</t>
        </is>
      </c>
      <c r="B382" t="inlineStr">
        <is>
          <t>Au &lt;1 ppm, Au-Ag ore, Au-Cu ore, Zn-Pb-Ag sulphide ore</t>
        </is>
      </c>
      <c r="C382" t="inlineStr">
        <is>
          <t>primary</t>
        </is>
      </c>
      <c r="D382" t="inlineStr">
        <is>
          <t>rhyodacite</t>
        </is>
      </c>
      <c r="E382" t="inlineStr">
        <is>
          <t>volcanic hosted massive sulphide</t>
        </is>
      </c>
      <c r="F382" t="inlineStr">
        <is>
          <t>yes</t>
        </is>
      </c>
      <c r="G382" t="inlineStr">
        <is>
          <t>Current</t>
        </is>
      </c>
      <c r="H382" t="inlineStr">
        <is>
          <t>C:/Users/Zeb/Documents/GitHub/OREAS-Catalogue-Info/oreas-catalogue-2024-05-24.csv</t>
        </is>
      </c>
      <c r="I382">
        <f>Hyperlink("https://www.oreas.com/crm/OREAS-626/")</f>
        <v/>
      </c>
      <c r="J382" t="n">
        <v>29.5</v>
      </c>
      <c r="K382" t="n">
        <v>0.00295</v>
      </c>
      <c r="L382" t="inlineStr">
        <is>
          <t>Aqua Regia Digestion</t>
        </is>
      </c>
      <c r="M382" t="n">
        <v>58600</v>
      </c>
      <c r="N382" t="n">
        <v>5.86</v>
      </c>
      <c r="O382" t="inlineStr">
        <is>
          <t>4-Acid Digestion</t>
        </is>
      </c>
      <c r="P382" t="n">
        <v>274</v>
      </c>
      <c r="Q382" t="n">
        <v>0.0274</v>
      </c>
      <c r="R382" t="inlineStr">
        <is>
          <t>4-Acid Digestion</t>
        </is>
      </c>
      <c r="S382" t="n">
        <v>1.26</v>
      </c>
      <c r="T382" t="n">
        <v>0.000126</v>
      </c>
      <c r="U382" t="inlineStr">
        <is>
          <t>Pb Fire Assay</t>
        </is>
      </c>
      <c r="V382" s="2" t="n">
        <v>10</v>
      </c>
      <c r="W382" s="2" t="n">
        <v>0.001</v>
      </c>
      <c r="X382" t="inlineStr">
        <is>
          <t>Aqua Regia Digestion</t>
        </is>
      </c>
      <c r="Y382" t="n">
        <v>4628</v>
      </c>
      <c r="Z382" t="n">
        <v>0.4628</v>
      </c>
      <c r="AA382" t="inlineStr">
        <is>
          <t>Peroxide Fusion ICP</t>
        </is>
      </c>
      <c r="AB382" t="n">
        <v>2.1</v>
      </c>
      <c r="AC382" t="n">
        <v>0.00021</v>
      </c>
      <c r="AD382" t="inlineStr">
        <is>
          <t>4-Acid Digestion</t>
        </is>
      </c>
      <c r="AE382" t="n">
        <v>16.9</v>
      </c>
      <c r="AF382" t="n">
        <v>0.00169</v>
      </c>
      <c r="AG382" t="inlineStr">
        <is>
          <t>4-Acid Digestion</t>
        </is>
      </c>
      <c r="AH382" t="n">
        <v>9690</v>
      </c>
      <c r="AI382" t="n">
        <v>0.969</v>
      </c>
      <c r="AJ382" t="inlineStr">
        <is>
          <t>4-Acid Digestion</t>
        </is>
      </c>
      <c r="AK382" t="n">
        <v>141</v>
      </c>
      <c r="AL382" t="n">
        <v>0.0141</v>
      </c>
      <c r="AM382" t="inlineStr">
        <is>
          <t>4-Acid Digestion</t>
        </is>
      </c>
      <c r="AN382" t="n">
        <v>61</v>
      </c>
      <c r="AO382" t="n">
        <v>0.0061</v>
      </c>
      <c r="AP382" t="inlineStr">
        <is>
          <t>4-Acid Digestion</t>
        </is>
      </c>
      <c r="AQ382" t="inlineStr"/>
      <c r="AR382" t="inlineStr"/>
      <c r="AS382" t="inlineStr"/>
      <c r="AT382" t="n">
        <v>10.4</v>
      </c>
      <c r="AU382" t="n">
        <v>0.00104</v>
      </c>
      <c r="AV382" t="inlineStr">
        <is>
          <t>4-Acid Digestion</t>
        </is>
      </c>
      <c r="AW382" t="n">
        <v>20.2</v>
      </c>
      <c r="AX382" t="n">
        <v>0.00202</v>
      </c>
      <c r="AY382" t="inlineStr">
        <is>
          <t>4-Acid Digestion</t>
        </is>
      </c>
      <c r="AZ382" t="n">
        <v>5.41</v>
      </c>
      <c r="BA382" t="n">
        <v>0.000541</v>
      </c>
      <c r="BB382" t="inlineStr">
        <is>
          <t>4-Acid Digestion</t>
        </is>
      </c>
      <c r="BC382" t="n">
        <v>3600</v>
      </c>
      <c r="BD382" t="n">
        <v>0.36</v>
      </c>
      <c r="BE382" t="inlineStr">
        <is>
          <t>4-Acid Digestion</t>
        </is>
      </c>
      <c r="BF382" t="n">
        <v>3.77</v>
      </c>
      <c r="BG382" t="n">
        <v>0.000377</v>
      </c>
      <c r="BH382" t="inlineStr">
        <is>
          <t>4-Acid Digestion</t>
        </is>
      </c>
      <c r="BI382" t="n">
        <v>1.51</v>
      </c>
      <c r="BJ382" t="n">
        <v>0.000151</v>
      </c>
      <c r="BK382" t="inlineStr">
        <is>
          <t>4-Acid Digestion</t>
        </is>
      </c>
      <c r="BL382" t="n">
        <v>1.41</v>
      </c>
      <c r="BM382" t="n">
        <v>0.000141</v>
      </c>
      <c r="BN382" t="inlineStr">
        <is>
          <t>4-Acid Digestion</t>
        </is>
      </c>
      <c r="BO382" t="n">
        <v>56600</v>
      </c>
      <c r="BP382" t="n">
        <v>5.66</v>
      </c>
      <c r="BQ382" t="inlineStr">
        <is>
          <t>4-Acid Digestion</t>
        </is>
      </c>
      <c r="BR382" t="n">
        <v>18.6</v>
      </c>
      <c r="BS382" t="n">
        <v>0.00186</v>
      </c>
      <c r="BT382" t="inlineStr">
        <is>
          <t>4-Acid Digestion</t>
        </is>
      </c>
      <c r="BU382" t="n">
        <v>5.08</v>
      </c>
      <c r="BV382" t="n">
        <v>0.000508</v>
      </c>
      <c r="BW382" t="inlineStr">
        <is>
          <t>4-Acid Digestion</t>
        </is>
      </c>
      <c r="BX382" t="n">
        <v>1.98</v>
      </c>
      <c r="BY382" t="n">
        <v>0.000198</v>
      </c>
      <c r="BZ382" t="inlineStr">
        <is>
          <t>Peroxide Fusion ICP</t>
        </is>
      </c>
      <c r="CA382" t="n">
        <v>4.89</v>
      </c>
      <c r="CB382" t="n">
        <v>0.000489</v>
      </c>
      <c r="CC382" t="inlineStr">
        <is>
          <t>4-Acid Digestion</t>
        </is>
      </c>
      <c r="CD382" t="n">
        <v>2.92</v>
      </c>
      <c r="CE382" t="n">
        <v>0.000292</v>
      </c>
      <c r="CF382" t="inlineStr">
        <is>
          <t>Aqua Regia Digestion</t>
        </is>
      </c>
      <c r="CG382" t="n">
        <v>0.61</v>
      </c>
      <c r="CH382" t="n">
        <v>6.1e-05</v>
      </c>
      <c r="CI382" t="inlineStr">
        <is>
          <t>4-Acid Digestion</t>
        </is>
      </c>
      <c r="CJ382" t="n">
        <v>4.07</v>
      </c>
      <c r="CK382" t="n">
        <v>0.000407</v>
      </c>
      <c r="CL382" t="inlineStr">
        <is>
          <t>4-Acid Digestion</t>
        </is>
      </c>
      <c r="CM382" t="inlineStr"/>
      <c r="CN382" t="inlineStr"/>
      <c r="CO382" t="inlineStr"/>
      <c r="CP382" t="n">
        <v>26400</v>
      </c>
      <c r="CQ382" t="n">
        <v>2.64</v>
      </c>
      <c r="CR382" t="inlineStr">
        <is>
          <t>4-Acid Digestion</t>
        </is>
      </c>
      <c r="CS382" t="n">
        <v>27.3</v>
      </c>
      <c r="CT382" t="n">
        <v>0.00273</v>
      </c>
      <c r="CU382" t="inlineStr">
        <is>
          <t>4-Acid Digestion</t>
        </is>
      </c>
      <c r="CV382" t="n">
        <v>19.6</v>
      </c>
      <c r="CW382" t="n">
        <v>0.00196</v>
      </c>
      <c r="CX382" t="inlineStr">
        <is>
          <t>4-Acid Digestion</t>
        </is>
      </c>
      <c r="CY382" t="n">
        <v>0.2</v>
      </c>
      <c r="CZ382" t="n">
        <v>2e-05</v>
      </c>
      <c r="DA382" t="inlineStr">
        <is>
          <t>4-Acid Digestion</t>
        </is>
      </c>
      <c r="DB382" t="n">
        <v>4170</v>
      </c>
      <c r="DC382" t="n">
        <v>0.417</v>
      </c>
      <c r="DD382" t="inlineStr">
        <is>
          <t>4-Acid Digestion</t>
        </is>
      </c>
      <c r="DE382" t="n">
        <v>8440</v>
      </c>
      <c r="DF382" t="n">
        <v>0.844</v>
      </c>
      <c r="DG382" t="inlineStr">
        <is>
          <t>4-Acid Digestion</t>
        </is>
      </c>
      <c r="DH382" t="n">
        <v>21.4</v>
      </c>
      <c r="DI382" t="n">
        <v>0.00214</v>
      </c>
      <c r="DJ382" t="inlineStr">
        <is>
          <t>4-Acid Digestion</t>
        </is>
      </c>
      <c r="DK382" t="n">
        <v>12400</v>
      </c>
      <c r="DL382" t="n">
        <v>1.24</v>
      </c>
      <c r="DM382" t="inlineStr">
        <is>
          <t>4-Acid Digestion</t>
        </is>
      </c>
      <c r="DN382" t="n">
        <v>11.7</v>
      </c>
      <c r="DO382" t="n">
        <v>0.00117</v>
      </c>
      <c r="DP382" t="inlineStr">
        <is>
          <t>4-Acid Digestion</t>
        </is>
      </c>
      <c r="DQ382" t="n">
        <v>32.2</v>
      </c>
      <c r="DR382" t="n">
        <v>0.00322</v>
      </c>
      <c r="DS382" t="inlineStr">
        <is>
          <t>4-Acid Digestion</t>
        </is>
      </c>
      <c r="DT382" t="n">
        <v>23.6</v>
      </c>
      <c r="DU382" t="n">
        <v>0.00236</v>
      </c>
      <c r="DV382" t="inlineStr">
        <is>
          <t>Aqua Regia Digestion</t>
        </is>
      </c>
      <c r="DW382" t="n">
        <v>350</v>
      </c>
      <c r="DX382" t="n">
        <v>0.035</v>
      </c>
      <c r="DY382" t="inlineStr">
        <is>
          <t>4-Acid Digestion</t>
        </is>
      </c>
      <c r="DZ382" t="n">
        <v>15000</v>
      </c>
      <c r="EA382" t="n">
        <v>1.5</v>
      </c>
      <c r="EB382" t="inlineStr">
        <is>
          <t>4-Acid Digestion</t>
        </is>
      </c>
      <c r="EC382" t="inlineStr"/>
      <c r="ED382" t="inlineStr"/>
      <c r="EE382" t="inlineStr"/>
      <c r="EF382" t="n">
        <v>8.74</v>
      </c>
      <c r="EG382" t="n">
        <v>0.000874</v>
      </c>
      <c r="EH382" t="inlineStr">
        <is>
          <t>4-Acid Digestion</t>
        </is>
      </c>
      <c r="EI382" t="inlineStr"/>
      <c r="EJ382" t="inlineStr"/>
      <c r="EK382" t="inlineStr"/>
      <c r="EL382" t="n">
        <v>134</v>
      </c>
      <c r="EM382" t="n">
        <v>0.0134</v>
      </c>
      <c r="EN382" t="inlineStr">
        <is>
          <t>Peroxide Fusion ICP</t>
        </is>
      </c>
      <c r="EO382" t="n">
        <v>0.003</v>
      </c>
      <c r="EP382" t="n">
        <v>3e-07</v>
      </c>
      <c r="EQ382" t="inlineStr">
        <is>
          <t>4-Acid Digestion</t>
        </is>
      </c>
      <c r="ER382" t="inlineStr"/>
      <c r="ES382" t="inlineStr"/>
      <c r="ET382" t="inlineStr"/>
      <c r="EU382" t="inlineStr"/>
      <c r="EV382" t="inlineStr"/>
      <c r="EW382" t="inlineStr"/>
      <c r="EX382" t="n">
        <v>70000</v>
      </c>
      <c r="EY382" t="n">
        <v>7</v>
      </c>
      <c r="EZ382" t="inlineStr">
        <is>
          <t>4-Acid Digestion</t>
        </is>
      </c>
      <c r="FA382" t="n">
        <v>80</v>
      </c>
      <c r="FB382" t="n">
        <v>0.008</v>
      </c>
      <c r="FC382" t="inlineStr">
        <is>
          <t>4-Acid Digestion</t>
        </is>
      </c>
      <c r="FD382" t="n">
        <v>5.15</v>
      </c>
      <c r="FE382" t="n">
        <v>0.000515</v>
      </c>
      <c r="FF382" t="inlineStr">
        <is>
          <t>4-Acid Digestion</t>
        </is>
      </c>
      <c r="FG382" t="inlineStr"/>
      <c r="FH382" t="inlineStr"/>
      <c r="FI382" t="inlineStr"/>
      <c r="FJ382" t="n">
        <v>260400</v>
      </c>
      <c r="FK382" t="n">
        <v>26.04</v>
      </c>
      <c r="FL382" t="inlineStr">
        <is>
          <t>Peroxide Fusion ICP</t>
        </is>
      </c>
      <c r="FM382" t="n">
        <v>6.45</v>
      </c>
      <c r="FN382" t="n">
        <v>0.000645</v>
      </c>
      <c r="FO382" t="inlineStr">
        <is>
          <t>Peroxide Fusion ICP</t>
        </is>
      </c>
      <c r="FP382" t="n">
        <v>3.57</v>
      </c>
      <c r="FQ382" t="n">
        <v>0.000357</v>
      </c>
      <c r="FR382" t="inlineStr">
        <is>
          <t>4-Acid Digestion</t>
        </is>
      </c>
      <c r="FS382" t="n">
        <v>100</v>
      </c>
      <c r="FT382" t="n">
        <v>0.01</v>
      </c>
      <c r="FU382" t="inlineStr">
        <is>
          <t>4-Acid Digestion</t>
        </is>
      </c>
      <c r="FV382" t="n">
        <v>0.88</v>
      </c>
      <c r="FW382" t="n">
        <v>8.8e-05</v>
      </c>
      <c r="FX382" t="inlineStr">
        <is>
          <t>4-Acid Digestion</t>
        </is>
      </c>
      <c r="FY382" t="n">
        <v>0.67</v>
      </c>
      <c r="FZ382" t="n">
        <v>6.7e-05</v>
      </c>
      <c r="GA382" t="inlineStr">
        <is>
          <t>4-Acid Digestion</t>
        </is>
      </c>
      <c r="GB382" t="n">
        <v>0.08400000000000001</v>
      </c>
      <c r="GC382" t="n">
        <v>8.399999999999999e-06</v>
      </c>
      <c r="GD382" t="inlineStr">
        <is>
          <t>Aqua Regia Digestion</t>
        </is>
      </c>
      <c r="GE382" t="n">
        <v>11.3</v>
      </c>
      <c r="GF382" t="n">
        <v>0.00113</v>
      </c>
      <c r="GG382" t="inlineStr">
        <is>
          <t>4-Acid Digestion</t>
        </is>
      </c>
      <c r="GH382" t="n">
        <v>1370</v>
      </c>
      <c r="GI382" t="n">
        <v>0.137</v>
      </c>
      <c r="GJ382" t="inlineStr">
        <is>
          <t>4-Acid Digestion</t>
        </is>
      </c>
      <c r="GK382" t="n">
        <v>18.2</v>
      </c>
      <c r="GL382" t="n">
        <v>0.00182</v>
      </c>
      <c r="GM382" t="inlineStr">
        <is>
          <t>4-Acid Digestion</t>
        </is>
      </c>
      <c r="GN382" t="n">
        <v>0.21</v>
      </c>
      <c r="GO382" t="n">
        <v>2.1e-05</v>
      </c>
      <c r="GP382" t="inlineStr">
        <is>
          <t>4-Acid Digestion</t>
        </is>
      </c>
      <c r="GQ382" t="n">
        <v>5.43</v>
      </c>
      <c r="GR382" t="n">
        <v>0.000543</v>
      </c>
      <c r="GS382" t="inlineStr">
        <is>
          <t>4-Acid Digestion</t>
        </is>
      </c>
      <c r="GT382" t="n">
        <v>20.9</v>
      </c>
      <c r="GU382" t="n">
        <v>0.00209</v>
      </c>
      <c r="GV382" t="inlineStr">
        <is>
          <t>Peroxide Fusion ICP</t>
        </is>
      </c>
      <c r="GW382" t="n">
        <v>5.94</v>
      </c>
      <c r="GX382" t="n">
        <v>0.000594</v>
      </c>
      <c r="GY382" t="inlineStr">
        <is>
          <t>4-Acid Digestion</t>
        </is>
      </c>
      <c r="GZ382" t="n">
        <v>15</v>
      </c>
      <c r="HA382" t="n">
        <v>0.0015</v>
      </c>
      <c r="HB382" t="inlineStr">
        <is>
          <t>4-Acid Digestion</t>
        </is>
      </c>
      <c r="HC382" t="n">
        <v>1.38</v>
      </c>
      <c r="HD382" t="n">
        <v>0.000138</v>
      </c>
      <c r="HE382" t="inlineStr">
        <is>
          <t>4-Acid Digestion</t>
        </is>
      </c>
      <c r="HF382" t="n">
        <v>51000</v>
      </c>
      <c r="HG382" t="n">
        <v>5.1</v>
      </c>
      <c r="HH382" t="inlineStr">
        <is>
          <t>4-Acid Digestion</t>
        </is>
      </c>
      <c r="HI382" t="n">
        <v>173</v>
      </c>
      <c r="HJ382" t="n">
        <v>0.0173</v>
      </c>
      <c r="HK382" t="inlineStr">
        <is>
          <t>4-Acid Digestion</t>
        </is>
      </c>
    </row>
    <row r="383">
      <c r="A383" t="inlineStr">
        <is>
          <t>OREAS0627</t>
        </is>
      </c>
      <c r="B383" t="inlineStr">
        <is>
          <t>Au &lt;1 ppm, Au-Ag ore, Au-Cu ore, Zn-Pb-Ag sulphide ore</t>
        </is>
      </c>
      <c r="C383" t="inlineStr">
        <is>
          <t>primary</t>
        </is>
      </c>
      <c r="D383" t="inlineStr">
        <is>
          <t>rhyodacite</t>
        </is>
      </c>
      <c r="E383" t="inlineStr">
        <is>
          <t>volcanic hosted massive sulphide</t>
        </is>
      </c>
      <c r="F383" t="inlineStr">
        <is>
          <t>yes</t>
        </is>
      </c>
      <c r="G383" t="inlineStr">
        <is>
          <t>Current</t>
        </is>
      </c>
      <c r="H383" t="inlineStr">
        <is>
          <t>C:/Users/Zeb/Documents/GitHub/OREAS-Catalogue-Info/oreas-catalogue-2024-05-24.csv</t>
        </is>
      </c>
      <c r="I383">
        <f>Hyperlink("https://www.oreas.com/crm/OREAS-627/")</f>
        <v/>
      </c>
      <c r="J383" t="n">
        <v>62</v>
      </c>
      <c r="K383" t="n">
        <v>0.0062</v>
      </c>
      <c r="L383" t="inlineStr">
        <is>
          <t>Aqua Regia Digestion</t>
        </is>
      </c>
      <c r="M383" t="n">
        <v>54900</v>
      </c>
      <c r="N383" t="n">
        <v>5.49</v>
      </c>
      <c r="O383" t="inlineStr">
        <is>
          <t>4-Acid Digestion</t>
        </is>
      </c>
      <c r="P383" t="n">
        <v>309</v>
      </c>
      <c r="Q383" t="n">
        <v>0.0309</v>
      </c>
      <c r="R383" t="inlineStr">
        <is>
          <t>4-Acid Digestion</t>
        </is>
      </c>
      <c r="S383" t="n">
        <v>1.88</v>
      </c>
      <c r="T383" t="n">
        <v>0.000188</v>
      </c>
      <c r="U383" t="inlineStr">
        <is>
          <t>Pb Fire Assay</t>
        </is>
      </c>
      <c r="V383" s="2" t="n">
        <v>10</v>
      </c>
      <c r="W383" s="2" t="n">
        <v>0.001</v>
      </c>
      <c r="X383" t="inlineStr">
        <is>
          <t>Aqua Regia Digestion</t>
        </is>
      </c>
      <c r="Y383" t="n">
        <v>4384</v>
      </c>
      <c r="Z383" t="n">
        <v>0.4384</v>
      </c>
      <c r="AA383" t="inlineStr">
        <is>
          <t>Peroxide Fusion ICP</t>
        </is>
      </c>
      <c r="AB383" t="n">
        <v>1.81</v>
      </c>
      <c r="AC383" t="n">
        <v>0.000181</v>
      </c>
      <c r="AD383" t="inlineStr">
        <is>
          <t>4-Acid Digestion</t>
        </is>
      </c>
      <c r="AE383" t="n">
        <v>44.6</v>
      </c>
      <c r="AF383" t="n">
        <v>0.00446</v>
      </c>
      <c r="AG383" t="inlineStr">
        <is>
          <t>4-Acid Digestion</t>
        </is>
      </c>
      <c r="AH383" t="n">
        <v>7760</v>
      </c>
      <c r="AI383" t="n">
        <v>0.776</v>
      </c>
      <c r="AJ383" t="inlineStr">
        <is>
          <t>4-Acid Digestion</t>
        </is>
      </c>
      <c r="AK383" t="n">
        <v>259</v>
      </c>
      <c r="AL383" t="n">
        <v>0.0259</v>
      </c>
      <c r="AM383" t="inlineStr">
        <is>
          <t>4-Acid Digestion</t>
        </is>
      </c>
      <c r="AN383" t="n">
        <v>53</v>
      </c>
      <c r="AO383" t="n">
        <v>0.0053</v>
      </c>
      <c r="AP383" t="inlineStr">
        <is>
          <t>4-Acid Digestion</t>
        </is>
      </c>
      <c r="AQ383" t="inlineStr"/>
      <c r="AR383" t="inlineStr"/>
      <c r="AS383" t="inlineStr"/>
      <c r="AT383" t="n">
        <v>7.54</v>
      </c>
      <c r="AU383" t="n">
        <v>0.000754</v>
      </c>
      <c r="AV383" t="inlineStr">
        <is>
          <t>4-Acid Digestion</t>
        </is>
      </c>
      <c r="AW383" t="n">
        <v>18.1</v>
      </c>
      <c r="AX383" t="n">
        <v>0.00181</v>
      </c>
      <c r="AY383" t="inlineStr">
        <is>
          <t>4-Acid Digestion</t>
        </is>
      </c>
      <c r="AZ383" t="n">
        <v>4.93</v>
      </c>
      <c r="BA383" t="n">
        <v>0.0004929999999999999</v>
      </c>
      <c r="BB383" t="inlineStr">
        <is>
          <t>4-Acid Digestion</t>
        </is>
      </c>
      <c r="BC383" t="n">
        <v>4770</v>
      </c>
      <c r="BD383" t="n">
        <v>0.477</v>
      </c>
      <c r="BE383" t="inlineStr">
        <is>
          <t>4-Acid Digestion</t>
        </is>
      </c>
      <c r="BF383" t="n">
        <v>3.44</v>
      </c>
      <c r="BG383" t="n">
        <v>0.000344</v>
      </c>
      <c r="BH383" t="inlineStr">
        <is>
          <t>4-Acid Digestion</t>
        </is>
      </c>
      <c r="BI383" t="n">
        <v>1.46</v>
      </c>
      <c r="BJ383" t="n">
        <v>0.000146</v>
      </c>
      <c r="BK383" t="inlineStr">
        <is>
          <t>4-Acid Digestion</t>
        </is>
      </c>
      <c r="BL383" t="n">
        <v>1.32</v>
      </c>
      <c r="BM383" t="n">
        <v>0.000132</v>
      </c>
      <c r="BN383" t="inlineStr">
        <is>
          <t>4-Acid Digestion</t>
        </is>
      </c>
      <c r="BO383" t="n">
        <v>68600</v>
      </c>
      <c r="BP383" t="n">
        <v>6.86</v>
      </c>
      <c r="BQ383" t="inlineStr">
        <is>
          <t>4-Acid Digestion</t>
        </is>
      </c>
      <c r="BR383" t="n">
        <v>18.9</v>
      </c>
      <c r="BS383" t="n">
        <v>0.00189</v>
      </c>
      <c r="BT383" t="inlineStr">
        <is>
          <t>4-Acid Digestion</t>
        </is>
      </c>
      <c r="BU383" t="n">
        <v>4.87</v>
      </c>
      <c r="BV383" t="n">
        <v>0.000487</v>
      </c>
      <c r="BW383" t="inlineStr">
        <is>
          <t>4-Acid Digestion</t>
        </is>
      </c>
      <c r="BX383" t="n">
        <v>2.22</v>
      </c>
      <c r="BY383" t="n">
        <v>0.000222</v>
      </c>
      <c r="BZ383" t="inlineStr">
        <is>
          <t>Peroxide Fusion ICP</t>
        </is>
      </c>
      <c r="CA383" t="n">
        <v>4.38</v>
      </c>
      <c r="CB383" t="n">
        <v>0.000438</v>
      </c>
      <c r="CC383" t="inlineStr">
        <is>
          <t>4-Acid Digestion</t>
        </is>
      </c>
      <c r="CD383" t="n">
        <v>3.42</v>
      </c>
      <c r="CE383" t="n">
        <v>0.000342</v>
      </c>
      <c r="CF383" t="inlineStr">
        <is>
          <t>Aqua Regia Digestion</t>
        </is>
      </c>
      <c r="CG383" t="n">
        <v>0.57</v>
      </c>
      <c r="CH383" t="n">
        <v>5.7e-05</v>
      </c>
      <c r="CI383" t="inlineStr">
        <is>
          <t>4-Acid Digestion</t>
        </is>
      </c>
      <c r="CJ383" t="n">
        <v>8.83</v>
      </c>
      <c r="CK383" t="n">
        <v>0.000883</v>
      </c>
      <c r="CL383" t="inlineStr">
        <is>
          <t>4-Acid Digestion</t>
        </is>
      </c>
      <c r="CM383" t="inlineStr"/>
      <c r="CN383" t="inlineStr"/>
      <c r="CO383" t="inlineStr"/>
      <c r="CP383" t="n">
        <v>25100</v>
      </c>
      <c r="CQ383" t="n">
        <v>2.51</v>
      </c>
      <c r="CR383" t="inlineStr">
        <is>
          <t>4-Acid Digestion</t>
        </is>
      </c>
      <c r="CS383" t="n">
        <v>22.6</v>
      </c>
      <c r="CT383" t="n">
        <v>0.00226</v>
      </c>
      <c r="CU383" t="inlineStr">
        <is>
          <t>4-Acid Digestion</t>
        </is>
      </c>
      <c r="CV383" t="n">
        <v>17.7</v>
      </c>
      <c r="CW383" t="n">
        <v>0.00177</v>
      </c>
      <c r="CX383" t="inlineStr">
        <is>
          <t>4-Acid Digestion</t>
        </is>
      </c>
      <c r="CY383" t="n">
        <v>0.19</v>
      </c>
      <c r="CZ383" t="n">
        <v>1.9e-05</v>
      </c>
      <c r="DA383" t="inlineStr">
        <is>
          <t>4-Acid Digestion</t>
        </is>
      </c>
      <c r="DB383" t="n">
        <v>3820</v>
      </c>
      <c r="DC383" t="n">
        <v>0.382</v>
      </c>
      <c r="DD383" t="inlineStr">
        <is>
          <t>4-Acid Digestion</t>
        </is>
      </c>
      <c r="DE383" t="n">
        <v>7030</v>
      </c>
      <c r="DF383" t="n">
        <v>0.703</v>
      </c>
      <c r="DG383" t="inlineStr">
        <is>
          <t>4-Acid Digestion</t>
        </is>
      </c>
      <c r="DH383" t="n">
        <v>31.3</v>
      </c>
      <c r="DI383" t="n">
        <v>0.00313</v>
      </c>
      <c r="DJ383" t="inlineStr">
        <is>
          <t>4-Acid Digestion</t>
        </is>
      </c>
      <c r="DK383" t="n">
        <v>10700</v>
      </c>
      <c r="DL383" t="n">
        <v>1.07</v>
      </c>
      <c r="DM383" t="inlineStr">
        <is>
          <t>4-Acid Digestion</t>
        </is>
      </c>
      <c r="DN383" t="n">
        <v>10.4</v>
      </c>
      <c r="DO383" t="n">
        <v>0.00104</v>
      </c>
      <c r="DP383" t="inlineStr">
        <is>
          <t>4-Acid Digestion</t>
        </is>
      </c>
      <c r="DQ383" t="n">
        <v>31.4</v>
      </c>
      <c r="DR383" t="n">
        <v>0.00314</v>
      </c>
      <c r="DS383" t="inlineStr">
        <is>
          <t>4-Acid Digestion</t>
        </is>
      </c>
      <c r="DT383" t="n">
        <v>7.01</v>
      </c>
      <c r="DU383" t="n">
        <v>0.000701</v>
      </c>
      <c r="DV383" t="inlineStr">
        <is>
          <t>Aqua Regia Digestion</t>
        </is>
      </c>
      <c r="DW383" t="n">
        <v>370</v>
      </c>
      <c r="DX383" t="n">
        <v>0.037</v>
      </c>
      <c r="DY383" t="inlineStr">
        <is>
          <t>4-Acid Digestion</t>
        </is>
      </c>
      <c r="DZ383" t="n">
        <v>22600</v>
      </c>
      <c r="EA383" t="n">
        <v>2.26</v>
      </c>
      <c r="EB383" t="inlineStr">
        <is>
          <t>4-Acid Digestion</t>
        </is>
      </c>
      <c r="EC383" t="inlineStr"/>
      <c r="ED383" t="inlineStr"/>
      <c r="EE383" t="inlineStr"/>
      <c r="EF383" t="n">
        <v>7.53</v>
      </c>
      <c r="EG383" t="n">
        <v>0.000753</v>
      </c>
      <c r="EH383" t="inlineStr">
        <is>
          <t>4-Acid Digestion</t>
        </is>
      </c>
      <c r="EI383" t="inlineStr"/>
      <c r="EJ383" t="inlineStr"/>
      <c r="EK383" t="inlineStr"/>
      <c r="EL383" t="n">
        <v>127</v>
      </c>
      <c r="EM383" t="n">
        <v>0.0127</v>
      </c>
      <c r="EN383" t="inlineStr">
        <is>
          <t>Peroxide Fusion ICP</t>
        </is>
      </c>
      <c r="EO383" s="2" t="n">
        <v>0.005</v>
      </c>
      <c r="EP383" s="2" t="n">
        <v>5e-07</v>
      </c>
      <c r="EQ383" t="inlineStr">
        <is>
          <t>4-Acid Digestion</t>
        </is>
      </c>
      <c r="ER383" t="inlineStr"/>
      <c r="ES383" t="inlineStr"/>
      <c r="ET383" t="inlineStr"/>
      <c r="EU383" t="inlineStr"/>
      <c r="EV383" t="inlineStr"/>
      <c r="EW383" t="inlineStr"/>
      <c r="EX383" t="n">
        <v>100000</v>
      </c>
      <c r="EY383" t="n">
        <v>10</v>
      </c>
      <c r="EZ383" t="inlineStr">
        <is>
          <t>4-Acid Digestion</t>
        </is>
      </c>
      <c r="FA383" t="n">
        <v>142</v>
      </c>
      <c r="FB383" t="n">
        <v>0.0142</v>
      </c>
      <c r="FC383" t="inlineStr">
        <is>
          <t>4-Acid Digestion</t>
        </is>
      </c>
      <c r="FD383" t="n">
        <v>5.13</v>
      </c>
      <c r="FE383" t="n">
        <v>0.000513</v>
      </c>
      <c r="FF383" t="inlineStr">
        <is>
          <t>4-Acid Digestion</t>
        </is>
      </c>
      <c r="FG383" t="inlineStr"/>
      <c r="FH383" t="inlineStr"/>
      <c r="FI383" t="inlineStr"/>
      <c r="FJ383" t="n">
        <v>224400</v>
      </c>
      <c r="FK383" t="n">
        <v>22.44</v>
      </c>
      <c r="FL383" t="inlineStr">
        <is>
          <t>Peroxide Fusion ICP</t>
        </is>
      </c>
      <c r="FM383" t="n">
        <v>5.72</v>
      </c>
      <c r="FN383" t="n">
        <v>0.000572</v>
      </c>
      <c r="FO383" t="inlineStr">
        <is>
          <t>Peroxide Fusion ICP</t>
        </is>
      </c>
      <c r="FP383" t="n">
        <v>3.42</v>
      </c>
      <c r="FQ383" t="n">
        <v>0.000342</v>
      </c>
      <c r="FR383" t="inlineStr">
        <is>
          <t>4-Acid Digestion</t>
        </is>
      </c>
      <c r="FS383" t="n">
        <v>91</v>
      </c>
      <c r="FT383" t="n">
        <v>0.0091</v>
      </c>
      <c r="FU383" t="inlineStr">
        <is>
          <t>4-Acid Digestion</t>
        </is>
      </c>
      <c r="FV383" t="n">
        <v>0.79</v>
      </c>
      <c r="FW383" t="n">
        <v>7.9e-05</v>
      </c>
      <c r="FX383" t="inlineStr">
        <is>
          <t>4-Acid Digestion</t>
        </is>
      </c>
      <c r="FY383" t="n">
        <v>0.61</v>
      </c>
      <c r="FZ383" t="n">
        <v>6.1e-05</v>
      </c>
      <c r="GA383" t="inlineStr">
        <is>
          <t>4-Acid Digestion</t>
        </is>
      </c>
      <c r="GB383" t="n">
        <v>0.11</v>
      </c>
      <c r="GC383" t="n">
        <v>1.1e-05</v>
      </c>
      <c r="GD383" t="inlineStr">
        <is>
          <t>Aqua Regia Digestion</t>
        </is>
      </c>
      <c r="GE383" t="n">
        <v>9.73</v>
      </c>
      <c r="GF383" t="n">
        <v>0.000973</v>
      </c>
      <c r="GG383" t="inlineStr">
        <is>
          <t>4-Acid Digestion</t>
        </is>
      </c>
      <c r="GH383" t="n">
        <v>1370</v>
      </c>
      <c r="GI383" t="n">
        <v>0.137</v>
      </c>
      <c r="GJ383" t="inlineStr">
        <is>
          <t>4-Acid Digestion</t>
        </is>
      </c>
      <c r="GK383" t="n">
        <v>14.2</v>
      </c>
      <c r="GL383" t="n">
        <v>0.00142</v>
      </c>
      <c r="GM383" t="inlineStr">
        <is>
          <t>4-Acid Digestion</t>
        </is>
      </c>
      <c r="GN383" t="n">
        <v>0.21</v>
      </c>
      <c r="GO383" t="n">
        <v>2.1e-05</v>
      </c>
      <c r="GP383" t="inlineStr">
        <is>
          <t>4-Acid Digestion</t>
        </is>
      </c>
      <c r="GQ383" t="n">
        <v>4.83</v>
      </c>
      <c r="GR383" t="n">
        <v>0.000483</v>
      </c>
      <c r="GS383" t="inlineStr">
        <is>
          <t>4-Acid Digestion</t>
        </is>
      </c>
      <c r="GT383" t="n">
        <v>23</v>
      </c>
      <c r="GU383" t="n">
        <v>0.0023</v>
      </c>
      <c r="GV383" t="inlineStr">
        <is>
          <t>Peroxide Fusion ICP</t>
        </is>
      </c>
      <c r="GW383" t="n">
        <v>8.25</v>
      </c>
      <c r="GX383" t="n">
        <v>0.000825</v>
      </c>
      <c r="GY383" t="inlineStr">
        <is>
          <t>4-Acid Digestion</t>
        </is>
      </c>
      <c r="GZ383" t="n">
        <v>13.9</v>
      </c>
      <c r="HA383" t="n">
        <v>0.00139</v>
      </c>
      <c r="HB383" t="inlineStr">
        <is>
          <t>4-Acid Digestion</t>
        </is>
      </c>
      <c r="HC383" t="n">
        <v>1.32</v>
      </c>
      <c r="HD383" t="n">
        <v>0.000132</v>
      </c>
      <c r="HE383" t="inlineStr">
        <is>
          <t>4-Acid Digestion</t>
        </is>
      </c>
      <c r="HF383" t="n">
        <v>100400</v>
      </c>
      <c r="HG383" t="n">
        <v>10.04</v>
      </c>
      <c r="HH383" t="inlineStr">
        <is>
          <t>4-Acid Digestion</t>
        </is>
      </c>
      <c r="HI383" t="n">
        <v>154</v>
      </c>
      <c r="HJ383" t="n">
        <v>0.0154</v>
      </c>
      <c r="HK383" t="inlineStr">
        <is>
          <t>4-Acid Digestion</t>
        </is>
      </c>
    </row>
    <row r="384">
      <c r="A384" t="inlineStr">
        <is>
          <t>OREAS0628</t>
        </is>
      </c>
      <c r="B384" t="inlineStr">
        <is>
          <t>Au &lt;1 ppm, Au-Ag ore, Au-Cu ore, Zn-Pb-Ag sulphide ore</t>
        </is>
      </c>
      <c r="C384" t="inlineStr">
        <is>
          <t>primary</t>
        </is>
      </c>
      <c r="D384" t="inlineStr">
        <is>
          <t>rhyodacite</t>
        </is>
      </c>
      <c r="E384" t="inlineStr">
        <is>
          <t>volcanic hosted massive sulphide</t>
        </is>
      </c>
      <c r="F384" t="inlineStr">
        <is>
          <t>yes</t>
        </is>
      </c>
      <c r="G384" t="inlineStr">
        <is>
          <t>Current</t>
        </is>
      </c>
      <c r="H384" t="inlineStr">
        <is>
          <t>C:/Users/Zeb/Documents/GitHub/OREAS-Catalogue-Info/oreas-catalogue-2024-05-24.csv</t>
        </is>
      </c>
      <c r="I384">
        <f>Hyperlink("https://www.oreas.com/crm/OREAS-628/")</f>
        <v/>
      </c>
      <c r="J384" t="n">
        <v>10.1</v>
      </c>
      <c r="K384" t="n">
        <v>0.00101</v>
      </c>
      <c r="L384" t="inlineStr">
        <is>
          <t>Aqua Regia Digestion</t>
        </is>
      </c>
      <c r="M384" t="n">
        <v>67100</v>
      </c>
      <c r="N384" t="n">
        <v>6.71</v>
      </c>
      <c r="O384" t="inlineStr">
        <is>
          <t>4-Acid Digestion</t>
        </is>
      </c>
      <c r="P384" t="n">
        <v>199</v>
      </c>
      <c r="Q384" t="n">
        <v>0.0199</v>
      </c>
      <c r="R384" t="inlineStr">
        <is>
          <t>4-Acid Digestion</t>
        </is>
      </c>
      <c r="S384" t="n">
        <v>0.868</v>
      </c>
      <c r="T384" t="n">
        <v>8.68e-05</v>
      </c>
      <c r="U384" t="inlineStr">
        <is>
          <t>Pb Fire Assay</t>
        </is>
      </c>
      <c r="V384" s="2" t="n">
        <v>10</v>
      </c>
      <c r="W384" s="2" t="n">
        <v>0.001</v>
      </c>
      <c r="X384" t="inlineStr">
        <is>
          <t>Aqua Regia Digestion</t>
        </is>
      </c>
      <c r="Y384" t="n">
        <v>2610</v>
      </c>
      <c r="Z384" t="n">
        <v>0.261</v>
      </c>
      <c r="AA384" t="inlineStr">
        <is>
          <t>Peroxide Fusion ICP</t>
        </is>
      </c>
      <c r="AB384" t="n">
        <v>2.75</v>
      </c>
      <c r="AC384" t="n">
        <v>0.000275</v>
      </c>
      <c r="AD384" t="inlineStr">
        <is>
          <t>4-Acid Digestion</t>
        </is>
      </c>
      <c r="AE384" t="n">
        <v>12.2</v>
      </c>
      <c r="AF384" t="n">
        <v>0.00122</v>
      </c>
      <c r="AG384" t="inlineStr">
        <is>
          <t>4-Acid Digestion</t>
        </is>
      </c>
      <c r="AH384" t="n">
        <v>9460</v>
      </c>
      <c r="AI384" t="n">
        <v>0.946</v>
      </c>
      <c r="AJ384" t="inlineStr">
        <is>
          <t>4-Acid Digestion</t>
        </is>
      </c>
      <c r="AK384" t="n">
        <v>28.8</v>
      </c>
      <c r="AL384" t="n">
        <v>0.00288</v>
      </c>
      <c r="AM384" t="inlineStr">
        <is>
          <t>4-Acid Digestion</t>
        </is>
      </c>
      <c r="AN384" t="n">
        <v>73</v>
      </c>
      <c r="AO384" t="n">
        <v>0.0073</v>
      </c>
      <c r="AP384" t="inlineStr">
        <is>
          <t>4-Acid Digestion</t>
        </is>
      </c>
      <c r="AQ384" t="inlineStr"/>
      <c r="AR384" t="inlineStr"/>
      <c r="AS384" t="inlineStr"/>
      <c r="AT384" t="n">
        <v>31.3</v>
      </c>
      <c r="AU384" t="n">
        <v>0.00313</v>
      </c>
      <c r="AV384" t="inlineStr">
        <is>
          <t>4-Acid Digestion</t>
        </is>
      </c>
      <c r="AW384" t="n">
        <v>20.3</v>
      </c>
      <c r="AX384" t="n">
        <v>0.00203</v>
      </c>
      <c r="AY384" t="inlineStr">
        <is>
          <t>4-Acid Digestion</t>
        </is>
      </c>
      <c r="AZ384" t="n">
        <v>6.67</v>
      </c>
      <c r="BA384" t="n">
        <v>0.0006669999999999999</v>
      </c>
      <c r="BB384" t="inlineStr">
        <is>
          <t>4-Acid Digestion</t>
        </is>
      </c>
      <c r="BC384" t="n">
        <v>17400</v>
      </c>
      <c r="BD384" t="n">
        <v>1.74</v>
      </c>
      <c r="BE384" t="inlineStr">
        <is>
          <t>4-Acid Digestion</t>
        </is>
      </c>
      <c r="BF384" t="n">
        <v>3.42</v>
      </c>
      <c r="BG384" t="n">
        <v>0.000342</v>
      </c>
      <c r="BH384" t="inlineStr">
        <is>
          <t>4-Acid Digestion</t>
        </is>
      </c>
      <c r="BI384" t="n">
        <v>1.12</v>
      </c>
      <c r="BJ384" t="n">
        <v>0.000112</v>
      </c>
      <c r="BK384" t="inlineStr">
        <is>
          <t>4-Acid Digestion</t>
        </is>
      </c>
      <c r="BL384" t="n">
        <v>1.33</v>
      </c>
      <c r="BM384" t="n">
        <v>0.000133</v>
      </c>
      <c r="BN384" t="inlineStr">
        <is>
          <t>4-Acid Digestion</t>
        </is>
      </c>
      <c r="BO384" t="n">
        <v>49500</v>
      </c>
      <c r="BP384" t="n">
        <v>4.95</v>
      </c>
      <c r="BQ384" t="inlineStr">
        <is>
          <t>4-Acid Digestion</t>
        </is>
      </c>
      <c r="BR384" t="n">
        <v>20.6</v>
      </c>
      <c r="BS384" t="n">
        <v>0.00206</v>
      </c>
      <c r="BT384" t="inlineStr">
        <is>
          <t>4-Acid Digestion</t>
        </is>
      </c>
      <c r="BU384" t="n">
        <v>5.55</v>
      </c>
      <c r="BV384" t="n">
        <v>0.000555</v>
      </c>
      <c r="BW384" t="inlineStr">
        <is>
          <t>4-Acid Digestion</t>
        </is>
      </c>
      <c r="BX384" t="n">
        <v>1.52</v>
      </c>
      <c r="BY384" t="n">
        <v>0.000152</v>
      </c>
      <c r="BZ384" t="inlineStr">
        <is>
          <t>Peroxide Fusion ICP</t>
        </is>
      </c>
      <c r="CA384" t="n">
        <v>5.02</v>
      </c>
      <c r="CB384" t="n">
        <v>0.000502</v>
      </c>
      <c r="CC384" t="inlineStr">
        <is>
          <t>4-Acid Digestion</t>
        </is>
      </c>
      <c r="CD384" t="n">
        <v>0.61</v>
      </c>
      <c r="CE384" t="n">
        <v>6.1e-05</v>
      </c>
      <c r="CF384" t="inlineStr">
        <is>
          <t>Aqua Regia Digestion</t>
        </is>
      </c>
      <c r="CG384" t="n">
        <v>0.51</v>
      </c>
      <c r="CH384" t="n">
        <v>5.1e-05</v>
      </c>
      <c r="CI384" t="inlineStr">
        <is>
          <t>4-Acid Digestion</t>
        </is>
      </c>
      <c r="CJ384" t="n">
        <v>2.6</v>
      </c>
      <c r="CK384" t="n">
        <v>0.00026</v>
      </c>
      <c r="CL384" t="inlineStr">
        <is>
          <t>4-Acid Digestion</t>
        </is>
      </c>
      <c r="CM384" t="inlineStr"/>
      <c r="CN384" t="inlineStr"/>
      <c r="CO384" t="inlineStr"/>
      <c r="CP384" t="n">
        <v>27900</v>
      </c>
      <c r="CQ384" t="n">
        <v>2.79</v>
      </c>
      <c r="CR384" t="inlineStr">
        <is>
          <t>4-Acid Digestion</t>
        </is>
      </c>
      <c r="CS384" t="n">
        <v>33.7</v>
      </c>
      <c r="CT384" t="n">
        <v>0.00337</v>
      </c>
      <c r="CU384" t="inlineStr">
        <is>
          <t>4-Acid Digestion</t>
        </is>
      </c>
      <c r="CV384" t="n">
        <v>26.9</v>
      </c>
      <c r="CW384" t="n">
        <v>0.00269</v>
      </c>
      <c r="CX384" t="inlineStr">
        <is>
          <t>4-Acid Digestion</t>
        </is>
      </c>
      <c r="CY384" t="n">
        <v>0.12</v>
      </c>
      <c r="CZ384" t="n">
        <v>1.2e-05</v>
      </c>
      <c r="DA384" t="inlineStr">
        <is>
          <t>4-Acid Digestion</t>
        </is>
      </c>
      <c r="DB384" t="n">
        <v>3560</v>
      </c>
      <c r="DC384" t="n">
        <v>0.356</v>
      </c>
      <c r="DD384" t="inlineStr">
        <is>
          <t>4-Acid Digestion</t>
        </is>
      </c>
      <c r="DE384" t="n">
        <v>1750</v>
      </c>
      <c r="DF384" t="n">
        <v>0.175</v>
      </c>
      <c r="DG384" t="inlineStr">
        <is>
          <t>4-Acid Digestion</t>
        </is>
      </c>
      <c r="DH384" t="n">
        <v>23.7</v>
      </c>
      <c r="DI384" t="n">
        <v>0.00237</v>
      </c>
      <c r="DJ384" t="inlineStr">
        <is>
          <t>4-Acid Digestion</t>
        </is>
      </c>
      <c r="DK384" t="n">
        <v>19600</v>
      </c>
      <c r="DL384" t="n">
        <v>1.96</v>
      </c>
      <c r="DM384" t="inlineStr">
        <is>
          <t>4-Acid Digestion</t>
        </is>
      </c>
      <c r="DN384" t="n">
        <v>15.2</v>
      </c>
      <c r="DO384" t="n">
        <v>0.00152</v>
      </c>
      <c r="DP384" t="inlineStr">
        <is>
          <t>4-Acid Digestion</t>
        </is>
      </c>
      <c r="DQ384" t="n">
        <v>34.7</v>
      </c>
      <c r="DR384" t="n">
        <v>0.00347</v>
      </c>
      <c r="DS384" t="inlineStr">
        <is>
          <t>4-Acid Digestion</t>
        </is>
      </c>
      <c r="DT384" t="n">
        <v>11.5</v>
      </c>
      <c r="DU384" t="n">
        <v>0.00115</v>
      </c>
      <c r="DV384" t="inlineStr">
        <is>
          <t>Aqua Regia Digestion</t>
        </is>
      </c>
      <c r="DW384" t="n">
        <v>410</v>
      </c>
      <c r="DX384" t="n">
        <v>0.041</v>
      </c>
      <c r="DY384" t="inlineStr">
        <is>
          <t>4-Acid Digestion</t>
        </is>
      </c>
      <c r="DZ384" t="n">
        <v>2610</v>
      </c>
      <c r="EA384" t="n">
        <v>0.261</v>
      </c>
      <c r="EB384" t="inlineStr">
        <is>
          <t>4-Acid Digestion</t>
        </is>
      </c>
      <c r="EC384" t="inlineStr"/>
      <c r="ED384" t="inlineStr"/>
      <c r="EE384" t="inlineStr"/>
      <c r="EF384" t="n">
        <v>9.34</v>
      </c>
      <c r="EG384" t="n">
        <v>0.000934</v>
      </c>
      <c r="EH384" t="inlineStr">
        <is>
          <t>4-Acid Digestion</t>
        </is>
      </c>
      <c r="EI384" t="inlineStr"/>
      <c r="EJ384" t="inlineStr"/>
      <c r="EK384" t="inlineStr"/>
      <c r="EL384" t="n">
        <v>144</v>
      </c>
      <c r="EM384" t="n">
        <v>0.0144</v>
      </c>
      <c r="EN384" t="inlineStr">
        <is>
          <t>Peroxide Fusion ICP</t>
        </is>
      </c>
      <c r="EO384" t="n">
        <v>0.021</v>
      </c>
      <c r="EP384" t="n">
        <v>2.1e-06</v>
      </c>
      <c r="EQ384" t="inlineStr">
        <is>
          <t>4-Acid Digestion</t>
        </is>
      </c>
      <c r="ER384" t="inlineStr"/>
      <c r="ES384" t="inlineStr"/>
      <c r="ET384" t="inlineStr"/>
      <c r="EU384" t="inlineStr"/>
      <c r="EV384" t="inlineStr"/>
      <c r="EW384" t="inlineStr"/>
      <c r="EX384" t="n">
        <v>36000</v>
      </c>
      <c r="EY384" t="n">
        <v>3.6</v>
      </c>
      <c r="EZ384" t="inlineStr">
        <is>
          <t>4-Acid Digestion</t>
        </is>
      </c>
      <c r="FA384" t="n">
        <v>26.1</v>
      </c>
      <c r="FB384" t="n">
        <v>0.00261</v>
      </c>
      <c r="FC384" t="inlineStr">
        <is>
          <t>4-Acid Digestion</t>
        </is>
      </c>
      <c r="FD384" t="n">
        <v>4.72</v>
      </c>
      <c r="FE384" t="n">
        <v>0.000472</v>
      </c>
      <c r="FF384" t="inlineStr">
        <is>
          <t>4-Acid Digestion</t>
        </is>
      </c>
      <c r="FG384" t="n">
        <v>19.8</v>
      </c>
      <c r="FH384" t="n">
        <v>0.00198</v>
      </c>
      <c r="FI384" t="inlineStr">
        <is>
          <t>4-Acid Digestion</t>
        </is>
      </c>
      <c r="FJ384" t="n">
        <v>294700</v>
      </c>
      <c r="FK384" t="n">
        <v>29.47</v>
      </c>
      <c r="FL384" t="inlineStr">
        <is>
          <t>Peroxide Fusion ICP</t>
        </is>
      </c>
      <c r="FM384" t="n">
        <v>6.76</v>
      </c>
      <c r="FN384" t="n">
        <v>0.000676</v>
      </c>
      <c r="FO384" t="inlineStr">
        <is>
          <t>Peroxide Fusion ICP</t>
        </is>
      </c>
      <c r="FP384" t="n">
        <v>5.63</v>
      </c>
      <c r="FQ384" t="n">
        <v>0.000563</v>
      </c>
      <c r="FR384" t="inlineStr">
        <is>
          <t>4-Acid Digestion</t>
        </is>
      </c>
      <c r="FS384" t="n">
        <v>143</v>
      </c>
      <c r="FT384" t="n">
        <v>0.0143</v>
      </c>
      <c r="FU384" t="inlineStr">
        <is>
          <t>4-Acid Digestion</t>
        </is>
      </c>
      <c r="FV384" t="n">
        <v>1.14</v>
      </c>
      <c r="FW384" t="n">
        <v>0.000114</v>
      </c>
      <c r="FX384" t="inlineStr">
        <is>
          <t>4-Acid Digestion</t>
        </is>
      </c>
      <c r="FY384" t="n">
        <v>0.7</v>
      </c>
      <c r="FZ384" t="n">
        <v>6.999999999999999e-05</v>
      </c>
      <c r="GA384" t="inlineStr">
        <is>
          <t>4-Acid Digestion</t>
        </is>
      </c>
      <c r="GB384" t="n">
        <v>3.65</v>
      </c>
      <c r="GC384" t="n">
        <v>0.000365</v>
      </c>
      <c r="GD384" t="inlineStr">
        <is>
          <t>Aqua Regia Digestion</t>
        </is>
      </c>
      <c r="GE384" t="n">
        <v>13</v>
      </c>
      <c r="GF384" t="n">
        <v>0.0013</v>
      </c>
      <c r="GG384" t="inlineStr">
        <is>
          <t>4-Acid Digestion</t>
        </is>
      </c>
      <c r="GH384" t="n">
        <v>1410</v>
      </c>
      <c r="GI384" t="n">
        <v>0.141</v>
      </c>
      <c r="GJ384" t="inlineStr">
        <is>
          <t>4-Acid Digestion</t>
        </is>
      </c>
      <c r="GK384" t="n">
        <v>4.04</v>
      </c>
      <c r="GL384" t="n">
        <v>0.000404</v>
      </c>
      <c r="GM384" t="inlineStr">
        <is>
          <t>4-Acid Digestion</t>
        </is>
      </c>
      <c r="GN384" t="n">
        <v>0.14</v>
      </c>
      <c r="GO384" t="n">
        <v>1.4e-05</v>
      </c>
      <c r="GP384" t="inlineStr">
        <is>
          <t>4-Acid Digestion</t>
        </is>
      </c>
      <c r="GQ384" t="n">
        <v>4.97</v>
      </c>
      <c r="GR384" t="n">
        <v>0.000497</v>
      </c>
      <c r="GS384" t="inlineStr">
        <is>
          <t>4-Acid Digestion</t>
        </is>
      </c>
      <c r="GT384" t="n">
        <v>18.3</v>
      </c>
      <c r="GU384" t="n">
        <v>0.00183</v>
      </c>
      <c r="GV384" t="inlineStr">
        <is>
          <t>Peroxide Fusion ICP</t>
        </is>
      </c>
      <c r="GW384" t="n">
        <v>2.94</v>
      </c>
      <c r="GX384" t="n">
        <v>0.000294</v>
      </c>
      <c r="GY384" t="inlineStr">
        <is>
          <t>4-Acid Digestion</t>
        </is>
      </c>
      <c r="GZ384" t="n">
        <v>14.1</v>
      </c>
      <c r="HA384" t="n">
        <v>0.00141</v>
      </c>
      <c r="HB384" t="inlineStr">
        <is>
          <t>4-Acid Digestion</t>
        </is>
      </c>
      <c r="HC384" t="n">
        <v>0.82</v>
      </c>
      <c r="HD384" t="n">
        <v>8.2e-05</v>
      </c>
      <c r="HE384" t="inlineStr">
        <is>
          <t>4-Acid Digestion</t>
        </is>
      </c>
      <c r="HF384" t="n">
        <v>10400</v>
      </c>
      <c r="HG384" t="n">
        <v>1.04</v>
      </c>
      <c r="HH384" t="inlineStr">
        <is>
          <t>4-Acid Digestion</t>
        </is>
      </c>
      <c r="HI384" t="n">
        <v>176</v>
      </c>
      <c r="HJ384" t="n">
        <v>0.0176</v>
      </c>
      <c r="HK384" t="inlineStr">
        <is>
          <t>4-Acid Digestion</t>
        </is>
      </c>
    </row>
    <row r="385">
      <c r="A385" t="inlineStr">
        <is>
          <t>OREAS0629</t>
        </is>
      </c>
      <c r="B385" t="inlineStr">
        <is>
          <t>Au &lt;1 ppm, Au-Ag ore, Au-Cu ore, Zn-Pb-Ag sulphide ore</t>
        </is>
      </c>
      <c r="C385" t="inlineStr">
        <is>
          <t>primary</t>
        </is>
      </c>
      <c r="D385" t="inlineStr">
        <is>
          <t>rhyodacite</t>
        </is>
      </c>
      <c r="E385" t="inlineStr">
        <is>
          <t>volcanic hosted massive sulphide</t>
        </is>
      </c>
      <c r="F385" t="inlineStr">
        <is>
          <t>yes</t>
        </is>
      </c>
      <c r="G385" t="inlineStr">
        <is>
          <t>Current</t>
        </is>
      </c>
      <c r="H385" t="inlineStr">
        <is>
          <t>C:/Users/Zeb/Documents/GitHub/OREAS-Catalogue-Info/oreas-catalogue-2024-05-24.csv</t>
        </is>
      </c>
      <c r="I385">
        <f>Hyperlink("https://www.oreas.com/crm/OREAS-629/")</f>
        <v/>
      </c>
      <c r="J385" t="n">
        <v>18.7</v>
      </c>
      <c r="K385" t="n">
        <v>0.00187</v>
      </c>
      <c r="L385" t="inlineStr">
        <is>
          <t>Aqua Regia Digestion</t>
        </is>
      </c>
      <c r="M385" t="n">
        <v>59500</v>
      </c>
      <c r="N385" t="n">
        <v>5.95</v>
      </c>
      <c r="O385" t="inlineStr">
        <is>
          <t>4-Acid Digestion</t>
        </is>
      </c>
      <c r="P385" t="n">
        <v>338</v>
      </c>
      <c r="Q385" t="n">
        <v>0.0338</v>
      </c>
      <c r="R385" t="inlineStr">
        <is>
          <t>4-Acid Digestion</t>
        </is>
      </c>
      <c r="S385" t="n">
        <v>1.18</v>
      </c>
      <c r="T385" t="n">
        <v>0.000118</v>
      </c>
      <c r="U385" t="inlineStr">
        <is>
          <t>Pb Fire Assay</t>
        </is>
      </c>
      <c r="V385" s="2" t="n">
        <v>10</v>
      </c>
      <c r="W385" s="2" t="n">
        <v>0.001</v>
      </c>
      <c r="X385" t="inlineStr">
        <is>
          <t>Aqua Regia Digestion</t>
        </is>
      </c>
      <c r="Y385" t="n">
        <v>2803</v>
      </c>
      <c r="Z385" t="n">
        <v>0.2803</v>
      </c>
      <c r="AA385" t="inlineStr">
        <is>
          <t>Peroxide Fusion ICP</t>
        </is>
      </c>
      <c r="AB385" t="n">
        <v>2.25</v>
      </c>
      <c r="AC385" t="n">
        <v>0.000225</v>
      </c>
      <c r="AD385" t="inlineStr">
        <is>
          <t>4-Acid Digestion</t>
        </is>
      </c>
      <c r="AE385" t="n">
        <v>20.3</v>
      </c>
      <c r="AF385" t="n">
        <v>0.00203</v>
      </c>
      <c r="AG385" t="inlineStr">
        <is>
          <t>4-Acid Digestion</t>
        </is>
      </c>
      <c r="AH385" t="n">
        <v>8870</v>
      </c>
      <c r="AI385" t="n">
        <v>0.887</v>
      </c>
      <c r="AJ385" t="inlineStr">
        <is>
          <t>4-Acid Digestion</t>
        </is>
      </c>
      <c r="AK385" t="n">
        <v>63</v>
      </c>
      <c r="AL385" t="n">
        <v>0.0063</v>
      </c>
      <c r="AM385" t="inlineStr">
        <is>
          <t>4-Acid Digestion</t>
        </is>
      </c>
      <c r="AN385" t="n">
        <v>65</v>
      </c>
      <c r="AO385" t="n">
        <v>0.0065</v>
      </c>
      <c r="AP385" t="inlineStr">
        <is>
          <t>4-Acid Digestion</t>
        </is>
      </c>
      <c r="AQ385" t="inlineStr"/>
      <c r="AR385" t="inlineStr"/>
      <c r="AS385" t="inlineStr"/>
      <c r="AT385" t="n">
        <v>55</v>
      </c>
      <c r="AU385" t="n">
        <v>0.0055</v>
      </c>
      <c r="AV385" t="inlineStr">
        <is>
          <t>4-Acid Digestion</t>
        </is>
      </c>
      <c r="AW385" t="n">
        <v>19.2</v>
      </c>
      <c r="AX385" t="n">
        <v>0.00192</v>
      </c>
      <c r="AY385" t="inlineStr">
        <is>
          <t>4-Acid Digestion</t>
        </is>
      </c>
      <c r="AZ385" t="n">
        <v>5.78</v>
      </c>
      <c r="BA385" t="n">
        <v>0.000578</v>
      </c>
      <c r="BB385" t="inlineStr">
        <is>
          <t>4-Acid Digestion</t>
        </is>
      </c>
      <c r="BC385" t="n">
        <v>31200</v>
      </c>
      <c r="BD385" t="n">
        <v>3.12</v>
      </c>
      <c r="BE385" t="inlineStr">
        <is>
          <t>4-Acid Digestion</t>
        </is>
      </c>
      <c r="BF385" t="n">
        <v>3.2</v>
      </c>
      <c r="BG385" t="n">
        <v>0.00032</v>
      </c>
      <c r="BH385" t="inlineStr">
        <is>
          <t>4-Acid Digestion</t>
        </is>
      </c>
      <c r="BI385" t="n">
        <v>1.23</v>
      </c>
      <c r="BJ385" t="n">
        <v>0.000123</v>
      </c>
      <c r="BK385" t="inlineStr">
        <is>
          <t>4-Acid Digestion</t>
        </is>
      </c>
      <c r="BL385" t="n">
        <v>1.26</v>
      </c>
      <c r="BM385" t="n">
        <v>0.000126</v>
      </c>
      <c r="BN385" t="inlineStr">
        <is>
          <t>4-Acid Digestion</t>
        </is>
      </c>
      <c r="BO385" t="n">
        <v>72700</v>
      </c>
      <c r="BP385" t="n">
        <v>7.27</v>
      </c>
      <c r="BQ385" t="inlineStr">
        <is>
          <t>4-Acid Digestion</t>
        </is>
      </c>
      <c r="BR385" t="n">
        <v>18.5</v>
      </c>
      <c r="BS385" t="n">
        <v>0.00185</v>
      </c>
      <c r="BT385" t="inlineStr">
        <is>
          <t>4-Acid Digestion</t>
        </is>
      </c>
      <c r="BU385" t="n">
        <v>5</v>
      </c>
      <c r="BV385" t="n">
        <v>0.0005</v>
      </c>
      <c r="BW385" t="inlineStr">
        <is>
          <t>4-Acid Digestion</t>
        </is>
      </c>
      <c r="BX385" t="n">
        <v>1.66</v>
      </c>
      <c r="BY385" t="n">
        <v>0.000166</v>
      </c>
      <c r="BZ385" t="inlineStr">
        <is>
          <t>Peroxide Fusion ICP</t>
        </is>
      </c>
      <c r="CA385" t="n">
        <v>4.51</v>
      </c>
      <c r="CB385" t="n">
        <v>0.000451</v>
      </c>
      <c r="CC385" t="inlineStr">
        <is>
          <t>4-Acid Digestion</t>
        </is>
      </c>
      <c r="CD385" t="n">
        <v>1.47</v>
      </c>
      <c r="CE385" t="n">
        <v>0.000147</v>
      </c>
      <c r="CF385" t="inlineStr">
        <is>
          <t>Aqua Regia Digestion</t>
        </is>
      </c>
      <c r="CG385" t="n">
        <v>0.5</v>
      </c>
      <c r="CH385" t="n">
        <v>5e-05</v>
      </c>
      <c r="CI385" t="inlineStr">
        <is>
          <t>4-Acid Digestion</t>
        </is>
      </c>
      <c r="CJ385" t="n">
        <v>4.83</v>
      </c>
      <c r="CK385" t="n">
        <v>0.000483</v>
      </c>
      <c r="CL385" t="inlineStr">
        <is>
          <t>4-Acid Digestion</t>
        </is>
      </c>
      <c r="CM385" t="inlineStr"/>
      <c r="CN385" t="inlineStr"/>
      <c r="CO385" t="inlineStr"/>
      <c r="CP385" t="n">
        <v>25100</v>
      </c>
      <c r="CQ385" t="n">
        <v>2.51</v>
      </c>
      <c r="CR385" t="inlineStr">
        <is>
          <t>4-Acid Digestion</t>
        </is>
      </c>
      <c r="CS385" t="n">
        <v>28.1</v>
      </c>
      <c r="CT385" t="n">
        <v>0.00281</v>
      </c>
      <c r="CU385" t="inlineStr">
        <is>
          <t>4-Acid Digestion</t>
        </is>
      </c>
      <c r="CV385" t="n">
        <v>22.9</v>
      </c>
      <c r="CW385" t="n">
        <v>0.00229</v>
      </c>
      <c r="CX385" t="inlineStr">
        <is>
          <t>4-Acid Digestion</t>
        </is>
      </c>
      <c r="CY385" t="n">
        <v>0.14</v>
      </c>
      <c r="CZ385" t="n">
        <v>1.4e-05</v>
      </c>
      <c r="DA385" t="inlineStr">
        <is>
          <t>4-Acid Digestion</t>
        </is>
      </c>
      <c r="DB385" t="n">
        <v>4140</v>
      </c>
      <c r="DC385" t="n">
        <v>0.414</v>
      </c>
      <c r="DD385" t="inlineStr">
        <is>
          <t>4-Acid Digestion</t>
        </is>
      </c>
      <c r="DE385" t="n">
        <v>4030</v>
      </c>
      <c r="DF385" t="n">
        <v>0.403</v>
      </c>
      <c r="DG385" t="inlineStr">
        <is>
          <t>4-Acid Digestion</t>
        </is>
      </c>
      <c r="DH385" t="n">
        <v>26</v>
      </c>
      <c r="DI385" t="n">
        <v>0.0026</v>
      </c>
      <c r="DJ385" t="inlineStr">
        <is>
          <t>4-Acid Digestion</t>
        </is>
      </c>
      <c r="DK385" t="n">
        <v>15300</v>
      </c>
      <c r="DL385" t="n">
        <v>1.53</v>
      </c>
      <c r="DM385" t="inlineStr">
        <is>
          <t>4-Acid Digestion</t>
        </is>
      </c>
      <c r="DN385" t="n">
        <v>12.5</v>
      </c>
      <c r="DO385" t="n">
        <v>0.00125</v>
      </c>
      <c r="DP385" t="inlineStr">
        <is>
          <t>4-Acid Digestion</t>
        </is>
      </c>
      <c r="DQ385" t="n">
        <v>31</v>
      </c>
      <c r="DR385" t="n">
        <v>0.0031</v>
      </c>
      <c r="DS385" t="inlineStr">
        <is>
          <t>4-Acid Digestion</t>
        </is>
      </c>
      <c r="DT385" t="n">
        <v>13.9</v>
      </c>
      <c r="DU385" t="n">
        <v>0.00139</v>
      </c>
      <c r="DV385" t="inlineStr">
        <is>
          <t>Aqua Regia Digestion</t>
        </is>
      </c>
      <c r="DW385" t="n">
        <v>370</v>
      </c>
      <c r="DX385" t="n">
        <v>0.037</v>
      </c>
      <c r="DY385" t="inlineStr">
        <is>
          <t>4-Acid Digestion</t>
        </is>
      </c>
      <c r="DZ385" t="n">
        <v>6570</v>
      </c>
      <c r="EA385" t="n">
        <v>0.657</v>
      </c>
      <c r="EB385" t="inlineStr">
        <is>
          <t>4-Acid Digestion</t>
        </is>
      </c>
      <c r="EC385" t="inlineStr"/>
      <c r="ED385" t="inlineStr"/>
      <c r="EE385" t="inlineStr"/>
      <c r="EF385" t="n">
        <v>8.31</v>
      </c>
      <c r="EG385" t="n">
        <v>0.000831</v>
      </c>
      <c r="EH385" t="inlineStr">
        <is>
          <t>4-Acid Digestion</t>
        </is>
      </c>
      <c r="EI385" t="inlineStr"/>
      <c r="EJ385" t="inlineStr"/>
      <c r="EK385" t="inlineStr"/>
      <c r="EL385" t="n">
        <v>128</v>
      </c>
      <c r="EM385" t="n">
        <v>0.0128</v>
      </c>
      <c r="EN385" t="inlineStr">
        <is>
          <t>Peroxide Fusion ICP</t>
        </is>
      </c>
      <c r="EO385" t="n">
        <v>0.027</v>
      </c>
      <c r="EP385" t="n">
        <v>2.7e-06</v>
      </c>
      <c r="EQ385" t="inlineStr">
        <is>
          <t>4-Acid Digestion</t>
        </is>
      </c>
      <c r="ER385" t="inlineStr"/>
      <c r="ES385" t="inlineStr"/>
      <c r="ET385" t="inlineStr"/>
      <c r="EU385" t="inlineStr"/>
      <c r="EV385" t="inlineStr"/>
      <c r="EW385" t="inlineStr"/>
      <c r="EX385" t="n">
        <v>70600</v>
      </c>
      <c r="EY385" t="n">
        <v>7.06</v>
      </c>
      <c r="EZ385" t="inlineStr">
        <is>
          <t>4-Acid Digestion</t>
        </is>
      </c>
      <c r="FA385" t="n">
        <v>47.1</v>
      </c>
      <c r="FB385" t="n">
        <v>0.00471</v>
      </c>
      <c r="FC385" t="inlineStr">
        <is>
          <t>4-Acid Digestion</t>
        </is>
      </c>
      <c r="FD385" t="n">
        <v>4.63</v>
      </c>
      <c r="FE385" t="n">
        <v>0.000463</v>
      </c>
      <c r="FF385" t="inlineStr">
        <is>
          <t>4-Acid Digestion</t>
        </is>
      </c>
      <c r="FG385" t="n">
        <v>34.4</v>
      </c>
      <c r="FH385" t="n">
        <v>0.00344</v>
      </c>
      <c r="FI385" t="inlineStr">
        <is>
          <t>4-Acid Digestion</t>
        </is>
      </c>
      <c r="FJ385" t="n">
        <v>261400</v>
      </c>
      <c r="FK385" t="n">
        <v>26.14</v>
      </c>
      <c r="FL385" t="inlineStr">
        <is>
          <t>Peroxide Fusion ICP</t>
        </is>
      </c>
      <c r="FM385" t="n">
        <v>6.13</v>
      </c>
      <c r="FN385" t="n">
        <v>0.000613</v>
      </c>
      <c r="FO385" t="inlineStr">
        <is>
          <t>Peroxide Fusion ICP</t>
        </is>
      </c>
      <c r="FP385" t="n">
        <v>5.98</v>
      </c>
      <c r="FQ385" t="n">
        <v>0.000598</v>
      </c>
      <c r="FR385" t="inlineStr">
        <is>
          <t>4-Acid Digestion</t>
        </is>
      </c>
      <c r="FS385" t="n">
        <v>111</v>
      </c>
      <c r="FT385" t="n">
        <v>0.0111</v>
      </c>
      <c r="FU385" t="inlineStr">
        <is>
          <t>4-Acid Digestion</t>
        </is>
      </c>
      <c r="FV385" t="n">
        <v>0.9399999999999999</v>
      </c>
      <c r="FW385" t="n">
        <v>9.399999999999999e-05</v>
      </c>
      <c r="FX385" t="inlineStr">
        <is>
          <t>4-Acid Digestion</t>
        </is>
      </c>
      <c r="FY385" t="n">
        <v>0.65</v>
      </c>
      <c r="FZ385" t="n">
        <v>6.499999999999999e-05</v>
      </c>
      <c r="GA385" t="inlineStr">
        <is>
          <t>4-Acid Digestion</t>
        </is>
      </c>
      <c r="GB385" t="n">
        <v>6.35</v>
      </c>
      <c r="GC385" t="n">
        <v>0.000635</v>
      </c>
      <c r="GD385" t="inlineStr">
        <is>
          <t>Aqua Regia Digestion</t>
        </is>
      </c>
      <c r="GE385" t="n">
        <v>11.1</v>
      </c>
      <c r="GF385" t="n">
        <v>0.00111</v>
      </c>
      <c r="GG385" t="inlineStr">
        <is>
          <t>4-Acid Digestion</t>
        </is>
      </c>
      <c r="GH385" t="n">
        <v>1290</v>
      </c>
      <c r="GI385" t="n">
        <v>0.129</v>
      </c>
      <c r="GJ385" t="inlineStr">
        <is>
          <t>4-Acid Digestion</t>
        </is>
      </c>
      <c r="GK385" t="n">
        <v>8.869999999999999</v>
      </c>
      <c r="GL385" t="n">
        <v>0.000887</v>
      </c>
      <c r="GM385" t="inlineStr">
        <is>
          <t>4-Acid Digestion</t>
        </is>
      </c>
      <c r="GN385" t="n">
        <v>0.16</v>
      </c>
      <c r="GO385" t="n">
        <v>1.6e-05</v>
      </c>
      <c r="GP385" t="inlineStr">
        <is>
          <t>4-Acid Digestion</t>
        </is>
      </c>
      <c r="GQ385" t="n">
        <v>4.86</v>
      </c>
      <c r="GR385" t="n">
        <v>0.000486</v>
      </c>
      <c r="GS385" t="inlineStr">
        <is>
          <t>4-Acid Digestion</t>
        </is>
      </c>
      <c r="GT385" t="n">
        <v>17.8</v>
      </c>
      <c r="GU385" t="n">
        <v>0.00178</v>
      </c>
      <c r="GV385" t="inlineStr">
        <is>
          <t>Peroxide Fusion ICP</t>
        </is>
      </c>
      <c r="GW385" t="n">
        <v>3.9</v>
      </c>
      <c r="GX385" t="n">
        <v>0.00039</v>
      </c>
      <c r="GY385" t="inlineStr">
        <is>
          <t>4-Acid Digestion</t>
        </is>
      </c>
      <c r="GZ385" t="n">
        <v>13.4</v>
      </c>
      <c r="HA385" t="n">
        <v>0.00134</v>
      </c>
      <c r="HB385" t="inlineStr">
        <is>
          <t>4-Acid Digestion</t>
        </is>
      </c>
      <c r="HC385" t="n">
        <v>1</v>
      </c>
      <c r="HD385" t="n">
        <v>0.0001</v>
      </c>
      <c r="HE385" t="inlineStr">
        <is>
          <t>4-Acid Digestion</t>
        </is>
      </c>
      <c r="HF385" t="n">
        <v>23200</v>
      </c>
      <c r="HG385" t="n">
        <v>2.32</v>
      </c>
      <c r="HH385" t="inlineStr">
        <is>
          <t>4-Acid Digestion</t>
        </is>
      </c>
      <c r="HI385" t="n">
        <v>158</v>
      </c>
      <c r="HJ385" t="n">
        <v>0.0158</v>
      </c>
      <c r="HK385" t="inlineStr">
        <is>
          <t>4-Acid Digestion</t>
        </is>
      </c>
    </row>
    <row r="386">
      <c r="A386" t="inlineStr">
        <is>
          <t>OREAS0062c</t>
        </is>
      </c>
      <c r="B386" t="inlineStr">
        <is>
          <t>Au-Ag ore</t>
        </is>
      </c>
      <c r="C386" t="inlineStr">
        <is>
          <t>primary</t>
        </is>
      </c>
      <c r="D386" t="inlineStr">
        <is>
          <t>andesite</t>
        </is>
      </c>
      <c r="E386" t="inlineStr">
        <is>
          <t>low sulphidation epithermal</t>
        </is>
      </c>
      <c r="F386" t="inlineStr">
        <is>
          <t>no</t>
        </is>
      </c>
      <c r="G386" t="inlineStr">
        <is>
          <t>Archived</t>
        </is>
      </c>
      <c r="H386" t="inlineStr">
        <is>
          <t>C:/Users/Zeb/Documents/GitHub/OREAS-Catalogue-Info/oreas-catalogue-2024-05-24.csv</t>
        </is>
      </c>
      <c r="I386">
        <f>Hyperlink("https://www.oreas.com/crm/OREAS-62c/")</f>
        <v/>
      </c>
      <c r="J386" t="n">
        <v>8.76</v>
      </c>
      <c r="K386" t="n">
        <v>0.000876</v>
      </c>
      <c r="L386" t="inlineStr">
        <is>
          <t>Aqua Regia Digestion</t>
        </is>
      </c>
      <c r="M386" t="inlineStr"/>
      <c r="N386" t="inlineStr"/>
      <c r="O386" t="inlineStr"/>
      <c r="P386" t="inlineStr"/>
      <c r="Q386" t="inlineStr"/>
      <c r="R386" t="inlineStr"/>
      <c r="S386" t="n">
        <v>8.789999999999999</v>
      </c>
      <c r="T386" t="n">
        <v>0.000879</v>
      </c>
      <c r="U386" t="inlineStr">
        <is>
          <t>Pb Fire Assay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</row>
    <row r="387">
      <c r="A387" t="inlineStr">
        <is>
          <t>OREAS0062d</t>
        </is>
      </c>
      <c r="B387" t="inlineStr">
        <is>
          <t>Au-Ag ore</t>
        </is>
      </c>
      <c r="C387" t="inlineStr">
        <is>
          <t>primary</t>
        </is>
      </c>
      <c r="D387" t="inlineStr">
        <is>
          <t>andesite</t>
        </is>
      </c>
      <c r="E387" t="inlineStr">
        <is>
          <t>low sulphidation epithermal</t>
        </is>
      </c>
      <c r="F387" t="inlineStr">
        <is>
          <t>no</t>
        </is>
      </c>
      <c r="G387" t="inlineStr">
        <is>
          <t>Archived</t>
        </is>
      </c>
      <c r="H387" t="inlineStr">
        <is>
          <t>C:/Users/Zeb/Documents/GitHub/OREAS-Catalogue-Info/oreas-catalogue-2024-05-24.csv</t>
        </is>
      </c>
      <c r="I387">
        <f>Hyperlink("https://www.oreas.com/crm/OREAS-62d/")</f>
        <v/>
      </c>
      <c r="J387" t="n">
        <v>8.369999999999999</v>
      </c>
      <c r="K387" t="n">
        <v>0.000837</v>
      </c>
      <c r="L387" t="inlineStr">
        <is>
          <t>Aqua Regia Digestion</t>
        </is>
      </c>
      <c r="M387" t="inlineStr"/>
      <c r="N387" t="inlineStr"/>
      <c r="O387" t="inlineStr"/>
      <c r="P387" t="inlineStr"/>
      <c r="Q387" t="inlineStr"/>
      <c r="R387" t="inlineStr"/>
      <c r="S387" t="n">
        <v>10.36</v>
      </c>
      <c r="T387" t="n">
        <v>0.001036</v>
      </c>
      <c r="U387" t="inlineStr">
        <is>
          <t>Pb Fire Assay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</row>
    <row r="388">
      <c r="A388" t="inlineStr">
        <is>
          <t>OREAS0062e</t>
        </is>
      </c>
      <c r="B388" t="inlineStr">
        <is>
          <t>Au &gt;1 ppm, Au-Ag ore</t>
        </is>
      </c>
      <c r="C388" t="inlineStr">
        <is>
          <t>primary</t>
        </is>
      </c>
      <c r="D388" t="inlineStr">
        <is>
          <t>andesite</t>
        </is>
      </c>
      <c r="E388" t="inlineStr">
        <is>
          <t>low sulphidation epithermal</t>
        </is>
      </c>
      <c r="F388" t="inlineStr">
        <is>
          <t>no</t>
        </is>
      </c>
      <c r="G388" t="inlineStr">
        <is>
          <t>Archived</t>
        </is>
      </c>
      <c r="H388" t="inlineStr">
        <is>
          <t>C:/Users/Zeb/Documents/GitHub/OREAS-Catalogue-Info/oreas-catalogue-2024-05-24.csv</t>
        </is>
      </c>
      <c r="I388">
        <f>Hyperlink("https://www.oreas.com/crm/OREAS-62e/")</f>
        <v/>
      </c>
      <c r="J388" t="n">
        <v>9.859999999999999</v>
      </c>
      <c r="K388" t="n">
        <v>0.0009859999999999999</v>
      </c>
      <c r="L388" t="inlineStr">
        <is>
          <t>Aqua Regia Digestion</t>
        </is>
      </c>
      <c r="M388" t="inlineStr"/>
      <c r="N388" t="inlineStr"/>
      <c r="O388" t="inlineStr"/>
      <c r="P388" t="inlineStr"/>
      <c r="Q388" t="inlineStr"/>
      <c r="R388" t="inlineStr"/>
      <c r="S388" t="n">
        <v>9.130000000000001</v>
      </c>
      <c r="T388" t="n">
        <v>0.000913</v>
      </c>
      <c r="U388" t="inlineStr">
        <is>
          <t>Pb Fire Assay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n">
        <v>4290</v>
      </c>
      <c r="EY388" t="n">
        <v>0.429</v>
      </c>
      <c r="EZ388" t="inlineStr">
        <is>
          <t>4-Acid Digestion</t>
        </is>
      </c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</row>
    <row r="389">
      <c r="A389" t="inlineStr">
        <is>
          <t>OREAS0062f</t>
        </is>
      </c>
      <c r="B389" t="inlineStr">
        <is>
          <t>Au &gt;1 ppm, Au-Ag ore</t>
        </is>
      </c>
      <c r="C389" t="inlineStr">
        <is>
          <t>primary</t>
        </is>
      </c>
      <c r="D389" t="inlineStr">
        <is>
          <t>andesite</t>
        </is>
      </c>
      <c r="E389" t="inlineStr">
        <is>
          <t>low sulphidation epithermal</t>
        </is>
      </c>
      <c r="F389" t="inlineStr">
        <is>
          <t>yes</t>
        </is>
      </c>
      <c r="G389" t="inlineStr">
        <is>
          <t>Archived</t>
        </is>
      </c>
      <c r="H389" t="inlineStr">
        <is>
          <t>C:/Users/Zeb/Documents/GitHub/OREAS-Catalogue-Info/oreas-catalogue-2024-05-24.csv</t>
        </is>
      </c>
      <c r="I389">
        <f>Hyperlink("https://www.oreas.com/crm/OREAS-62f/")</f>
        <v/>
      </c>
      <c r="J389" t="n">
        <v>5.42</v>
      </c>
      <c r="K389" t="n">
        <v>0.0005419999999999999</v>
      </c>
      <c r="L389" t="inlineStr">
        <is>
          <t>Aqua Regia Digestion</t>
        </is>
      </c>
      <c r="M389" t="n">
        <v>57100</v>
      </c>
      <c r="N389" t="n">
        <v>5.71</v>
      </c>
      <c r="O389" t="inlineStr">
        <is>
          <t>4-Acid Digestion</t>
        </is>
      </c>
      <c r="P389" t="n">
        <v>7.82</v>
      </c>
      <c r="Q389" t="n">
        <v>0.000782</v>
      </c>
      <c r="R389" t="inlineStr">
        <is>
          <t>4-Acid Digestion</t>
        </is>
      </c>
      <c r="S389" t="n">
        <v>9.710000000000001</v>
      </c>
      <c r="T389" t="n">
        <v>0.000971</v>
      </c>
      <c r="U389" t="inlineStr">
        <is>
          <t>Pb Fire Assay</t>
        </is>
      </c>
      <c r="V389" t="n">
        <v>19.6</v>
      </c>
      <c r="W389" t="n">
        <v>0.00196</v>
      </c>
      <c r="X389" t="inlineStr">
        <is>
          <t>Aqua Regia Digestion</t>
        </is>
      </c>
      <c r="Y389" t="n">
        <v>222</v>
      </c>
      <c r="Z389" t="n">
        <v>0.0222</v>
      </c>
      <c r="AA389" t="inlineStr">
        <is>
          <t>4-Acid Digestion</t>
        </is>
      </c>
      <c r="AB389" t="n">
        <v>0.74</v>
      </c>
      <c r="AC389" t="n">
        <v>7.4e-05</v>
      </c>
      <c r="AD389" t="inlineStr">
        <is>
          <t>4-Acid Digestion</t>
        </is>
      </c>
      <c r="AE389" t="n">
        <v>0.07000000000000001</v>
      </c>
      <c r="AF389" t="n">
        <v>7e-06</v>
      </c>
      <c r="AG389" t="inlineStr">
        <is>
          <t>4-Acid Digestion</t>
        </is>
      </c>
      <c r="AH389" t="n">
        <v>79800</v>
      </c>
      <c r="AI389" t="n">
        <v>7.98</v>
      </c>
      <c r="AJ389" t="inlineStr">
        <is>
          <t>4-Acid Digestion</t>
        </is>
      </c>
      <c r="AK389" t="n">
        <v>0.12</v>
      </c>
      <c r="AL389" t="n">
        <v>1.2e-05</v>
      </c>
      <c r="AM389" t="inlineStr">
        <is>
          <t>4-Acid Digestion</t>
        </is>
      </c>
      <c r="AN389" t="n">
        <v>22</v>
      </c>
      <c r="AO389" t="n">
        <v>0.0022</v>
      </c>
      <c r="AP389" t="inlineStr">
        <is>
          <t>4-Acid Digestion</t>
        </is>
      </c>
      <c r="AQ389" t="inlineStr"/>
      <c r="AR389" t="inlineStr"/>
      <c r="AS389" t="inlineStr"/>
      <c r="AT389" t="n">
        <v>10.5</v>
      </c>
      <c r="AU389" t="n">
        <v>0.00105</v>
      </c>
      <c r="AV389" t="inlineStr">
        <is>
          <t>4-Acid Digestion</t>
        </is>
      </c>
      <c r="AW389" t="n">
        <v>26.7</v>
      </c>
      <c r="AX389" t="n">
        <v>0.00267</v>
      </c>
      <c r="AY389" t="inlineStr">
        <is>
          <t>4-Acid Digestion</t>
        </is>
      </c>
      <c r="AZ389" t="n">
        <v>2.27</v>
      </c>
      <c r="BA389" t="n">
        <v>0.000227</v>
      </c>
      <c r="BB389" t="inlineStr">
        <is>
          <t>4-Acid Digestion</t>
        </is>
      </c>
      <c r="BC389" t="n">
        <v>37.3</v>
      </c>
      <c r="BD389" t="n">
        <v>0.00373</v>
      </c>
      <c r="BE389" t="inlineStr">
        <is>
          <t>4-Acid Digestion</t>
        </is>
      </c>
      <c r="BF389" t="n">
        <v>2.14</v>
      </c>
      <c r="BG389" t="n">
        <v>0.000214</v>
      </c>
      <c r="BH389" t="inlineStr">
        <is>
          <t>4-Acid Digestion</t>
        </is>
      </c>
      <c r="BI389" t="n">
        <v>1.25</v>
      </c>
      <c r="BJ389" t="n">
        <v>0.000125</v>
      </c>
      <c r="BK389" t="inlineStr">
        <is>
          <t>4-Acid Digestion</t>
        </is>
      </c>
      <c r="BL389" t="n">
        <v>0.71</v>
      </c>
      <c r="BM389" t="n">
        <v>7.1e-05</v>
      </c>
      <c r="BN389" t="inlineStr">
        <is>
          <t>4-Acid Digestion</t>
        </is>
      </c>
      <c r="BO389" t="n">
        <v>27200</v>
      </c>
      <c r="BP389" t="n">
        <v>2.72</v>
      </c>
      <c r="BQ389" t="inlineStr">
        <is>
          <t>4-Acid Digestion</t>
        </is>
      </c>
      <c r="BR389" t="n">
        <v>11.6</v>
      </c>
      <c r="BS389" t="n">
        <v>0.00116</v>
      </c>
      <c r="BT389" t="inlineStr">
        <is>
          <t>4-Acid Digestion</t>
        </is>
      </c>
      <c r="BU389" t="n">
        <v>2.44</v>
      </c>
      <c r="BV389" t="n">
        <v>0.000244</v>
      </c>
      <c r="BW389" t="inlineStr">
        <is>
          <t>4-Acid Digestion</t>
        </is>
      </c>
      <c r="BX389" t="inlineStr"/>
      <c r="BY389" t="inlineStr"/>
      <c r="BZ389" t="inlineStr"/>
      <c r="CA389" t="n">
        <v>1.93</v>
      </c>
      <c r="CB389" t="n">
        <v>0.000193</v>
      </c>
      <c r="CC389" t="inlineStr">
        <is>
          <t>4-Acid Digestion</t>
        </is>
      </c>
      <c r="CD389" t="n">
        <v>0.08500000000000001</v>
      </c>
      <c r="CE389" t="n">
        <v>8.5e-06</v>
      </c>
      <c r="CF389" t="inlineStr">
        <is>
          <t>Aqua Regia Digestion</t>
        </is>
      </c>
      <c r="CG389" t="n">
        <v>0.44</v>
      </c>
      <c r="CH389" t="n">
        <v>4.4e-05</v>
      </c>
      <c r="CI389" t="inlineStr">
        <is>
          <t>4-Acid Digestion</t>
        </is>
      </c>
      <c r="CJ389" t="n">
        <v>0.029</v>
      </c>
      <c r="CK389" t="n">
        <v>2.9e-06</v>
      </c>
      <c r="CL389" t="inlineStr">
        <is>
          <t>4-Acid Digestion</t>
        </is>
      </c>
      <c r="CM389" t="inlineStr"/>
      <c r="CN389" t="inlineStr"/>
      <c r="CO389" t="inlineStr"/>
      <c r="CP389" t="n">
        <v>9990</v>
      </c>
      <c r="CQ389" t="n">
        <v>0.999</v>
      </c>
      <c r="CR389" t="inlineStr">
        <is>
          <t>4-Acid Digestion</t>
        </is>
      </c>
      <c r="CS389" t="n">
        <v>10</v>
      </c>
      <c r="CT389" t="n">
        <v>0.001</v>
      </c>
      <c r="CU389" t="inlineStr">
        <is>
          <t>4-Acid Digestion</t>
        </is>
      </c>
      <c r="CV389" t="n">
        <v>30.4</v>
      </c>
      <c r="CW389" t="n">
        <v>0.00304</v>
      </c>
      <c r="CX389" t="inlineStr">
        <is>
          <t>4-Acid Digestion</t>
        </is>
      </c>
      <c r="CY389" t="n">
        <v>0.17</v>
      </c>
      <c r="CZ389" t="n">
        <v>1.7e-05</v>
      </c>
      <c r="DA389" t="inlineStr">
        <is>
          <t>4-Acid Digestion</t>
        </is>
      </c>
      <c r="DB389" t="n">
        <v>11000</v>
      </c>
      <c r="DC389" t="n">
        <v>1.1</v>
      </c>
      <c r="DD389" t="inlineStr">
        <is>
          <t>4-Acid Digestion</t>
        </is>
      </c>
      <c r="DE389" t="n">
        <v>640</v>
      </c>
      <c r="DF389" t="n">
        <v>0.064</v>
      </c>
      <c r="DG389" t="inlineStr">
        <is>
          <t>4-Acid Digestion</t>
        </is>
      </c>
      <c r="DH389" t="n">
        <v>1.88</v>
      </c>
      <c r="DI389" t="n">
        <v>0.000188</v>
      </c>
      <c r="DJ389" t="inlineStr">
        <is>
          <t>4-Acid Digestion</t>
        </is>
      </c>
      <c r="DK389" t="n">
        <v>16100</v>
      </c>
      <c r="DL389" t="n">
        <v>1.61</v>
      </c>
      <c r="DM389" t="inlineStr">
        <is>
          <t>4-Acid Digestion</t>
        </is>
      </c>
      <c r="DN389" t="n">
        <v>2.3</v>
      </c>
      <c r="DO389" t="n">
        <v>0.00023</v>
      </c>
      <c r="DP389" t="inlineStr">
        <is>
          <t>4-Acid Digestion</t>
        </is>
      </c>
      <c r="DQ389" t="n">
        <v>12.1</v>
      </c>
      <c r="DR389" t="n">
        <v>0.00121</v>
      </c>
      <c r="DS389" t="inlineStr">
        <is>
          <t>4-Acid Digestion</t>
        </is>
      </c>
      <c r="DT389" t="n">
        <v>15.6</v>
      </c>
      <c r="DU389" t="n">
        <v>0.00156</v>
      </c>
      <c r="DV389" t="inlineStr">
        <is>
          <t>Aqua Regia Digestion</t>
        </is>
      </c>
      <c r="DW389" t="n">
        <v>650</v>
      </c>
      <c r="DX389" t="n">
        <v>0.065</v>
      </c>
      <c r="DY389" t="inlineStr">
        <is>
          <t>4-Acid Digestion</t>
        </is>
      </c>
      <c r="DZ389" t="n">
        <v>7.16</v>
      </c>
      <c r="EA389" t="n">
        <v>0.0007159999999999999</v>
      </c>
      <c r="EB389" t="inlineStr">
        <is>
          <t>4-Acid Digestion</t>
        </is>
      </c>
      <c r="EC389" t="inlineStr"/>
      <c r="ED389" t="inlineStr"/>
      <c r="EE389" t="inlineStr"/>
      <c r="EF389" t="n">
        <v>2.82</v>
      </c>
      <c r="EG389" t="n">
        <v>0.000282</v>
      </c>
      <c r="EH389" t="inlineStr">
        <is>
          <t>4-Acid Digestion</t>
        </is>
      </c>
      <c r="EI389" t="inlineStr"/>
      <c r="EJ389" t="inlineStr"/>
      <c r="EK389" t="inlineStr"/>
      <c r="EL389" t="n">
        <v>5.58</v>
      </c>
      <c r="EM389" t="n">
        <v>0.000558</v>
      </c>
      <c r="EN389" t="inlineStr">
        <is>
          <t>Aqua Regia Digestion</t>
        </is>
      </c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n">
        <v>2010</v>
      </c>
      <c r="EY389" t="n">
        <v>0.201</v>
      </c>
      <c r="EZ389" t="inlineStr">
        <is>
          <t>4-Acid Digestion</t>
        </is>
      </c>
      <c r="FA389" t="n">
        <v>1.27</v>
      </c>
      <c r="FB389" t="n">
        <v>0.000127</v>
      </c>
      <c r="FC389" t="inlineStr">
        <is>
          <t>4-Acid Digestion</t>
        </is>
      </c>
      <c r="FD389" t="n">
        <v>10.8</v>
      </c>
      <c r="FE389" t="n">
        <v>0.00108</v>
      </c>
      <c r="FF389" t="inlineStr">
        <is>
          <t>4-Acid Digestion</t>
        </is>
      </c>
      <c r="FG389" t="inlineStr"/>
      <c r="FH389" t="inlineStr"/>
      <c r="FI389" t="inlineStr"/>
      <c r="FJ389" t="inlineStr"/>
      <c r="FK389" t="inlineStr"/>
      <c r="FL389" t="inlineStr"/>
      <c r="FM389" t="n">
        <v>2.08</v>
      </c>
      <c r="FN389" t="n">
        <v>0.000208</v>
      </c>
      <c r="FO389" t="inlineStr">
        <is>
          <t>Aqua Regia Digestion</t>
        </is>
      </c>
      <c r="FP389" t="n">
        <v>0.74</v>
      </c>
      <c r="FQ389" t="n">
        <v>7.4e-05</v>
      </c>
      <c r="FR389" t="inlineStr">
        <is>
          <t>4-Acid Digestion</t>
        </is>
      </c>
      <c r="FS389" t="n">
        <v>412</v>
      </c>
      <c r="FT389" t="n">
        <v>0.0412</v>
      </c>
      <c r="FU389" t="inlineStr">
        <is>
          <t>4-Acid Digestion</t>
        </is>
      </c>
      <c r="FV389" t="inlineStr"/>
      <c r="FW389" t="inlineStr"/>
      <c r="FX389" t="inlineStr"/>
      <c r="FY389" t="n">
        <v>0.37</v>
      </c>
      <c r="FZ389" t="n">
        <v>3.7e-05</v>
      </c>
      <c r="GA389" t="inlineStr">
        <is>
          <t>4-Acid Digestion</t>
        </is>
      </c>
      <c r="GB389" t="n">
        <v>1.17</v>
      </c>
      <c r="GC389" t="n">
        <v>0.000117</v>
      </c>
      <c r="GD389" t="inlineStr">
        <is>
          <t>Aqua Regia Digestion</t>
        </is>
      </c>
      <c r="GE389" t="n">
        <v>1.35</v>
      </c>
      <c r="GF389" t="n">
        <v>0.000135</v>
      </c>
      <c r="GG389" t="inlineStr">
        <is>
          <t>4-Acid Digestion</t>
        </is>
      </c>
      <c r="GH389" t="n">
        <v>2630</v>
      </c>
      <c r="GI389" t="n">
        <v>0.263</v>
      </c>
      <c r="GJ389" t="inlineStr">
        <is>
          <t>4-Acid Digestion</t>
        </is>
      </c>
      <c r="GK389" t="n">
        <v>0.33</v>
      </c>
      <c r="GL389" t="n">
        <v>3.3e-05</v>
      </c>
      <c r="GM389" t="inlineStr">
        <is>
          <t>4-Acid Digestion</t>
        </is>
      </c>
      <c r="GN389" t="n">
        <v>0.16</v>
      </c>
      <c r="GO389" t="n">
        <v>1.6e-05</v>
      </c>
      <c r="GP389" t="inlineStr">
        <is>
          <t>4-Acid Digestion</t>
        </is>
      </c>
      <c r="GQ389" t="n">
        <v>0.34</v>
      </c>
      <c r="GR389" t="n">
        <v>3.4e-05</v>
      </c>
      <c r="GS389" t="inlineStr">
        <is>
          <t>4-Acid Digestion</t>
        </is>
      </c>
      <c r="GT389" t="n">
        <v>68</v>
      </c>
      <c r="GU389" t="n">
        <v>0.0068</v>
      </c>
      <c r="GV389" t="inlineStr">
        <is>
          <t>Aqua Regia Digestion</t>
        </is>
      </c>
      <c r="GW389" t="n">
        <v>1.51</v>
      </c>
      <c r="GX389" t="n">
        <v>0.000151</v>
      </c>
      <c r="GY389" t="inlineStr">
        <is>
          <t>4-Acid Digestion</t>
        </is>
      </c>
      <c r="GZ389" t="n">
        <v>10.7</v>
      </c>
      <c r="HA389" t="n">
        <v>0.00107</v>
      </c>
      <c r="HB389" t="inlineStr">
        <is>
          <t>4-Acid Digestion</t>
        </is>
      </c>
      <c r="HC389" t="n">
        <v>1.12</v>
      </c>
      <c r="HD389" t="n">
        <v>0.000112</v>
      </c>
      <c r="HE389" t="inlineStr">
        <is>
          <t>4-Acid Digestion</t>
        </is>
      </c>
      <c r="HF389" t="n">
        <v>50</v>
      </c>
      <c r="HG389" t="n">
        <v>0.005</v>
      </c>
      <c r="HH389" t="inlineStr">
        <is>
          <t>4-Acid Digestion</t>
        </is>
      </c>
      <c r="HI389" t="n">
        <v>75</v>
      </c>
      <c r="HJ389" t="n">
        <v>0.0075</v>
      </c>
      <c r="HK389" t="inlineStr">
        <is>
          <t>4-Acid Digestion</t>
        </is>
      </c>
    </row>
    <row r="390">
      <c r="A390" t="inlineStr">
        <is>
          <t>OREAS0062h</t>
        </is>
      </c>
      <c r="B390" t="inlineStr">
        <is>
          <t>Au &gt;1 ppm, Au-Ag ore</t>
        </is>
      </c>
      <c r="C390" t="inlineStr">
        <is>
          <t>primary</t>
        </is>
      </c>
      <c r="D390" t="inlineStr">
        <is>
          <t>andesite</t>
        </is>
      </c>
      <c r="E390" t="inlineStr">
        <is>
          <t>low sulphidation epithermal</t>
        </is>
      </c>
      <c r="F390" t="inlineStr">
        <is>
          <t>yes</t>
        </is>
      </c>
      <c r="G390" t="inlineStr">
        <is>
          <t>Current</t>
        </is>
      </c>
      <c r="H390" t="inlineStr">
        <is>
          <t>C:/Users/Zeb/Documents/GitHub/OREAS-Catalogue-Info/oreas-catalogue-2024-05-24.csv</t>
        </is>
      </c>
      <c r="I390">
        <f>Hyperlink("https://www.oreas.com/crm/OREAS-62h/")</f>
        <v/>
      </c>
      <c r="J390" t="n">
        <v>7.7</v>
      </c>
      <c r="K390" t="n">
        <v>0.00077</v>
      </c>
      <c r="L390" t="inlineStr">
        <is>
          <t>Aqua Regia Digestion</t>
        </is>
      </c>
      <c r="M390" t="n">
        <v>69700</v>
      </c>
      <c r="N390" t="n">
        <v>6.97</v>
      </c>
      <c r="O390" t="inlineStr">
        <is>
          <t>4-Acid Digestion</t>
        </is>
      </c>
      <c r="P390" t="n">
        <v>109</v>
      </c>
      <c r="Q390" t="n">
        <v>0.0109</v>
      </c>
      <c r="R390" t="inlineStr">
        <is>
          <t>4-Acid Digestion</t>
        </is>
      </c>
      <c r="S390" t="n">
        <v>10.54</v>
      </c>
      <c r="T390" t="n">
        <v>0.001054</v>
      </c>
      <c r="U390" t="inlineStr">
        <is>
          <t>Pb Fire Assay</t>
        </is>
      </c>
      <c r="V390" t="n">
        <v>11.3</v>
      </c>
      <c r="W390" t="n">
        <v>0.00113</v>
      </c>
      <c r="X390" t="inlineStr">
        <is>
          <t>Aqua Regia Digestion</t>
        </is>
      </c>
      <c r="Y390" t="n">
        <v>393</v>
      </c>
      <c r="Z390" t="n">
        <v>0.0393</v>
      </c>
      <c r="AA390" t="inlineStr">
        <is>
          <t>4-Acid Digestion</t>
        </is>
      </c>
      <c r="AB390" t="n">
        <v>0.95</v>
      </c>
      <c r="AC390" t="n">
        <v>9.500000000000001e-05</v>
      </c>
      <c r="AD390" t="inlineStr">
        <is>
          <t>4-Acid Digestion</t>
        </is>
      </c>
      <c r="AE390" t="n">
        <v>0.13</v>
      </c>
      <c r="AF390" t="n">
        <v>1.3e-05</v>
      </c>
      <c r="AG390" t="inlineStr">
        <is>
          <t>4-Acid Digestion</t>
        </is>
      </c>
      <c r="AH390" t="n">
        <v>38400</v>
      </c>
      <c r="AI390" t="n">
        <v>3.84</v>
      </c>
      <c r="AJ390" t="inlineStr">
        <is>
          <t>4-Acid Digestion</t>
        </is>
      </c>
      <c r="AK390" t="n">
        <v>0.45</v>
      </c>
      <c r="AL390" t="n">
        <v>4.5e-05</v>
      </c>
      <c r="AM390" t="inlineStr">
        <is>
          <t>4-Acid Digestion</t>
        </is>
      </c>
      <c r="AN390" t="n">
        <v>30.6</v>
      </c>
      <c r="AO390" t="n">
        <v>0.00306</v>
      </c>
      <c r="AP390" t="inlineStr">
        <is>
          <t>4-Acid Digestion</t>
        </is>
      </c>
      <c r="AQ390" t="inlineStr"/>
      <c r="AR390" t="inlineStr"/>
      <c r="AS390" t="inlineStr"/>
      <c r="AT390" t="n">
        <v>14.7</v>
      </c>
      <c r="AU390" t="n">
        <v>0.00147</v>
      </c>
      <c r="AV390" t="inlineStr">
        <is>
          <t>4-Acid Digestion</t>
        </is>
      </c>
      <c r="AW390" t="n">
        <v>31.8</v>
      </c>
      <c r="AX390" t="n">
        <v>0.00318</v>
      </c>
      <c r="AY390" t="inlineStr">
        <is>
          <t>4-Acid Digestion</t>
        </is>
      </c>
      <c r="AZ390" t="n">
        <v>3.88</v>
      </c>
      <c r="BA390" t="n">
        <v>0.000388</v>
      </c>
      <c r="BB390" t="inlineStr">
        <is>
          <t>4-Acid Digestion</t>
        </is>
      </c>
      <c r="BC390" t="n">
        <v>144</v>
      </c>
      <c r="BD390" t="n">
        <v>0.0144</v>
      </c>
      <c r="BE390" t="inlineStr">
        <is>
          <t>4-Acid Digestion</t>
        </is>
      </c>
      <c r="BF390" t="n">
        <v>2.49</v>
      </c>
      <c r="BG390" t="n">
        <v>0.000249</v>
      </c>
      <c r="BH390" t="inlineStr">
        <is>
          <t>4-Acid Digestion</t>
        </is>
      </c>
      <c r="BI390" t="n">
        <v>1.47</v>
      </c>
      <c r="BJ390" t="n">
        <v>0.000147</v>
      </c>
      <c r="BK390" t="inlineStr">
        <is>
          <t>4-Acid Digestion</t>
        </is>
      </c>
      <c r="BL390" t="n">
        <v>0.87</v>
      </c>
      <c r="BM390" t="n">
        <v>8.7e-05</v>
      </c>
      <c r="BN390" t="inlineStr">
        <is>
          <t>4-Acid Digestion</t>
        </is>
      </c>
      <c r="BO390" t="n">
        <v>39400</v>
      </c>
      <c r="BP390" t="n">
        <v>3.94</v>
      </c>
      <c r="BQ390" t="inlineStr">
        <is>
          <t>4-Acid Digestion</t>
        </is>
      </c>
      <c r="BR390" t="n">
        <v>14.9</v>
      </c>
      <c r="BS390" t="n">
        <v>0.00149</v>
      </c>
      <c r="BT390" t="inlineStr">
        <is>
          <t>4-Acid Digestion</t>
        </is>
      </c>
      <c r="BU390" t="n">
        <v>2.93</v>
      </c>
      <c r="BV390" t="n">
        <v>0.000293</v>
      </c>
      <c r="BW390" t="inlineStr">
        <is>
          <t>4-Acid Digestion</t>
        </is>
      </c>
      <c r="BX390" t="n">
        <v>0.09</v>
      </c>
      <c r="BY390" t="n">
        <v>9e-06</v>
      </c>
      <c r="BZ390" t="inlineStr">
        <is>
          <t>Aqua Regia Digestion</t>
        </is>
      </c>
      <c r="CA390" t="n">
        <v>2.58</v>
      </c>
      <c r="CB390" t="n">
        <v>0.000258</v>
      </c>
      <c r="CC390" t="inlineStr">
        <is>
          <t>4-Acid Digestion</t>
        </is>
      </c>
      <c r="CD390" t="n">
        <v>0.076</v>
      </c>
      <c r="CE390" t="n">
        <v>7.6e-06</v>
      </c>
      <c r="CF390" t="inlineStr">
        <is>
          <t>Aqua Regia Digestion</t>
        </is>
      </c>
      <c r="CG390" t="n">
        <v>0.52</v>
      </c>
      <c r="CH390" t="n">
        <v>5.2e-05</v>
      </c>
      <c r="CI390" t="inlineStr">
        <is>
          <t>4-Acid Digestion</t>
        </is>
      </c>
      <c r="CJ390" t="n">
        <v>0.049</v>
      </c>
      <c r="CK390" t="n">
        <v>4.9e-06</v>
      </c>
      <c r="CL390" t="inlineStr">
        <is>
          <t>4-Acid Digestion</t>
        </is>
      </c>
      <c r="CM390" t="inlineStr"/>
      <c r="CN390" t="inlineStr"/>
      <c r="CO390" t="inlineStr"/>
      <c r="CP390" t="n">
        <v>18000</v>
      </c>
      <c r="CQ390" t="n">
        <v>1.8</v>
      </c>
      <c r="CR390" t="inlineStr">
        <is>
          <t>4-Acid Digestion</t>
        </is>
      </c>
      <c r="CS390" t="n">
        <v>14.1</v>
      </c>
      <c r="CT390" t="n">
        <v>0.00141</v>
      </c>
      <c r="CU390" t="inlineStr">
        <is>
          <t>4-Acid Digestion</t>
        </is>
      </c>
      <c r="CV390" t="n">
        <v>34.9</v>
      </c>
      <c r="CW390" t="n">
        <v>0.00349</v>
      </c>
      <c r="CX390" t="inlineStr">
        <is>
          <t>4-Acid Digestion</t>
        </is>
      </c>
      <c r="CY390" t="n">
        <v>0.22</v>
      </c>
      <c r="CZ390" t="n">
        <v>2.2e-05</v>
      </c>
      <c r="DA390" t="inlineStr">
        <is>
          <t>4-Acid Digestion</t>
        </is>
      </c>
      <c r="DB390" t="n">
        <v>14800</v>
      </c>
      <c r="DC390" t="n">
        <v>1.48</v>
      </c>
      <c r="DD390" t="inlineStr">
        <is>
          <t>4-Acid Digestion</t>
        </is>
      </c>
      <c r="DE390" t="n">
        <v>890</v>
      </c>
      <c r="DF390" t="n">
        <v>0.089</v>
      </c>
      <c r="DG390" t="inlineStr">
        <is>
          <t>4-Acid Digestion</t>
        </is>
      </c>
      <c r="DH390" t="n">
        <v>2.98</v>
      </c>
      <c r="DI390" t="n">
        <v>0.000298</v>
      </c>
      <c r="DJ390" t="inlineStr">
        <is>
          <t>4-Acid Digestion</t>
        </is>
      </c>
      <c r="DK390" t="n">
        <v>18600</v>
      </c>
      <c r="DL390" t="n">
        <v>1.86</v>
      </c>
      <c r="DM390" t="inlineStr">
        <is>
          <t>4-Acid Digestion</t>
        </is>
      </c>
      <c r="DN390" t="n">
        <v>3.24</v>
      </c>
      <c r="DO390" t="n">
        <v>0.000324</v>
      </c>
      <c r="DP390" t="inlineStr">
        <is>
          <t>4-Acid Digestion</t>
        </is>
      </c>
      <c r="DQ390" t="n">
        <v>15.4</v>
      </c>
      <c r="DR390" t="n">
        <v>0.00154</v>
      </c>
      <c r="DS390" t="inlineStr">
        <is>
          <t>4-Acid Digestion</t>
        </is>
      </c>
      <c r="DT390" t="n">
        <v>16.2</v>
      </c>
      <c r="DU390" t="n">
        <v>0.00162</v>
      </c>
      <c r="DV390" t="inlineStr">
        <is>
          <t>Aqua Regia Digestion</t>
        </is>
      </c>
      <c r="DW390" t="n">
        <v>880</v>
      </c>
      <c r="DX390" t="n">
        <v>0.08799999999999999</v>
      </c>
      <c r="DY390" t="inlineStr">
        <is>
          <t>4-Acid Digestion</t>
        </is>
      </c>
      <c r="DZ390" t="n">
        <v>52</v>
      </c>
      <c r="EA390" t="n">
        <v>0.0052</v>
      </c>
      <c r="EB390" t="inlineStr">
        <is>
          <t>4-Acid Digestion</t>
        </is>
      </c>
      <c r="EC390" t="inlineStr"/>
      <c r="ED390" t="inlineStr"/>
      <c r="EE390" t="inlineStr"/>
      <c r="EF390" t="n">
        <v>3.72</v>
      </c>
      <c r="EG390" t="n">
        <v>0.000372</v>
      </c>
      <c r="EH390" t="inlineStr">
        <is>
          <t>4-Acid Digestion</t>
        </is>
      </c>
      <c r="EI390" t="inlineStr"/>
      <c r="EJ390" t="inlineStr"/>
      <c r="EK390" t="inlineStr"/>
      <c r="EL390" t="n">
        <v>9</v>
      </c>
      <c r="EM390" t="n">
        <v>0.0009</v>
      </c>
      <c r="EN390" t="inlineStr">
        <is>
          <t>Aqua Regia Digestion</t>
        </is>
      </c>
      <c r="EO390" s="2" t="n">
        <v>0.002</v>
      </c>
      <c r="EP390" s="2" t="n">
        <v>2e-07</v>
      </c>
      <c r="EQ390" t="inlineStr">
        <is>
          <t>4-Acid Digestion</t>
        </is>
      </c>
      <c r="ER390" t="inlineStr"/>
      <c r="ES390" t="inlineStr"/>
      <c r="ET390" t="inlineStr"/>
      <c r="EU390" t="inlineStr"/>
      <c r="EV390" t="inlineStr"/>
      <c r="EW390" t="inlineStr"/>
      <c r="EX390" t="n">
        <v>5890</v>
      </c>
      <c r="EY390" t="n">
        <v>0.589</v>
      </c>
      <c r="EZ390" t="inlineStr">
        <is>
          <t>4-Acid Digestion</t>
        </is>
      </c>
      <c r="FA390" t="n">
        <v>10.6</v>
      </c>
      <c r="FB390" t="n">
        <v>0.00106</v>
      </c>
      <c r="FC390" t="inlineStr">
        <is>
          <t>4-Acid Digestion</t>
        </is>
      </c>
      <c r="FD390" t="n">
        <v>15.3</v>
      </c>
      <c r="FE390" t="n">
        <v>0.00153</v>
      </c>
      <c r="FF390" t="inlineStr">
        <is>
          <t>4-Acid Digestion</t>
        </is>
      </c>
      <c r="FG390" t="n">
        <v>0.51</v>
      </c>
      <c r="FH390" t="n">
        <v>5.1e-05</v>
      </c>
      <c r="FI390" t="inlineStr">
        <is>
          <t>Aqua Regia Digestion</t>
        </is>
      </c>
      <c r="FJ390" t="inlineStr"/>
      <c r="FK390" t="inlineStr"/>
      <c r="FL390" t="inlineStr"/>
      <c r="FM390" t="n">
        <v>2.88</v>
      </c>
      <c r="FN390" t="n">
        <v>0.000288</v>
      </c>
      <c r="FO390" t="inlineStr">
        <is>
          <t>Aqua Regia Digestion</t>
        </is>
      </c>
      <c r="FP390" t="n">
        <v>0.98</v>
      </c>
      <c r="FQ390" t="n">
        <v>9.8e-05</v>
      </c>
      <c r="FR390" t="inlineStr">
        <is>
          <t>4-Acid Digestion</t>
        </is>
      </c>
      <c r="FS390" t="n">
        <v>421</v>
      </c>
      <c r="FT390" t="n">
        <v>0.0421</v>
      </c>
      <c r="FU390" t="inlineStr">
        <is>
          <t>4-Acid Digestion</t>
        </is>
      </c>
      <c r="FV390" t="n">
        <v>0.21</v>
      </c>
      <c r="FW390" t="n">
        <v>2.1e-05</v>
      </c>
      <c r="FX390" t="inlineStr">
        <is>
          <t>4-Acid Digestion</t>
        </is>
      </c>
      <c r="FY390" t="n">
        <v>0.43</v>
      </c>
      <c r="FZ390" t="n">
        <v>4.3e-05</v>
      </c>
      <c r="GA390" t="inlineStr">
        <is>
          <t>4-Acid Digestion</t>
        </is>
      </c>
      <c r="GB390" t="n">
        <v>1.06</v>
      </c>
      <c r="GC390" t="n">
        <v>0.000106</v>
      </c>
      <c r="GD390" t="inlineStr">
        <is>
          <t>Aqua Regia Digestion</t>
        </is>
      </c>
      <c r="GE390" t="n">
        <v>3</v>
      </c>
      <c r="GF390" t="n">
        <v>0.0003</v>
      </c>
      <c r="GG390" t="inlineStr">
        <is>
          <t>4-Acid Digestion</t>
        </is>
      </c>
      <c r="GH390" t="n">
        <v>3690</v>
      </c>
      <c r="GI390" t="n">
        <v>0.369</v>
      </c>
      <c r="GJ390" t="inlineStr">
        <is>
          <t>4-Acid Digestion</t>
        </is>
      </c>
      <c r="GK390" t="n">
        <v>0.54</v>
      </c>
      <c r="GL390" t="n">
        <v>5.4e-05</v>
      </c>
      <c r="GM390" t="inlineStr">
        <is>
          <t>4-Acid Digestion</t>
        </is>
      </c>
      <c r="GN390" t="n">
        <v>0.21</v>
      </c>
      <c r="GO390" t="n">
        <v>2.1e-05</v>
      </c>
      <c r="GP390" t="inlineStr">
        <is>
          <t>4-Acid Digestion</t>
        </is>
      </c>
      <c r="GQ390" t="n">
        <v>0.79</v>
      </c>
      <c r="GR390" t="n">
        <v>7.9e-05</v>
      </c>
      <c r="GS390" t="inlineStr">
        <is>
          <t>4-Acid Digestion</t>
        </is>
      </c>
      <c r="GT390" t="n">
        <v>91</v>
      </c>
      <c r="GU390" t="n">
        <v>0.0091</v>
      </c>
      <c r="GV390" t="inlineStr">
        <is>
          <t>Aqua Regia Digestion</t>
        </is>
      </c>
      <c r="GW390" t="n">
        <v>3.14</v>
      </c>
      <c r="GX390" t="n">
        <v>0.000314</v>
      </c>
      <c r="GY390" t="inlineStr">
        <is>
          <t>4-Acid Digestion</t>
        </is>
      </c>
      <c r="GZ390" t="n">
        <v>13.8</v>
      </c>
      <c r="HA390" t="n">
        <v>0.00138</v>
      </c>
      <c r="HB390" t="inlineStr">
        <is>
          <t>4-Acid Digestion</t>
        </is>
      </c>
      <c r="HC390" t="n">
        <v>1.44</v>
      </c>
      <c r="HD390" t="n">
        <v>0.000144</v>
      </c>
      <c r="HE390" t="inlineStr">
        <is>
          <t>4-Acid Digestion</t>
        </is>
      </c>
      <c r="HF390" t="n">
        <v>168</v>
      </c>
      <c r="HG390" t="n">
        <v>0.0168</v>
      </c>
      <c r="HH390" t="inlineStr">
        <is>
          <t>4-Acid Digestion</t>
        </is>
      </c>
      <c r="HI390" t="n">
        <v>98</v>
      </c>
      <c r="HJ390" t="n">
        <v>0.0098</v>
      </c>
      <c r="HK390" t="inlineStr">
        <is>
          <t>4-Acid Digestion</t>
        </is>
      </c>
    </row>
    <row r="391">
      <c r="A391" t="inlineStr">
        <is>
          <t>OREAS0062Pa</t>
        </is>
      </c>
      <c r="B391" t="inlineStr">
        <is>
          <t>Au &gt;1 ppm, Au only, Au-Ag ore</t>
        </is>
      </c>
      <c r="C391" t="inlineStr">
        <is>
          <t>primary</t>
        </is>
      </c>
      <c r="D391" t="inlineStr">
        <is>
          <t>andesitic volcanics</t>
        </is>
      </c>
      <c r="E391" t="inlineStr">
        <is>
          <t>low sulphidation epithermal</t>
        </is>
      </c>
      <c r="F391" t="inlineStr">
        <is>
          <t>no</t>
        </is>
      </c>
      <c r="G391" t="inlineStr">
        <is>
          <t>Archived</t>
        </is>
      </c>
      <c r="H391" t="inlineStr">
        <is>
          <t>C:/Users/Zeb/Documents/GitHub/OREAS-Catalogue-Info/oreas-catalogue-2024-05-24.csv</t>
        </is>
      </c>
      <c r="I391">
        <f>Hyperlink("https://www.oreas.com/crm/OREAS-62Pa/")</f>
        <v/>
      </c>
      <c r="J391" t="n">
        <v>18.4</v>
      </c>
      <c r="K391" t="n">
        <v>0.00184</v>
      </c>
      <c r="L391" t="inlineStr">
        <is>
          <t>Aqua Regia Digestion</t>
        </is>
      </c>
      <c r="M391" t="inlineStr"/>
      <c r="N391" t="inlineStr"/>
      <c r="O391" t="inlineStr"/>
      <c r="P391" t="inlineStr"/>
      <c r="Q391" t="inlineStr"/>
      <c r="R391" t="inlineStr"/>
      <c r="S391" t="n">
        <v>9.640000000000001</v>
      </c>
      <c r="T391" t="n">
        <v>0.000964</v>
      </c>
      <c r="U391" t="inlineStr">
        <is>
          <t>Pb Fire Assay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</row>
    <row r="392">
      <c r="A392" t="inlineStr">
        <is>
          <t>OREAS0062Pb</t>
        </is>
      </c>
      <c r="B392" t="inlineStr">
        <is>
          <t>Au &gt;1 ppm, Au only, Au-Ag ore</t>
        </is>
      </c>
      <c r="C392" t="inlineStr">
        <is>
          <t>primary</t>
        </is>
      </c>
      <c r="D392" t="inlineStr">
        <is>
          <t>andesitic volcanics</t>
        </is>
      </c>
      <c r="E392" t="inlineStr">
        <is>
          <t>low sulphidation epithermal</t>
        </is>
      </c>
      <c r="F392" t="inlineStr">
        <is>
          <t>no</t>
        </is>
      </c>
      <c r="G392" t="inlineStr">
        <is>
          <t>Archived</t>
        </is>
      </c>
      <c r="H392" t="inlineStr">
        <is>
          <t>C:/Users/Zeb/Documents/GitHub/OREAS-Catalogue-Info/oreas-catalogue-2024-05-24.csv</t>
        </is>
      </c>
      <c r="I392">
        <f>Hyperlink("https://www.oreas.com/crm/OREAS-62Pb/")</f>
        <v/>
      </c>
      <c r="J392" t="n">
        <v>21.5</v>
      </c>
      <c r="K392" t="n">
        <v>0.00215</v>
      </c>
      <c r="L392" t="inlineStr">
        <is>
          <t>Aqua Regia Digestion</t>
        </is>
      </c>
      <c r="M392" t="inlineStr"/>
      <c r="N392" t="inlineStr"/>
      <c r="O392" t="inlineStr"/>
      <c r="P392" t="inlineStr"/>
      <c r="Q392" t="inlineStr"/>
      <c r="R392" t="inlineStr"/>
      <c r="S392" t="n">
        <v>11.33</v>
      </c>
      <c r="T392" t="n">
        <v>0.001133</v>
      </c>
      <c r="U392" t="inlineStr">
        <is>
          <t>Pb Fire Assay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</row>
    <row r="393">
      <c r="A393" t="inlineStr">
        <is>
          <t>OREAS0630</t>
        </is>
      </c>
      <c r="B393" t="inlineStr">
        <is>
          <t>Au &lt;1 ppm, Zn-Pb-Ag sulphide ore</t>
        </is>
      </c>
      <c r="C393" t="inlineStr">
        <is>
          <t>primary</t>
        </is>
      </c>
      <c r="D393" t="inlineStr">
        <is>
          <t>pyritic tailings</t>
        </is>
      </c>
      <c r="E393" t="inlineStr">
        <is>
          <t>volcanic hosted massive sulphide</t>
        </is>
      </c>
      <c r="F393" t="inlineStr">
        <is>
          <t>yes</t>
        </is>
      </c>
      <c r="G393" t="inlineStr">
        <is>
          <t>Archived</t>
        </is>
      </c>
      <c r="H393" t="inlineStr">
        <is>
          <t>C:/Users/Zeb/Documents/GitHub/OREAS-Catalogue-Info/oreas-catalogue-2024-05-24.csv</t>
        </is>
      </c>
      <c r="I393">
        <f>Hyperlink("https://www.oreas.com/crm/OREAS-630/")</f>
        <v/>
      </c>
      <c r="J393" t="n">
        <v>10.4</v>
      </c>
      <c r="K393" t="n">
        <v>0.00104</v>
      </c>
      <c r="L393" t="inlineStr">
        <is>
          <t>Aqua Regia Digestion</t>
        </is>
      </c>
      <c r="M393" t="n">
        <v>71900</v>
      </c>
      <c r="N393" t="n">
        <v>7.19</v>
      </c>
      <c r="O393" t="inlineStr">
        <is>
          <t>4-Acid Digestion</t>
        </is>
      </c>
      <c r="P393" t="n">
        <v>667</v>
      </c>
      <c r="Q393" t="n">
        <v>0.0667</v>
      </c>
      <c r="R393" t="inlineStr">
        <is>
          <t>4-Acid Digestion</t>
        </is>
      </c>
      <c r="S393" t="n">
        <v>0.259</v>
      </c>
      <c r="T393" t="n">
        <v>2.59e-05</v>
      </c>
      <c r="U393" t="inlineStr">
        <is>
          <t>Pb Fire Assay</t>
        </is>
      </c>
      <c r="V393" t="inlineStr"/>
      <c r="W393" t="inlineStr"/>
      <c r="X393" t="inlineStr"/>
      <c r="Y393" t="inlineStr"/>
      <c r="Z393" t="inlineStr"/>
      <c r="AA393" t="inlineStr"/>
      <c r="AB393" t="n">
        <v>1.59</v>
      </c>
      <c r="AC393" t="n">
        <v>0.000159</v>
      </c>
      <c r="AD393" t="inlineStr">
        <is>
          <t>4-Acid Digestion</t>
        </is>
      </c>
      <c r="AE393" t="n">
        <v>7.6</v>
      </c>
      <c r="AF393" t="n">
        <v>0.00076</v>
      </c>
      <c r="AG393" t="inlineStr">
        <is>
          <t>4-Acid Digestion</t>
        </is>
      </c>
      <c r="AH393" t="n">
        <v>15800</v>
      </c>
      <c r="AI393" t="n">
        <v>1.58</v>
      </c>
      <c r="AJ393" t="inlineStr">
        <is>
          <t>4-Acid Digestion</t>
        </is>
      </c>
      <c r="AK393" t="n">
        <v>13.2</v>
      </c>
      <c r="AL393" t="n">
        <v>0.00132</v>
      </c>
      <c r="AM393" t="inlineStr">
        <is>
          <t>4-Acid Digestion</t>
        </is>
      </c>
      <c r="AN393" t="n">
        <v>44.9</v>
      </c>
      <c r="AO393" t="n">
        <v>0.00449</v>
      </c>
      <c r="AP393" t="inlineStr">
        <is>
          <t>Aqua Regia Digestion</t>
        </is>
      </c>
      <c r="AQ393" t="inlineStr"/>
      <c r="AR393" t="inlineStr"/>
      <c r="AS393" t="inlineStr"/>
      <c r="AT393" t="n">
        <v>5.75</v>
      </c>
      <c r="AU393" t="n">
        <v>0.000575</v>
      </c>
      <c r="AV393" t="inlineStr">
        <is>
          <t>Aqua Regia Digestion</t>
        </is>
      </c>
      <c r="AW393" t="n">
        <v>17.2</v>
      </c>
      <c r="AX393" t="n">
        <v>0.00172</v>
      </c>
      <c r="AY393" t="inlineStr">
        <is>
          <t>4-Acid Digestion</t>
        </is>
      </c>
      <c r="AZ393" t="n">
        <v>5.8</v>
      </c>
      <c r="BA393" t="n">
        <v>0.00058</v>
      </c>
      <c r="BB393" t="inlineStr">
        <is>
          <t>4-Acid Digestion</t>
        </is>
      </c>
      <c r="BC393" t="n">
        <v>384</v>
      </c>
      <c r="BD393" t="n">
        <v>0.0384</v>
      </c>
      <c r="BE393" t="inlineStr">
        <is>
          <t>4-Acid Digestion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86400</v>
      </c>
      <c r="BP393" t="n">
        <v>8.640000000000001</v>
      </c>
      <c r="BQ393" t="inlineStr">
        <is>
          <t>4-Acid Digestion</t>
        </is>
      </c>
      <c r="BR393" t="n">
        <v>20.9</v>
      </c>
      <c r="BS393" t="n">
        <v>0.00209</v>
      </c>
      <c r="BT393" t="inlineStr">
        <is>
          <t>4-Acid Digestion</t>
        </is>
      </c>
      <c r="BU393" t="inlineStr"/>
      <c r="BV393" t="inlineStr"/>
      <c r="BW393" t="inlineStr"/>
      <c r="BX393" t="inlineStr"/>
      <c r="BY393" t="inlineStr"/>
      <c r="BZ393" t="inlineStr"/>
      <c r="CA393" t="n">
        <v>4.95</v>
      </c>
      <c r="CB393" t="n">
        <v>0.000495</v>
      </c>
      <c r="CC393" t="inlineStr">
        <is>
          <t>4-Acid Digestion</t>
        </is>
      </c>
      <c r="CD393" t="inlineStr"/>
      <c r="CE393" t="inlineStr"/>
      <c r="CF393" t="inlineStr"/>
      <c r="CG393" t="inlineStr"/>
      <c r="CH393" t="inlineStr"/>
      <c r="CI393" t="inlineStr"/>
      <c r="CJ393" t="n">
        <v>0.4</v>
      </c>
      <c r="CK393" t="n">
        <v>4e-05</v>
      </c>
      <c r="CL393" t="inlineStr">
        <is>
          <t>4-Acid Digestion</t>
        </is>
      </c>
      <c r="CM393" t="inlineStr"/>
      <c r="CN393" t="inlineStr"/>
      <c r="CO393" t="inlineStr"/>
      <c r="CP393" t="n">
        <v>31200</v>
      </c>
      <c r="CQ393" t="n">
        <v>3.12</v>
      </c>
      <c r="CR393" t="inlineStr">
        <is>
          <t>4-Acid Digestion</t>
        </is>
      </c>
      <c r="CS393" t="n">
        <v>22.1</v>
      </c>
      <c r="CT393" t="n">
        <v>0.00221</v>
      </c>
      <c r="CU393" t="inlineStr">
        <is>
          <t>4-Acid Digestion</t>
        </is>
      </c>
      <c r="CV393" t="n">
        <v>23.6</v>
      </c>
      <c r="CW393" t="n">
        <v>0.00236</v>
      </c>
      <c r="CX393" t="inlineStr">
        <is>
          <t>4-Acid Digestion</t>
        </is>
      </c>
      <c r="CY393" t="inlineStr"/>
      <c r="CZ393" t="inlineStr"/>
      <c r="DA393" t="inlineStr"/>
      <c r="DB393" t="n">
        <v>11200</v>
      </c>
      <c r="DC393" t="n">
        <v>1.12</v>
      </c>
      <c r="DD393" t="inlineStr">
        <is>
          <t>4-Acid Digestion</t>
        </is>
      </c>
      <c r="DE393" t="n">
        <v>22400</v>
      </c>
      <c r="DF393" t="n">
        <v>2.24</v>
      </c>
      <c r="DG393" t="inlineStr">
        <is>
          <t>4-Acid Digestion</t>
        </is>
      </c>
      <c r="DH393" t="n">
        <v>11.1</v>
      </c>
      <c r="DI393" t="n">
        <v>0.00111</v>
      </c>
      <c r="DJ393" t="inlineStr">
        <is>
          <t>4-Acid Digestion</t>
        </is>
      </c>
      <c r="DK393" t="n">
        <v>5570</v>
      </c>
      <c r="DL393" t="n">
        <v>0.5570000000000001</v>
      </c>
      <c r="DM393" t="inlineStr">
        <is>
          <t>4-Acid Digestion</t>
        </is>
      </c>
      <c r="DN393" t="n">
        <v>9.050000000000001</v>
      </c>
      <c r="DO393" t="n">
        <v>0.000905</v>
      </c>
      <c r="DP393" t="inlineStr">
        <is>
          <t>4-Acid Digestion</t>
        </is>
      </c>
      <c r="DQ393" t="inlineStr"/>
      <c r="DR393" t="inlineStr"/>
      <c r="DS393" t="inlineStr"/>
      <c r="DT393" t="n">
        <v>11</v>
      </c>
      <c r="DU393" t="n">
        <v>0.0011</v>
      </c>
      <c r="DV393" t="inlineStr">
        <is>
          <t>Aqua Regia Digestion</t>
        </is>
      </c>
      <c r="DW393" t="n">
        <v>460</v>
      </c>
      <c r="DX393" t="n">
        <v>0.046</v>
      </c>
      <c r="DY393" t="inlineStr">
        <is>
          <t>4-Acid Digestion</t>
        </is>
      </c>
      <c r="DZ393" t="n">
        <v>2720</v>
      </c>
      <c r="EA393" t="n">
        <v>0.272</v>
      </c>
      <c r="EB393" t="inlineStr">
        <is>
          <t>4-Acid Digestion</t>
        </is>
      </c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n">
        <v>29</v>
      </c>
      <c r="EM393" t="n">
        <v>0.0029</v>
      </c>
      <c r="EN393" t="inlineStr">
        <is>
          <t>Aqua Regia Digestion</t>
        </is>
      </c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n">
        <v>77300</v>
      </c>
      <c r="EY393" t="n">
        <v>7.73</v>
      </c>
      <c r="EZ393" t="inlineStr">
        <is>
          <t>4-Acid Digestion</t>
        </is>
      </c>
      <c r="FA393" t="n">
        <v>43.9</v>
      </c>
      <c r="FB393" t="n">
        <v>0.00439</v>
      </c>
      <c r="FC393" t="inlineStr">
        <is>
          <t>4-Acid Digestion</t>
        </is>
      </c>
      <c r="FD393" t="n">
        <v>10.1</v>
      </c>
      <c r="FE393" t="n">
        <v>0.00101</v>
      </c>
      <c r="FF393" t="inlineStr">
        <is>
          <t>4-Acid Digestion</t>
        </is>
      </c>
      <c r="FG393" t="inlineStr"/>
      <c r="FH393" t="inlineStr"/>
      <c r="FI393" t="inlineStr"/>
      <c r="FJ393" t="n">
        <v>218200</v>
      </c>
      <c r="FK393" t="n">
        <v>21.82</v>
      </c>
      <c r="FL393" t="inlineStr">
        <is>
          <t>Peroxide Fusion ICP</t>
        </is>
      </c>
      <c r="FM393" t="inlineStr"/>
      <c r="FN393" t="inlineStr"/>
      <c r="FO393" t="inlineStr"/>
      <c r="FP393" t="n">
        <v>3.32</v>
      </c>
      <c r="FQ393" t="n">
        <v>0.000332</v>
      </c>
      <c r="FR393" t="inlineStr">
        <is>
          <t>4-Acid Digestion</t>
        </is>
      </c>
      <c r="FS393" t="n">
        <v>151</v>
      </c>
      <c r="FT393" t="n">
        <v>0.0151</v>
      </c>
      <c r="FU393" t="inlineStr">
        <is>
          <t>4-Acid Digestion</t>
        </is>
      </c>
      <c r="FV393" t="n">
        <v>0.65</v>
      </c>
      <c r="FW393" t="n">
        <v>6.499999999999999e-05</v>
      </c>
      <c r="FX393" t="inlineStr">
        <is>
          <t>4-Acid Digestion</t>
        </is>
      </c>
      <c r="FY393" t="inlineStr"/>
      <c r="FZ393" t="inlineStr"/>
      <c r="GA393" t="inlineStr"/>
      <c r="GB393" t="inlineStr"/>
      <c r="GC393" t="inlineStr"/>
      <c r="GD393" t="inlineStr"/>
      <c r="GE393" t="n">
        <v>12.6</v>
      </c>
      <c r="GF393" t="n">
        <v>0.00126</v>
      </c>
      <c r="GG393" t="inlineStr">
        <is>
          <t>4-Acid Digestion</t>
        </is>
      </c>
      <c r="GH393" t="n">
        <v>2360</v>
      </c>
      <c r="GI393" t="n">
        <v>0.236</v>
      </c>
      <c r="GJ393" t="inlineStr">
        <is>
          <t>4-Acid Digestion</t>
        </is>
      </c>
      <c r="GK393" t="n">
        <v>48.9</v>
      </c>
      <c r="GL393" t="n">
        <v>0.00489</v>
      </c>
      <c r="GM393" t="inlineStr">
        <is>
          <t>4-Acid Digestion</t>
        </is>
      </c>
      <c r="GN393" t="inlineStr"/>
      <c r="GO393" t="inlineStr"/>
      <c r="GP393" t="inlineStr"/>
      <c r="GQ393" t="n">
        <v>7.26</v>
      </c>
      <c r="GR393" t="n">
        <v>0.000726</v>
      </c>
      <c r="GS393" t="inlineStr">
        <is>
          <t>4-Acid Digestion</t>
        </is>
      </c>
      <c r="GT393" t="n">
        <v>45.1</v>
      </c>
      <c r="GU393" t="n">
        <v>0.00451</v>
      </c>
      <c r="GV393" t="inlineStr">
        <is>
          <t>4-Acid Digestion</t>
        </is>
      </c>
      <c r="GW393" t="n">
        <v>19.9</v>
      </c>
      <c r="GX393" t="n">
        <v>0.00199</v>
      </c>
      <c r="GY393" t="inlineStr">
        <is>
          <t>4-Acid Digestion</t>
        </is>
      </c>
      <c r="GZ393" t="n">
        <v>20.6</v>
      </c>
      <c r="HA393" t="n">
        <v>0.00206</v>
      </c>
      <c r="HB393" t="inlineStr">
        <is>
          <t>4-Acid Digestion</t>
        </is>
      </c>
      <c r="HC393" t="inlineStr"/>
      <c r="HD393" t="inlineStr"/>
      <c r="HE393" t="inlineStr"/>
      <c r="HF393" t="n">
        <v>5400</v>
      </c>
      <c r="HG393" t="n">
        <v>0.54</v>
      </c>
      <c r="HH393" t="inlineStr">
        <is>
          <t>4-Acid Digestion</t>
        </is>
      </c>
      <c r="HI393" t="n">
        <v>169</v>
      </c>
      <c r="HJ393" t="n">
        <v>0.0169</v>
      </c>
      <c r="HK393" t="inlineStr">
        <is>
          <t>4-Acid Digestion</t>
        </is>
      </c>
    </row>
    <row r="394">
      <c r="A394" t="inlineStr">
        <is>
          <t>OREAS0630b</t>
        </is>
      </c>
      <c r="B394" t="inlineStr">
        <is>
          <t>Au &lt;1 ppm, Zn-Pb-Ag sulphide ore</t>
        </is>
      </c>
      <c r="C394" t="inlineStr">
        <is>
          <t>primary</t>
        </is>
      </c>
      <c r="D394" t="inlineStr">
        <is>
          <t>pyritic tailings</t>
        </is>
      </c>
      <c r="E394" t="inlineStr">
        <is>
          <t>volcanic hosted massive sulphide</t>
        </is>
      </c>
      <c r="F394" t="inlineStr">
        <is>
          <t>yes</t>
        </is>
      </c>
      <c r="G394" t="inlineStr">
        <is>
          <t>Current</t>
        </is>
      </c>
      <c r="H394" t="inlineStr">
        <is>
          <t>C:/Users/Zeb/Documents/GitHub/OREAS-Catalogue-Info/oreas-catalogue-2024-05-24.csv</t>
        </is>
      </c>
      <c r="I394">
        <f>Hyperlink("https://www.oreas.com/crm/OREAS-630b/")</f>
        <v/>
      </c>
      <c r="J394" t="n">
        <v>19.1</v>
      </c>
      <c r="K394" t="n">
        <v>0.00191</v>
      </c>
      <c r="L394" t="inlineStr">
        <is>
          <t>Aqua Regia Digestion</t>
        </is>
      </c>
      <c r="M394" t="n">
        <v>50800</v>
      </c>
      <c r="N394" t="n">
        <v>5.08</v>
      </c>
      <c r="O394" t="inlineStr">
        <is>
          <t>4-Acid Digestion</t>
        </is>
      </c>
      <c r="P394" t="n">
        <v>413</v>
      </c>
      <c r="Q394" t="n">
        <v>0.0413</v>
      </c>
      <c r="R394" t="inlineStr">
        <is>
          <t>4-Acid Digestion</t>
        </is>
      </c>
      <c r="S394" t="n">
        <v>0.358</v>
      </c>
      <c r="T394" t="n">
        <v>3.58e-05</v>
      </c>
      <c r="U394" t="inlineStr">
        <is>
          <t>Pb Fire Assay</t>
        </is>
      </c>
      <c r="V394" s="2" t="n">
        <v>10</v>
      </c>
      <c r="W394" s="2" t="n">
        <v>0.001</v>
      </c>
      <c r="X394" t="inlineStr">
        <is>
          <t>Aqua Regia Digestion</t>
        </is>
      </c>
      <c r="Y394" t="n">
        <v>67800.80899999999</v>
      </c>
      <c r="Z394" t="n">
        <v>6.7800809</v>
      </c>
      <c r="AA394" t="inlineStr">
        <is>
          <t>Oxidising Fusion XRF</t>
        </is>
      </c>
      <c r="AB394" t="n">
        <v>1.28</v>
      </c>
      <c r="AC394" t="n">
        <v>0.000128</v>
      </c>
      <c r="AD394" t="inlineStr">
        <is>
          <t>4-Acid Digestion</t>
        </is>
      </c>
      <c r="AE394" t="n">
        <v>4.14</v>
      </c>
      <c r="AF394" t="n">
        <v>0.000414</v>
      </c>
      <c r="AG394" t="inlineStr">
        <is>
          <t>4-Acid Digestion</t>
        </is>
      </c>
      <c r="AH394" t="n">
        <v>15600</v>
      </c>
      <c r="AI394" t="n">
        <v>1.56</v>
      </c>
      <c r="AJ394" t="inlineStr">
        <is>
          <t>4-Acid Digestion</t>
        </is>
      </c>
      <c r="AK394" t="n">
        <v>27</v>
      </c>
      <c r="AL394" t="n">
        <v>0.0027</v>
      </c>
      <c r="AM394" t="inlineStr">
        <is>
          <t>4-Acid Digestion</t>
        </is>
      </c>
      <c r="AN394" t="n">
        <v>48.5</v>
      </c>
      <c r="AO394" t="n">
        <v>0.00485</v>
      </c>
      <c r="AP394" t="inlineStr">
        <is>
          <t>4-Acid Digestion</t>
        </is>
      </c>
      <c r="AQ394" t="inlineStr"/>
      <c r="AR394" t="inlineStr"/>
      <c r="AS394" t="inlineStr"/>
      <c r="AT394" t="n">
        <v>7.42</v>
      </c>
      <c r="AU394" t="n">
        <v>0.000742</v>
      </c>
      <c r="AV394" t="inlineStr">
        <is>
          <t>4-Acid Digestion</t>
        </is>
      </c>
      <c r="AW394" t="n">
        <v>11.5</v>
      </c>
      <c r="AX394" t="n">
        <v>0.00115</v>
      </c>
      <c r="AY394" t="inlineStr">
        <is>
          <t>4-Acid Digestion</t>
        </is>
      </c>
      <c r="AZ394" t="n">
        <v>5.03</v>
      </c>
      <c r="BA394" t="n">
        <v>0.000503</v>
      </c>
      <c r="BB394" t="inlineStr">
        <is>
          <t>4-Acid Digestion</t>
        </is>
      </c>
      <c r="BC394" t="n">
        <v>521</v>
      </c>
      <c r="BD394" t="n">
        <v>0.0521</v>
      </c>
      <c r="BE394" t="inlineStr">
        <is>
          <t>4-Acid Digestion</t>
        </is>
      </c>
      <c r="BF394" t="n">
        <v>3.92</v>
      </c>
      <c r="BG394" t="n">
        <v>0.000392</v>
      </c>
      <c r="BH394" t="inlineStr">
        <is>
          <t>4-Acid Digestion</t>
        </is>
      </c>
      <c r="BI394" t="n">
        <v>2.22</v>
      </c>
      <c r="BJ394" t="n">
        <v>0.000222</v>
      </c>
      <c r="BK394" t="inlineStr">
        <is>
          <t>4-Acid Digestion</t>
        </is>
      </c>
      <c r="BL394" t="n">
        <v>2.31</v>
      </c>
      <c r="BM394" t="n">
        <v>0.000231</v>
      </c>
      <c r="BN394" t="inlineStr">
        <is>
          <t>4-Acid Digestion</t>
        </is>
      </c>
      <c r="BO394" t="n">
        <v>61200</v>
      </c>
      <c r="BP394" t="n">
        <v>6.12</v>
      </c>
      <c r="BQ394" t="inlineStr">
        <is>
          <t>4-Acid Digestion</t>
        </is>
      </c>
      <c r="BR394" t="n">
        <v>15.9</v>
      </c>
      <c r="BS394" t="n">
        <v>0.00159</v>
      </c>
      <c r="BT394" t="inlineStr">
        <is>
          <t>4-Acid Digestion</t>
        </is>
      </c>
      <c r="BU394" t="n">
        <v>5.36</v>
      </c>
      <c r="BV394" t="n">
        <v>0.000536</v>
      </c>
      <c r="BW394" t="inlineStr">
        <is>
          <t>4-Acid Digestion</t>
        </is>
      </c>
      <c r="BX394" t="inlineStr"/>
      <c r="BY394" t="inlineStr"/>
      <c r="BZ394" t="inlineStr"/>
      <c r="CA394" t="n">
        <v>3.2</v>
      </c>
      <c r="CB394" t="n">
        <v>0.00032</v>
      </c>
      <c r="CC394" t="inlineStr">
        <is>
          <t>4-Acid Digestion</t>
        </is>
      </c>
      <c r="CD394" t="n">
        <v>1.21</v>
      </c>
      <c r="CE394" t="n">
        <v>0.000121</v>
      </c>
      <c r="CF394" t="inlineStr">
        <is>
          <t>Aqua Regia Digestion</t>
        </is>
      </c>
      <c r="CG394" t="n">
        <v>0.76</v>
      </c>
      <c r="CH394" t="n">
        <v>7.6e-05</v>
      </c>
      <c r="CI394" t="inlineStr">
        <is>
          <t>4-Acid Digestion</t>
        </is>
      </c>
      <c r="CJ394" t="n">
        <v>0.35</v>
      </c>
      <c r="CK394" t="n">
        <v>3.5e-05</v>
      </c>
      <c r="CL394" t="inlineStr">
        <is>
          <t>4-Acid Digestion</t>
        </is>
      </c>
      <c r="CM394" t="inlineStr"/>
      <c r="CN394" t="inlineStr"/>
      <c r="CO394" t="inlineStr"/>
      <c r="CP394" t="n">
        <v>17900</v>
      </c>
      <c r="CQ394" t="n">
        <v>1.79</v>
      </c>
      <c r="CR394" t="inlineStr">
        <is>
          <t>4-Acid Digestion</t>
        </is>
      </c>
      <c r="CS394" t="n">
        <v>17.1</v>
      </c>
      <c r="CT394" t="n">
        <v>0.00171</v>
      </c>
      <c r="CU394" t="inlineStr">
        <is>
          <t>4-Acid Digestion</t>
        </is>
      </c>
      <c r="CV394" t="n">
        <v>20.2</v>
      </c>
      <c r="CW394" t="n">
        <v>0.00202</v>
      </c>
      <c r="CX394" t="inlineStr">
        <is>
          <t>4-Acid Digestion</t>
        </is>
      </c>
      <c r="CY394" t="n">
        <v>0.32</v>
      </c>
      <c r="CZ394" t="n">
        <v>3.2e-05</v>
      </c>
      <c r="DA394" t="inlineStr">
        <is>
          <t>4-Acid Digestion</t>
        </is>
      </c>
      <c r="DB394" t="n">
        <v>8370</v>
      </c>
      <c r="DC394" t="n">
        <v>0.837</v>
      </c>
      <c r="DD394" t="inlineStr">
        <is>
          <t>4-Acid Digestion</t>
        </is>
      </c>
      <c r="DE394" t="n">
        <v>33900</v>
      </c>
      <c r="DF394" t="n">
        <v>3.39</v>
      </c>
      <c r="DG394" t="inlineStr">
        <is>
          <t>4-Acid Digestion</t>
        </is>
      </c>
      <c r="DH394" t="n">
        <v>12.7</v>
      </c>
      <c r="DI394" t="n">
        <v>0.00127</v>
      </c>
      <c r="DJ394" t="inlineStr">
        <is>
          <t>4-Acid Digestion</t>
        </is>
      </c>
      <c r="DK394" t="n">
        <v>7210</v>
      </c>
      <c r="DL394" t="n">
        <v>0.721</v>
      </c>
      <c r="DM394" t="inlineStr">
        <is>
          <t>4-Acid Digestion</t>
        </is>
      </c>
      <c r="DN394" t="n">
        <v>8.1</v>
      </c>
      <c r="DO394" t="n">
        <v>0.00081</v>
      </c>
      <c r="DP394" t="inlineStr">
        <is>
          <t>4-Acid Digestion</t>
        </is>
      </c>
      <c r="DQ394" t="n">
        <v>30.1</v>
      </c>
      <c r="DR394" t="n">
        <v>0.00301</v>
      </c>
      <c r="DS394" t="inlineStr">
        <is>
          <t>4-Acid Digestion</t>
        </is>
      </c>
      <c r="DT394" t="n">
        <v>46.9</v>
      </c>
      <c r="DU394" t="n">
        <v>0.00469</v>
      </c>
      <c r="DV394" t="inlineStr">
        <is>
          <t>Borate / Peroxide Fusion ICP</t>
        </is>
      </c>
      <c r="DW394" t="n">
        <v>450</v>
      </c>
      <c r="DX394" t="n">
        <v>0.045</v>
      </c>
      <c r="DY394" t="inlineStr">
        <is>
          <t>4-Acid Digestion</t>
        </is>
      </c>
      <c r="DZ394" t="n">
        <v>4110</v>
      </c>
      <c r="EA394" t="n">
        <v>0.411</v>
      </c>
      <c r="EB394" t="inlineStr">
        <is>
          <t>4-Acid Digestion</t>
        </is>
      </c>
      <c r="EC394" t="inlineStr"/>
      <c r="ED394" t="inlineStr"/>
      <c r="EE394" t="inlineStr"/>
      <c r="EF394" t="n">
        <v>7.27</v>
      </c>
      <c r="EG394" t="n">
        <v>0.000727</v>
      </c>
      <c r="EH394" t="inlineStr">
        <is>
          <t>4-Acid Digestion</t>
        </is>
      </c>
      <c r="EI394" t="inlineStr"/>
      <c r="EJ394" t="inlineStr"/>
      <c r="EK394" t="inlineStr"/>
      <c r="EL394" t="n">
        <v>106</v>
      </c>
      <c r="EM394" t="n">
        <v>0.0106</v>
      </c>
      <c r="EN394" t="inlineStr">
        <is>
          <t>Borate / Peroxide Fusion ICP</t>
        </is>
      </c>
      <c r="EO394" s="2" t="n">
        <v>0.002</v>
      </c>
      <c r="EP394" s="2" t="n">
        <v>2e-07</v>
      </c>
      <c r="EQ394" t="inlineStr">
        <is>
          <t>4-Acid Digestion</t>
        </is>
      </c>
      <c r="ER394" t="inlineStr"/>
      <c r="ES394" t="inlineStr"/>
      <c r="ET394" t="inlineStr"/>
      <c r="EU394" t="inlineStr"/>
      <c r="EV394" t="inlineStr"/>
      <c r="EW394" t="inlineStr"/>
      <c r="EX394" t="n">
        <v>51700</v>
      </c>
      <c r="EY394" t="n">
        <v>5.17</v>
      </c>
      <c r="EZ394" t="inlineStr">
        <is>
          <t>4-Acid Digestion</t>
        </is>
      </c>
      <c r="FA394" t="n">
        <v>47.9</v>
      </c>
      <c r="FB394" t="n">
        <v>0.00479</v>
      </c>
      <c r="FC394" t="inlineStr">
        <is>
          <t>4-Acid Digestion</t>
        </is>
      </c>
      <c r="FD394" t="n">
        <v>6.29</v>
      </c>
      <c r="FE394" t="n">
        <v>0.000629</v>
      </c>
      <c r="FF394" t="inlineStr">
        <is>
          <t>4-Acid Digestion</t>
        </is>
      </c>
      <c r="FG394" t="inlineStr"/>
      <c r="FH394" t="inlineStr"/>
      <c r="FI394" t="inlineStr"/>
      <c r="FJ394" t="n">
        <v>216515.855</v>
      </c>
      <c r="FK394" t="n">
        <v>21.6515855</v>
      </c>
      <c r="FL394" t="inlineStr">
        <is>
          <t>Oxidising Fusion XRF</t>
        </is>
      </c>
      <c r="FM394" t="n">
        <v>6.2</v>
      </c>
      <c r="FN394" t="n">
        <v>0.00062</v>
      </c>
      <c r="FO394" t="inlineStr">
        <is>
          <t>4-Acid Digestion</t>
        </is>
      </c>
      <c r="FP394" t="n">
        <v>2.22</v>
      </c>
      <c r="FQ394" t="n">
        <v>0.000222</v>
      </c>
      <c r="FR394" t="inlineStr">
        <is>
          <t>4-Acid Digestion</t>
        </is>
      </c>
      <c r="FS394" t="n">
        <v>385</v>
      </c>
      <c r="FT394" t="n">
        <v>0.0385</v>
      </c>
      <c r="FU394" t="inlineStr">
        <is>
          <t>4-Acid Digestion</t>
        </is>
      </c>
      <c r="FV394" t="n">
        <v>0.58</v>
      </c>
      <c r="FW394" t="n">
        <v>5.8e-05</v>
      </c>
      <c r="FX394" t="inlineStr">
        <is>
          <t>4-Acid Digestion</t>
        </is>
      </c>
      <c r="FY394" t="n">
        <v>0.71</v>
      </c>
      <c r="FZ394" t="n">
        <v>7.1e-05</v>
      </c>
      <c r="GA394" t="inlineStr">
        <is>
          <t>4-Acid Digestion</t>
        </is>
      </c>
      <c r="GB394" s="2" t="n">
        <v>0.05</v>
      </c>
      <c r="GC394" s="2" t="n">
        <v>5e-06</v>
      </c>
      <c r="GD394" t="inlineStr">
        <is>
          <t>4-Acid Digestion</t>
        </is>
      </c>
      <c r="GE394" t="n">
        <v>7.49</v>
      </c>
      <c r="GF394" t="n">
        <v>0.000749</v>
      </c>
      <c r="GG394" t="inlineStr">
        <is>
          <t>4-Acid Digestion</t>
        </is>
      </c>
      <c r="GH394" t="n">
        <v>2000</v>
      </c>
      <c r="GI394" t="n">
        <v>0.2</v>
      </c>
      <c r="GJ394" t="inlineStr">
        <is>
          <t>4-Acid Digestion</t>
        </is>
      </c>
      <c r="GK394" t="n">
        <v>25.1</v>
      </c>
      <c r="GL394" t="n">
        <v>0.00251</v>
      </c>
      <c r="GM394" t="inlineStr">
        <is>
          <t>4-Acid Digestion</t>
        </is>
      </c>
      <c r="GN394" t="n">
        <v>0.32</v>
      </c>
      <c r="GO394" t="n">
        <v>3.2e-05</v>
      </c>
      <c r="GP394" t="inlineStr">
        <is>
          <t>4-Acid Digestion</t>
        </is>
      </c>
      <c r="GQ394" t="n">
        <v>5.87</v>
      </c>
      <c r="GR394" t="n">
        <v>0.000587</v>
      </c>
      <c r="GS394" t="inlineStr">
        <is>
          <t>4-Acid Digestion</t>
        </is>
      </c>
      <c r="GT394" s="2" t="n">
        <v>50</v>
      </c>
      <c r="GU394" s="2" t="n">
        <v>0.005</v>
      </c>
      <c r="GV394" t="inlineStr">
        <is>
          <t>Borate / Peroxide Fusion ICP</t>
        </is>
      </c>
      <c r="GW394" t="n">
        <v>19.7</v>
      </c>
      <c r="GX394" t="n">
        <v>0.00197</v>
      </c>
      <c r="GY394" t="inlineStr">
        <is>
          <t>4-Acid Digestion</t>
        </is>
      </c>
      <c r="GZ394" t="n">
        <v>18.4</v>
      </c>
      <c r="HA394" t="n">
        <v>0.00184</v>
      </c>
      <c r="HB394" t="inlineStr">
        <is>
          <t>4-Acid Digestion</t>
        </is>
      </c>
      <c r="HC394" t="n">
        <v>2.13</v>
      </c>
      <c r="HD394" t="n">
        <v>0.000213</v>
      </c>
      <c r="HE394" t="inlineStr">
        <is>
          <t>4-Acid Digestion</t>
        </is>
      </c>
      <c r="HF394" t="n">
        <v>11100</v>
      </c>
      <c r="HG394" t="n">
        <v>1.11</v>
      </c>
      <c r="HH394" t="inlineStr">
        <is>
          <t>4-Acid Digestion</t>
        </is>
      </c>
      <c r="HI394" t="n">
        <v>113</v>
      </c>
      <c r="HJ394" t="n">
        <v>0.0113</v>
      </c>
      <c r="HK394" t="inlineStr">
        <is>
          <t>4-Acid Digestion</t>
        </is>
      </c>
    </row>
    <row r="395">
      <c r="A395" t="inlineStr">
        <is>
          <t>OREAS0065a</t>
        </is>
      </c>
      <c r="B395" t="inlineStr">
        <is>
          <t>Au &gt;1 ppm, Au-Ag ore</t>
        </is>
      </c>
      <c r="C395" t="inlineStr">
        <is>
          <t>primary</t>
        </is>
      </c>
      <c r="D395" t="inlineStr">
        <is>
          <t>metasediment/basalt</t>
        </is>
      </c>
      <c r="E395" t="inlineStr">
        <is>
          <t>high sulphidation epithermal</t>
        </is>
      </c>
      <c r="F395" t="inlineStr">
        <is>
          <t>no</t>
        </is>
      </c>
      <c r="G395" t="inlineStr">
        <is>
          <t>Archived</t>
        </is>
      </c>
      <c r="H395" t="inlineStr">
        <is>
          <t>C:/Users/Zeb/Documents/GitHub/OREAS-Catalogue-Info/oreas-catalogue-2024-05-24.csv</t>
        </is>
      </c>
      <c r="I395">
        <f>Hyperlink("https://www.oreas.com/crm/OREAS-65a/")</f>
        <v/>
      </c>
      <c r="J395" t="n">
        <v>7.8</v>
      </c>
      <c r="K395" t="n">
        <v>0.00078</v>
      </c>
      <c r="L395" t="inlineStr">
        <is>
          <t>4-Acid Digestion</t>
        </is>
      </c>
      <c r="M395" t="inlineStr"/>
      <c r="N395" t="inlineStr"/>
      <c r="O395" t="inlineStr"/>
      <c r="P395" t="inlineStr"/>
      <c r="Q395" t="inlineStr"/>
      <c r="R395" t="inlineStr"/>
      <c r="S395" t="n">
        <v>0.52</v>
      </c>
      <c r="T395" t="n">
        <v>5.2e-05</v>
      </c>
      <c r="U395" t="inlineStr">
        <is>
          <t>Pb Fire Assay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n">
        <v>93</v>
      </c>
      <c r="BD395" t="n">
        <v>0.009299999999999999</v>
      </c>
      <c r="BE395" t="inlineStr">
        <is>
          <t>4-Acid Digestion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</row>
    <row r="396">
      <c r="A396" t="inlineStr">
        <is>
          <t>OREAS0066a</t>
        </is>
      </c>
      <c r="B396" t="inlineStr">
        <is>
          <t>Au &gt;1 ppm, Au-Ag ore</t>
        </is>
      </c>
      <c r="C396" t="inlineStr">
        <is>
          <t>primary</t>
        </is>
      </c>
      <c r="D396" t="inlineStr">
        <is>
          <t>metasediment/basalt</t>
        </is>
      </c>
      <c r="E396" t="inlineStr">
        <is>
          <t>high sulphidation epithermal</t>
        </is>
      </c>
      <c r="F396" t="inlineStr">
        <is>
          <t>no</t>
        </is>
      </c>
      <c r="G396" t="inlineStr">
        <is>
          <t>Archived</t>
        </is>
      </c>
      <c r="H396" t="inlineStr">
        <is>
          <t>C:/Users/Zeb/Documents/GitHub/OREAS-Catalogue-Info/oreas-catalogue-2024-05-24.csv</t>
        </is>
      </c>
      <c r="I396">
        <f>Hyperlink("https://www.oreas.com/crm/OREAS-66a/")</f>
        <v/>
      </c>
      <c r="J396" t="n">
        <v>18.9</v>
      </c>
      <c r="K396" t="n">
        <v>0.00189</v>
      </c>
      <c r="L396" t="inlineStr">
        <is>
          <t>4-Acid Digestion</t>
        </is>
      </c>
      <c r="M396" t="inlineStr"/>
      <c r="N396" t="inlineStr"/>
      <c r="O396" t="inlineStr"/>
      <c r="P396" t="inlineStr"/>
      <c r="Q396" t="inlineStr"/>
      <c r="R396" t="inlineStr"/>
      <c r="S396" t="n">
        <v>1.24</v>
      </c>
      <c r="T396" t="n">
        <v>0.000124</v>
      </c>
      <c r="U396" t="inlineStr">
        <is>
          <t>Pb Fire Assay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121</v>
      </c>
      <c r="BD396" t="n">
        <v>0.0121</v>
      </c>
      <c r="BE396" t="inlineStr">
        <is>
          <t>4-Acid Digestion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</row>
    <row r="397">
      <c r="A397" t="inlineStr">
        <is>
          <t>OREAS0067a</t>
        </is>
      </c>
      <c r="B397" t="inlineStr">
        <is>
          <t>Au &gt;1 ppm, Au-Ag ore</t>
        </is>
      </c>
      <c r="C397" t="inlineStr">
        <is>
          <t>primary</t>
        </is>
      </c>
      <c r="D397" t="inlineStr">
        <is>
          <t>metasediment/basalt</t>
        </is>
      </c>
      <c r="E397" t="inlineStr">
        <is>
          <t>high sulphidation epithermal</t>
        </is>
      </c>
      <c r="F397" t="inlineStr">
        <is>
          <t>no</t>
        </is>
      </c>
      <c r="G397" t="inlineStr">
        <is>
          <t>Archived</t>
        </is>
      </c>
      <c r="H397" t="inlineStr">
        <is>
          <t>C:/Users/Zeb/Documents/GitHub/OREAS-Catalogue-Info/oreas-catalogue-2024-05-24.csv</t>
        </is>
      </c>
      <c r="I397">
        <f>Hyperlink("https://www.oreas.com/crm/OREAS-67a/")</f>
        <v/>
      </c>
      <c r="J397" t="n">
        <v>33.6</v>
      </c>
      <c r="K397" t="n">
        <v>0.00336</v>
      </c>
      <c r="L397" t="inlineStr">
        <is>
          <t>4-Acid Digestion</t>
        </is>
      </c>
      <c r="M397" t="inlineStr"/>
      <c r="N397" t="inlineStr"/>
      <c r="O397" t="inlineStr"/>
      <c r="P397" t="inlineStr"/>
      <c r="Q397" t="inlineStr"/>
      <c r="R397" t="inlineStr"/>
      <c r="S397" t="n">
        <v>2.24</v>
      </c>
      <c r="T397" t="n">
        <v>0.000224</v>
      </c>
      <c r="U397" t="inlineStr">
        <is>
          <t>Pb Fire Assay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325</v>
      </c>
      <c r="BD397" t="n">
        <v>0.0325</v>
      </c>
      <c r="BE397" t="inlineStr">
        <is>
          <t>4-Acid Digestion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</row>
    <row r="398">
      <c r="A398" t="inlineStr">
        <is>
          <t>OREAS0680</t>
        </is>
      </c>
      <c r="B398" t="inlineStr">
        <is>
          <t>Au &lt;1 ppm, Au-Pd-Pt (PGE) ore, Ni-Cu-PGE</t>
        </is>
      </c>
      <c r="C398" t="inlineStr">
        <is>
          <t>primary</t>
        </is>
      </c>
      <c r="D398" t="inlineStr">
        <is>
          <t>gabbronorite</t>
        </is>
      </c>
      <c r="E398" t="inlineStr">
        <is>
          <t>magmatic Ni-Cu-PGE</t>
        </is>
      </c>
      <c r="F398" t="inlineStr">
        <is>
          <t>yes</t>
        </is>
      </c>
      <c r="G398" t="inlineStr">
        <is>
          <t>Current</t>
        </is>
      </c>
      <c r="H398" t="inlineStr">
        <is>
          <t>C:/Users/Zeb/Documents/GitHub/OREAS-Catalogue-Info/oreas-catalogue-2024-05-24.csv</t>
        </is>
      </c>
      <c r="I398">
        <f>Hyperlink("https://www.oreas.com/crm/OREAS-680/")</f>
        <v/>
      </c>
      <c r="J398" t="n">
        <v>10.5</v>
      </c>
      <c r="K398" t="n">
        <v>0.00105</v>
      </c>
      <c r="L398" t="inlineStr">
        <is>
          <t>Peroxide Fusion ICP</t>
        </is>
      </c>
      <c r="M398" t="n">
        <v>71300</v>
      </c>
      <c r="N398" t="n">
        <v>7.13</v>
      </c>
      <c r="O398" t="inlineStr">
        <is>
          <t>4-Acid Digestion</t>
        </is>
      </c>
      <c r="P398" t="n">
        <v>110</v>
      </c>
      <c r="Q398" t="n">
        <v>0.011</v>
      </c>
      <c r="R398" t="inlineStr">
        <is>
          <t>4-Acid Digestion</t>
        </is>
      </c>
      <c r="S398" t="n">
        <v>0.16</v>
      </c>
      <c r="T398" t="n">
        <v>1.6e-05</v>
      </c>
      <c r="U398" t="inlineStr">
        <is>
          <t>Pb Fire Assay</t>
        </is>
      </c>
      <c r="V398" t="inlineStr"/>
      <c r="W398" t="inlineStr"/>
      <c r="X398" t="inlineStr"/>
      <c r="Y398" t="n">
        <v>649</v>
      </c>
      <c r="Z398" t="n">
        <v>0.0649</v>
      </c>
      <c r="AA398" t="inlineStr">
        <is>
          <t>Peroxide Fusion ICP</t>
        </is>
      </c>
      <c r="AB398" t="n">
        <v>1.29</v>
      </c>
      <c r="AC398" t="n">
        <v>0.000129</v>
      </c>
      <c r="AD398" t="inlineStr">
        <is>
          <t>4-Acid Digestion</t>
        </is>
      </c>
      <c r="AE398" t="n">
        <v>1.64</v>
      </c>
      <c r="AF398" t="n">
        <v>0.000164</v>
      </c>
      <c r="AG398" t="inlineStr">
        <is>
          <t>4-Acid Digestion</t>
        </is>
      </c>
      <c r="AH398" t="n">
        <v>55800</v>
      </c>
      <c r="AI398" t="n">
        <v>5.58</v>
      </c>
      <c r="AJ398" t="inlineStr">
        <is>
          <t>4-Acid Digestion</t>
        </is>
      </c>
      <c r="AK398" t="n">
        <v>8.15</v>
      </c>
      <c r="AL398" t="n">
        <v>0.000815</v>
      </c>
      <c r="AM398" t="inlineStr">
        <is>
          <t>4-Acid Digestion</t>
        </is>
      </c>
      <c r="AN398" t="n">
        <v>39.2</v>
      </c>
      <c r="AO398" t="n">
        <v>0.00392</v>
      </c>
      <c r="AP398" t="inlineStr">
        <is>
          <t>4-Acid Digestion</t>
        </is>
      </c>
      <c r="AQ398" t="inlineStr"/>
      <c r="AR398" t="inlineStr"/>
      <c r="AS398" t="inlineStr"/>
      <c r="AT398" t="n">
        <v>317</v>
      </c>
      <c r="AU398" t="n">
        <v>0.0317</v>
      </c>
      <c r="AV398" t="inlineStr">
        <is>
          <t>4-Acid Digestion</t>
        </is>
      </c>
      <c r="AW398" t="n">
        <v>1458</v>
      </c>
      <c r="AX398" t="n">
        <v>0.1458</v>
      </c>
      <c r="AY398" t="inlineStr">
        <is>
          <t>4-Acid Digestion</t>
        </is>
      </c>
      <c r="AZ398" t="n">
        <v>3.87</v>
      </c>
      <c r="BA398" t="n">
        <v>0.000387</v>
      </c>
      <c r="BB398" t="inlineStr">
        <is>
          <t>4-Acid Digestion</t>
        </is>
      </c>
      <c r="BC398" t="n">
        <v>8970</v>
      </c>
      <c r="BD398" t="n">
        <v>0.897</v>
      </c>
      <c r="BE398" t="inlineStr">
        <is>
          <t>4-Acid Digestion</t>
        </is>
      </c>
      <c r="BF398" t="n">
        <v>3.05</v>
      </c>
      <c r="BG398" t="n">
        <v>0.000305</v>
      </c>
      <c r="BH398" t="inlineStr">
        <is>
          <t>4-Acid Digestion</t>
        </is>
      </c>
      <c r="BI398" t="n">
        <v>1.75</v>
      </c>
      <c r="BJ398" t="n">
        <v>0.000175</v>
      </c>
      <c r="BK398" t="inlineStr">
        <is>
          <t>4-Acid Digestion</t>
        </is>
      </c>
      <c r="BL398" t="n">
        <v>1.27</v>
      </c>
      <c r="BM398" t="n">
        <v>0.000127</v>
      </c>
      <c r="BN398" t="inlineStr">
        <is>
          <t>4-Acid Digestion</t>
        </is>
      </c>
      <c r="BO398" t="n">
        <v>116800</v>
      </c>
      <c r="BP398" t="n">
        <v>11.68</v>
      </c>
      <c r="BQ398" t="inlineStr">
        <is>
          <t>4-Acid Digestion</t>
        </is>
      </c>
      <c r="BR398" t="n">
        <v>16</v>
      </c>
      <c r="BS398" t="n">
        <v>0.0016</v>
      </c>
      <c r="BT398" t="inlineStr">
        <is>
          <t>4-Acid Digestion</t>
        </is>
      </c>
      <c r="BU398" t="n">
        <v>3.8</v>
      </c>
      <c r="BV398" t="n">
        <v>0.00038</v>
      </c>
      <c r="BW398" t="inlineStr">
        <is>
          <t>4-Acid Digestion</t>
        </is>
      </c>
      <c r="BX398" t="inlineStr"/>
      <c r="BY398" t="inlineStr"/>
      <c r="BZ398" t="inlineStr"/>
      <c r="CA398" t="n">
        <v>1.64</v>
      </c>
      <c r="CB398" t="n">
        <v>0.000164</v>
      </c>
      <c r="CC398" t="inlineStr">
        <is>
          <t>4-Acid Digestion</t>
        </is>
      </c>
      <c r="CD398" t="inlineStr"/>
      <c r="CE398" t="inlineStr"/>
      <c r="CF398" t="inlineStr"/>
      <c r="CG398" t="n">
        <v>0.62</v>
      </c>
      <c r="CH398" t="n">
        <v>6.2e-05</v>
      </c>
      <c r="CI398" t="inlineStr">
        <is>
          <t>4-Acid Digestion</t>
        </is>
      </c>
      <c r="CJ398" t="n">
        <v>0.13</v>
      </c>
      <c r="CK398" t="n">
        <v>1.3e-05</v>
      </c>
      <c r="CL398" t="inlineStr">
        <is>
          <t>4-Acid Digestion</t>
        </is>
      </c>
      <c r="CM398" t="n">
        <v>0.032</v>
      </c>
      <c r="CN398" t="n">
        <v>3.2e-06</v>
      </c>
      <c r="CO398" t="inlineStr">
        <is>
          <t>NiS Fire Assay</t>
        </is>
      </c>
      <c r="CP398" t="n">
        <v>12400</v>
      </c>
      <c r="CQ398" t="n">
        <v>1.24</v>
      </c>
      <c r="CR398" t="inlineStr">
        <is>
          <t>4-Acid Digestion</t>
        </is>
      </c>
      <c r="CS398" t="n">
        <v>18.1</v>
      </c>
      <c r="CT398" t="n">
        <v>0.00181</v>
      </c>
      <c r="CU398" t="inlineStr">
        <is>
          <t>4-Acid Digestion</t>
        </is>
      </c>
      <c r="CV398" t="n">
        <v>12.9</v>
      </c>
      <c r="CW398" t="n">
        <v>0.00129</v>
      </c>
      <c r="CX398" t="inlineStr">
        <is>
          <t>4-Acid Digestion</t>
        </is>
      </c>
      <c r="CY398" t="n">
        <v>0.24</v>
      </c>
      <c r="CZ398" t="n">
        <v>2.4e-05</v>
      </c>
      <c r="DA398" t="inlineStr">
        <is>
          <t>4-Acid Digestion</t>
        </is>
      </c>
      <c r="DB398" t="n">
        <v>35800</v>
      </c>
      <c r="DC398" t="n">
        <v>3.58</v>
      </c>
      <c r="DD398" t="inlineStr">
        <is>
          <t>4-Acid Digestion</t>
        </is>
      </c>
      <c r="DE398" t="n">
        <v>1220</v>
      </c>
      <c r="DF398" t="n">
        <v>0.122</v>
      </c>
      <c r="DG398" t="inlineStr">
        <is>
          <t>4-Acid Digestion</t>
        </is>
      </c>
      <c r="DH398" t="n">
        <v>1.94</v>
      </c>
      <c r="DI398" t="n">
        <v>0.000194</v>
      </c>
      <c r="DJ398" t="inlineStr">
        <is>
          <t>4-Acid Digestion</t>
        </is>
      </c>
      <c r="DK398" t="n">
        <v>14500</v>
      </c>
      <c r="DL398" t="n">
        <v>1.45</v>
      </c>
      <c r="DM398" t="inlineStr">
        <is>
          <t>4-Acid Digestion</t>
        </is>
      </c>
      <c r="DN398" t="n">
        <v>5.82</v>
      </c>
      <c r="DO398" t="n">
        <v>0.0005820000000000001</v>
      </c>
      <c r="DP398" t="inlineStr">
        <is>
          <t>4-Acid Digestion</t>
        </is>
      </c>
      <c r="DQ398" t="n">
        <v>20.2</v>
      </c>
      <c r="DR398" t="n">
        <v>0.00202</v>
      </c>
      <c r="DS398" t="inlineStr">
        <is>
          <t>4-Acid Digestion</t>
        </is>
      </c>
      <c r="DT398" t="n">
        <v>21500</v>
      </c>
      <c r="DU398" t="n">
        <v>2.15</v>
      </c>
      <c r="DV398" t="inlineStr">
        <is>
          <t>Peroxide Fusion ICP</t>
        </is>
      </c>
      <c r="DW398" t="n">
        <v>1260</v>
      </c>
      <c r="DX398" t="n">
        <v>0.126</v>
      </c>
      <c r="DY398" t="inlineStr">
        <is>
          <t>4-Acid Digestion</t>
        </is>
      </c>
      <c r="DZ398" t="n">
        <v>2505</v>
      </c>
      <c r="EA398" t="n">
        <v>0.2505</v>
      </c>
      <c r="EB398" t="inlineStr">
        <is>
          <t>4-Acid Digestion</t>
        </is>
      </c>
      <c r="EC398" t="n">
        <v>0.218</v>
      </c>
      <c r="ED398" t="n">
        <v>2.18e-05</v>
      </c>
      <c r="EE398" t="inlineStr">
        <is>
          <t>Pb Fire Assay</t>
        </is>
      </c>
      <c r="EF398" t="n">
        <v>4.98</v>
      </c>
      <c r="EG398" t="n">
        <v>0.000498</v>
      </c>
      <c r="EH398" t="inlineStr">
        <is>
          <t>4-Acid Digestion</t>
        </is>
      </c>
      <c r="EI398" t="n">
        <v>0.405</v>
      </c>
      <c r="EJ398" t="n">
        <v>4.05e-05</v>
      </c>
      <c r="EK398" t="inlineStr">
        <is>
          <t>Pb Fire Assay</t>
        </is>
      </c>
      <c r="EL398" t="n">
        <v>76</v>
      </c>
      <c r="EM398" t="n">
        <v>0.0076</v>
      </c>
      <c r="EN398" t="inlineStr">
        <is>
          <t>Peroxide Fusion ICP</t>
        </is>
      </c>
      <c r="EO398" t="inlineStr"/>
      <c r="EP398" t="inlineStr"/>
      <c r="EQ398" t="inlineStr"/>
      <c r="ER398" t="n">
        <v>0.04</v>
      </c>
      <c r="ES398" t="n">
        <v>4e-06</v>
      </c>
      <c r="ET398" t="inlineStr">
        <is>
          <t>NiS Fire Assay</t>
        </is>
      </c>
      <c r="EU398" t="n">
        <v>0.08500000000000001</v>
      </c>
      <c r="EV398" t="n">
        <v>8.5e-06</v>
      </c>
      <c r="EW398" t="inlineStr">
        <is>
          <t>NiS Fire Assay</t>
        </is>
      </c>
      <c r="EX398" t="n">
        <v>49800</v>
      </c>
      <c r="EY398" t="n">
        <v>4.98</v>
      </c>
      <c r="EZ398" t="inlineStr">
        <is>
          <t>4-Acid Digestion</t>
        </is>
      </c>
      <c r="FA398" t="n">
        <v>19.9</v>
      </c>
      <c r="FB398" t="n">
        <v>0.00199</v>
      </c>
      <c r="FC398" t="inlineStr">
        <is>
          <t>4-Acid Digestion</t>
        </is>
      </c>
      <c r="FD398" t="n">
        <v>21.9</v>
      </c>
      <c r="FE398" t="n">
        <v>0.00219</v>
      </c>
      <c r="FF398" t="inlineStr">
        <is>
          <t>4-Acid Digestion</t>
        </is>
      </c>
      <c r="FG398" t="n">
        <v>4.74</v>
      </c>
      <c r="FH398" t="n">
        <v>0.000474</v>
      </c>
      <c r="FI398" t="inlineStr">
        <is>
          <t>4-Acid Digestion</t>
        </is>
      </c>
      <c r="FJ398" t="n">
        <v>206200</v>
      </c>
      <c r="FK398" t="n">
        <v>20.62</v>
      </c>
      <c r="FL398" t="inlineStr">
        <is>
          <t>Peroxide Fusion ICP</t>
        </is>
      </c>
      <c r="FM398" t="n">
        <v>4.26</v>
      </c>
      <c r="FN398" t="n">
        <v>0.000426</v>
      </c>
      <c r="FO398" t="inlineStr">
        <is>
          <t>Peroxide Fusion ICP</t>
        </is>
      </c>
      <c r="FP398" t="n">
        <v>2.22</v>
      </c>
      <c r="FQ398" t="n">
        <v>0.000222</v>
      </c>
      <c r="FR398" t="inlineStr">
        <is>
          <t>4-Acid Digestion</t>
        </is>
      </c>
      <c r="FS398" t="n">
        <v>429</v>
      </c>
      <c r="FT398" t="n">
        <v>0.0429</v>
      </c>
      <c r="FU398" t="inlineStr">
        <is>
          <t>4-Acid Digestion</t>
        </is>
      </c>
      <c r="FV398" t="n">
        <v>0.41</v>
      </c>
      <c r="FW398" t="n">
        <v>4.1e-05</v>
      </c>
      <c r="FX398" t="inlineStr">
        <is>
          <t>4-Acid Digestion</t>
        </is>
      </c>
      <c r="FY398" t="n">
        <v>0.53</v>
      </c>
      <c r="FZ398" t="n">
        <v>5.3e-05</v>
      </c>
      <c r="GA398" t="inlineStr">
        <is>
          <t>4-Acid Digestion</t>
        </is>
      </c>
      <c r="GB398" t="n">
        <v>0.6899999999999999</v>
      </c>
      <c r="GC398" t="n">
        <v>6.9e-05</v>
      </c>
      <c r="GD398" t="inlineStr">
        <is>
          <t>4-Acid Digestion</t>
        </is>
      </c>
      <c r="GE398" t="n">
        <v>6.56</v>
      </c>
      <c r="GF398" t="n">
        <v>0.000656</v>
      </c>
      <c r="GG398" t="inlineStr">
        <is>
          <t>4-Acid Digestion</t>
        </is>
      </c>
      <c r="GH398" t="n">
        <v>5130</v>
      </c>
      <c r="GI398" t="n">
        <v>0.513</v>
      </c>
      <c r="GJ398" t="inlineStr">
        <is>
          <t>4-Acid Digestion</t>
        </is>
      </c>
      <c r="GK398" t="n">
        <v>0.48</v>
      </c>
      <c r="GL398" t="n">
        <v>4.8e-05</v>
      </c>
      <c r="GM398" t="inlineStr">
        <is>
          <t>4-Acid Digestion</t>
        </is>
      </c>
      <c r="GN398" t="n">
        <v>0.25</v>
      </c>
      <c r="GO398" t="n">
        <v>2.5e-05</v>
      </c>
      <c r="GP398" t="inlineStr">
        <is>
          <t>4-Acid Digestion</t>
        </is>
      </c>
      <c r="GQ398" t="n">
        <v>1.53</v>
      </c>
      <c r="GR398" t="n">
        <v>0.000153</v>
      </c>
      <c r="GS398" t="inlineStr">
        <is>
          <t>4-Acid Digestion</t>
        </is>
      </c>
      <c r="GT398" t="n">
        <v>224</v>
      </c>
      <c r="GU398" t="n">
        <v>0.0224</v>
      </c>
      <c r="GV398" t="inlineStr">
        <is>
          <t>Peroxide Fusion ICP</t>
        </is>
      </c>
      <c r="GW398" t="n">
        <v>1.67</v>
      </c>
      <c r="GX398" t="n">
        <v>0.000167</v>
      </c>
      <c r="GY398" t="inlineStr">
        <is>
          <t>4-Acid Digestion</t>
        </is>
      </c>
      <c r="GZ398" t="n">
        <v>15.3</v>
      </c>
      <c r="HA398" t="n">
        <v>0.00153</v>
      </c>
      <c r="HB398" t="inlineStr">
        <is>
          <t>4-Acid Digestion</t>
        </is>
      </c>
      <c r="HC398" t="n">
        <v>1.57</v>
      </c>
      <c r="HD398" t="n">
        <v>0.000157</v>
      </c>
      <c r="HE398" t="inlineStr">
        <is>
          <t>4-Acid Digestion</t>
        </is>
      </c>
      <c r="HF398" t="n">
        <v>2308</v>
      </c>
      <c r="HG398" t="n">
        <v>0.2308</v>
      </c>
      <c r="HH398" t="inlineStr">
        <is>
          <t>4-Acid Digestion</t>
        </is>
      </c>
      <c r="HI398" t="n">
        <v>54</v>
      </c>
      <c r="HJ398" t="n">
        <v>0.0054</v>
      </c>
      <c r="HK398" t="inlineStr">
        <is>
          <t>4-Acid Digestion</t>
        </is>
      </c>
    </row>
    <row r="399">
      <c r="A399" t="inlineStr">
        <is>
          <t>OREAS0681</t>
        </is>
      </c>
      <c r="B399" t="inlineStr">
        <is>
          <t>Au &lt;1 ppm, Au-Pd-Pt (PGE) ore</t>
        </is>
      </c>
      <c r="C399" t="inlineStr">
        <is>
          <t>primary</t>
        </is>
      </c>
      <c r="D399" t="inlineStr">
        <is>
          <t>gabbronorite</t>
        </is>
      </c>
      <c r="E399" t="inlineStr">
        <is>
          <t>magmatic PGE</t>
        </is>
      </c>
      <c r="F399" t="inlineStr">
        <is>
          <t>yes</t>
        </is>
      </c>
      <c r="G399" t="inlineStr">
        <is>
          <t>Current</t>
        </is>
      </c>
      <c r="H399" t="inlineStr">
        <is>
          <t>C:/Users/Zeb/Documents/GitHub/OREAS-Catalogue-Info/oreas-catalogue-2024-05-24.csv</t>
        </is>
      </c>
      <c r="I399">
        <f>Hyperlink("https://www.oreas.com/crm/OREAS-681/")</f>
        <v/>
      </c>
      <c r="J399" t="n">
        <v>0.118</v>
      </c>
      <c r="K399" t="n">
        <v>1.18e-05</v>
      </c>
      <c r="L399" t="inlineStr">
        <is>
          <t>4-Acid Digestion</t>
        </is>
      </c>
      <c r="M399" t="n">
        <v>79100</v>
      </c>
      <c r="N399" t="n">
        <v>7.91</v>
      </c>
      <c r="O399" t="inlineStr">
        <is>
          <t>4-Acid Digestion</t>
        </is>
      </c>
      <c r="P399" t="inlineStr"/>
      <c r="Q399" t="inlineStr"/>
      <c r="R399" t="inlineStr"/>
      <c r="S399" t="n">
        <v>0.051</v>
      </c>
      <c r="T399" t="n">
        <v>5.1e-06</v>
      </c>
      <c r="U399" t="inlineStr">
        <is>
          <t>Pb Fire Assay</t>
        </is>
      </c>
      <c r="V399" t="inlineStr"/>
      <c r="W399" t="inlineStr"/>
      <c r="X399" t="inlineStr"/>
      <c r="Y399" t="n">
        <v>442</v>
      </c>
      <c r="Z399" t="n">
        <v>0.0442</v>
      </c>
      <c r="AA399" t="inlineStr">
        <is>
          <t>4-Acid Digestion</t>
        </is>
      </c>
      <c r="AB399" t="n">
        <v>1.41</v>
      </c>
      <c r="AC399" t="n">
        <v>0.000141</v>
      </c>
      <c r="AD399" t="inlineStr">
        <is>
          <t>4-Acid Digestion</t>
        </is>
      </c>
      <c r="AE399" t="n">
        <v>0.098</v>
      </c>
      <c r="AF399" t="n">
        <v>9.799999999999999e-06</v>
      </c>
      <c r="AG399" t="inlineStr">
        <is>
          <t>4-Acid Digestion</t>
        </is>
      </c>
      <c r="AH399" t="n">
        <v>59800</v>
      </c>
      <c r="AI399" t="n">
        <v>5.98</v>
      </c>
      <c r="AJ399" t="inlineStr">
        <is>
          <t>4-Acid Digestion</t>
        </is>
      </c>
      <c r="AK399" t="inlineStr"/>
      <c r="AL399" t="inlineStr"/>
      <c r="AM399" t="inlineStr"/>
      <c r="AN399" t="n">
        <v>40.6</v>
      </c>
      <c r="AO399" t="n">
        <v>0.00406</v>
      </c>
      <c r="AP399" t="inlineStr">
        <is>
          <t>4-Acid Digestion</t>
        </is>
      </c>
      <c r="AQ399" t="inlineStr"/>
      <c r="AR399" t="inlineStr"/>
      <c r="AS399" t="inlineStr"/>
      <c r="AT399" t="n">
        <v>51</v>
      </c>
      <c r="AU399" t="n">
        <v>0.0051</v>
      </c>
      <c r="AV399" t="inlineStr">
        <is>
          <t>4-Acid Digestion</t>
        </is>
      </c>
      <c r="AW399" t="n">
        <v>1642</v>
      </c>
      <c r="AX399" t="n">
        <v>0.1642</v>
      </c>
      <c r="AY399" t="inlineStr">
        <is>
          <t>4-Acid Digestion</t>
        </is>
      </c>
      <c r="AZ399" t="n">
        <v>4.02</v>
      </c>
      <c r="BA399" t="n">
        <v>0.000402</v>
      </c>
      <c r="BB399" t="inlineStr">
        <is>
          <t>4-Acid Digestion</t>
        </is>
      </c>
      <c r="BC399" t="n">
        <v>264</v>
      </c>
      <c r="BD399" t="n">
        <v>0.0264</v>
      </c>
      <c r="BE399" t="inlineStr">
        <is>
          <t>4-Acid Digestion</t>
        </is>
      </c>
      <c r="BF399" t="n">
        <v>3.4</v>
      </c>
      <c r="BG399" t="n">
        <v>0.00034</v>
      </c>
      <c r="BH399" t="inlineStr">
        <is>
          <t>4-Acid Digestion</t>
        </is>
      </c>
      <c r="BI399" t="n">
        <v>1.97</v>
      </c>
      <c r="BJ399" t="n">
        <v>0.000197</v>
      </c>
      <c r="BK399" t="inlineStr">
        <is>
          <t>4-Acid Digestion</t>
        </is>
      </c>
      <c r="BL399" t="n">
        <v>1.37</v>
      </c>
      <c r="BM399" t="n">
        <v>0.000137</v>
      </c>
      <c r="BN399" t="inlineStr">
        <is>
          <t>4-Acid Digestion</t>
        </is>
      </c>
      <c r="BO399" t="n">
        <v>74700</v>
      </c>
      <c r="BP399" t="n">
        <v>7.47</v>
      </c>
      <c r="BQ399" t="inlineStr">
        <is>
          <t>4-Acid Digestion</t>
        </is>
      </c>
      <c r="BR399" t="n">
        <v>17.6</v>
      </c>
      <c r="BS399" t="n">
        <v>0.00176</v>
      </c>
      <c r="BT399" t="inlineStr">
        <is>
          <t>4-Acid Digestion</t>
        </is>
      </c>
      <c r="BU399" t="n">
        <v>4.06</v>
      </c>
      <c r="BV399" t="n">
        <v>0.000406</v>
      </c>
      <c r="BW399" t="inlineStr">
        <is>
          <t>4-Acid Digestion</t>
        </is>
      </c>
      <c r="BX399" t="inlineStr"/>
      <c r="BY399" t="inlineStr"/>
      <c r="BZ399" t="inlineStr"/>
      <c r="CA399" t="n">
        <v>1.7</v>
      </c>
      <c r="CB399" t="n">
        <v>0.00017</v>
      </c>
      <c r="CC399" t="inlineStr">
        <is>
          <t>4-Acid Digestion</t>
        </is>
      </c>
      <c r="CD399" t="inlineStr"/>
      <c r="CE399" t="inlineStr"/>
      <c r="CF399" t="inlineStr"/>
      <c r="CG399" t="n">
        <v>0.6899999999999999</v>
      </c>
      <c r="CH399" t="n">
        <v>6.9e-05</v>
      </c>
      <c r="CI399" t="inlineStr">
        <is>
          <t>4-Acid Digestion</t>
        </is>
      </c>
      <c r="CJ399" t="n">
        <v>0.042</v>
      </c>
      <c r="CK399" t="n">
        <v>4.2e-06</v>
      </c>
      <c r="CL399" t="inlineStr">
        <is>
          <t>4-Acid Digestion</t>
        </is>
      </c>
      <c r="CM399" t="n">
        <v>0.011</v>
      </c>
      <c r="CN399" t="n">
        <v>1.1e-06</v>
      </c>
      <c r="CO399" t="inlineStr">
        <is>
          <t>NiS Fire Assay</t>
        </is>
      </c>
      <c r="CP399" t="n">
        <v>13500</v>
      </c>
      <c r="CQ399" t="n">
        <v>1.35</v>
      </c>
      <c r="CR399" t="inlineStr">
        <is>
          <t>4-Acid Digestion</t>
        </is>
      </c>
      <c r="CS399" t="n">
        <v>18.8</v>
      </c>
      <c r="CT399" t="n">
        <v>0.00188</v>
      </c>
      <c r="CU399" t="inlineStr">
        <is>
          <t>4-Acid Digestion</t>
        </is>
      </c>
      <c r="CV399" t="n">
        <v>13</v>
      </c>
      <c r="CW399" t="n">
        <v>0.0013</v>
      </c>
      <c r="CX399" t="inlineStr">
        <is>
          <t>4-Acid Digestion</t>
        </is>
      </c>
      <c r="CY399" t="n">
        <v>0.27</v>
      </c>
      <c r="CZ399" t="n">
        <v>2.7e-05</v>
      </c>
      <c r="DA399" t="inlineStr">
        <is>
          <t>4-Acid Digestion</t>
        </is>
      </c>
      <c r="DB399" t="n">
        <v>51900</v>
      </c>
      <c r="DC399" t="n">
        <v>5.19</v>
      </c>
      <c r="DD399" t="inlineStr">
        <is>
          <t>4-Acid Digestion</t>
        </is>
      </c>
      <c r="DE399" t="n">
        <v>1310</v>
      </c>
      <c r="DF399" t="n">
        <v>0.131</v>
      </c>
      <c r="DG399" t="inlineStr">
        <is>
          <t>4-Acid Digestion</t>
        </is>
      </c>
      <c r="DH399" t="n">
        <v>1.38</v>
      </c>
      <c r="DI399" t="n">
        <v>0.000138</v>
      </c>
      <c r="DJ399" t="inlineStr">
        <is>
          <t>4-Acid Digestion</t>
        </is>
      </c>
      <c r="DK399" t="n">
        <v>16100</v>
      </c>
      <c r="DL399" t="n">
        <v>1.61</v>
      </c>
      <c r="DM399" t="inlineStr">
        <is>
          <t>4-Acid Digestion</t>
        </is>
      </c>
      <c r="DN399" t="n">
        <v>6.17</v>
      </c>
      <c r="DO399" t="n">
        <v>0.000617</v>
      </c>
      <c r="DP399" t="inlineStr">
        <is>
          <t>4-Acid Digestion</t>
        </is>
      </c>
      <c r="DQ399" t="n">
        <v>21.9</v>
      </c>
      <c r="DR399" t="n">
        <v>0.00219</v>
      </c>
      <c r="DS399" t="inlineStr">
        <is>
          <t>4-Acid Digestion</t>
        </is>
      </c>
      <c r="DT399" t="n">
        <v>518</v>
      </c>
      <c r="DU399" t="n">
        <v>0.0518</v>
      </c>
      <c r="DV399" t="inlineStr">
        <is>
          <t>Peroxide Fusion ICP</t>
        </is>
      </c>
      <c r="DW399" t="n">
        <v>1410</v>
      </c>
      <c r="DX399" t="n">
        <v>0.141</v>
      </c>
      <c r="DY399" t="inlineStr">
        <is>
          <t>4-Acid Digestion</t>
        </is>
      </c>
      <c r="DZ399" t="n">
        <v>10.2</v>
      </c>
      <c r="EA399" t="n">
        <v>0.00102</v>
      </c>
      <c r="EB399" t="inlineStr">
        <is>
          <t>4-Acid Digestion</t>
        </is>
      </c>
      <c r="EC399" t="n">
        <v>0.243</v>
      </c>
      <c r="ED399" t="n">
        <v>2.43e-05</v>
      </c>
      <c r="EE399" t="inlineStr">
        <is>
          <t>Pb Fire Assay</t>
        </is>
      </c>
      <c r="EF399" t="n">
        <v>5.32</v>
      </c>
      <c r="EG399" t="n">
        <v>0.000532</v>
      </c>
      <c r="EH399" t="inlineStr">
        <is>
          <t>4-Acid Digestion</t>
        </is>
      </c>
      <c r="EI399" t="n">
        <v>0.526</v>
      </c>
      <c r="EJ399" t="n">
        <v>5.26e-05</v>
      </c>
      <c r="EK399" t="inlineStr">
        <is>
          <t>Pb Fire Assay</t>
        </is>
      </c>
      <c r="EL399" t="n">
        <v>82</v>
      </c>
      <c r="EM399" t="n">
        <v>0.008200000000000001</v>
      </c>
      <c r="EN399" t="inlineStr">
        <is>
          <t>Peroxide Fusion ICP</t>
        </is>
      </c>
      <c r="EO399" t="inlineStr"/>
      <c r="EP399" t="inlineStr"/>
      <c r="EQ399" t="inlineStr"/>
      <c r="ER399" t="n">
        <v>0.032</v>
      </c>
      <c r="ES399" t="n">
        <v>3.2e-06</v>
      </c>
      <c r="ET399" t="inlineStr">
        <is>
          <t>NiS Fire Assay</t>
        </is>
      </c>
      <c r="EU399" t="n">
        <v>0.063</v>
      </c>
      <c r="EV399" t="n">
        <v>6.3e-06</v>
      </c>
      <c r="EW399" t="inlineStr">
        <is>
          <t>NiS Fire Assay</t>
        </is>
      </c>
      <c r="EX399" t="n">
        <v>1090</v>
      </c>
      <c r="EY399" t="n">
        <v>0.109</v>
      </c>
      <c r="EZ399" t="inlineStr">
        <is>
          <t>4-Acid Digestion</t>
        </is>
      </c>
      <c r="FA399" t="n">
        <v>0.24</v>
      </c>
      <c r="FB399" t="n">
        <v>2.4e-05</v>
      </c>
      <c r="FC399" t="inlineStr">
        <is>
          <t>4-Acid Digestion</t>
        </is>
      </c>
      <c r="FD399" t="n">
        <v>27.7</v>
      </c>
      <c r="FE399" t="n">
        <v>0.00277</v>
      </c>
      <c r="FF399" t="inlineStr">
        <is>
          <t>4-Acid Digestion</t>
        </is>
      </c>
      <c r="FG399" t="inlineStr"/>
      <c r="FH399" t="inlineStr"/>
      <c r="FI399" t="inlineStr"/>
      <c r="FJ399" t="n">
        <v>241700</v>
      </c>
      <c r="FK399" t="n">
        <v>24.17</v>
      </c>
      <c r="FL399" t="inlineStr">
        <is>
          <t>Peroxide Fusion ICP</t>
        </is>
      </c>
      <c r="FM399" t="n">
        <v>4.64</v>
      </c>
      <c r="FN399" t="n">
        <v>0.000464</v>
      </c>
      <c r="FO399" t="inlineStr">
        <is>
          <t>Peroxide Fusion ICP</t>
        </is>
      </c>
      <c r="FP399" t="n">
        <v>1.89</v>
      </c>
      <c r="FQ399" t="n">
        <v>0.000189</v>
      </c>
      <c r="FR399" t="inlineStr">
        <is>
          <t>4-Acid Digestion</t>
        </is>
      </c>
      <c r="FS399" t="n">
        <v>478</v>
      </c>
      <c r="FT399" t="n">
        <v>0.0478</v>
      </c>
      <c r="FU399" t="inlineStr">
        <is>
          <t>4-Acid Digestion</t>
        </is>
      </c>
      <c r="FV399" t="n">
        <v>0.42</v>
      </c>
      <c r="FW399" t="n">
        <v>4.2e-05</v>
      </c>
      <c r="FX399" t="inlineStr">
        <is>
          <t>4-Acid Digestion</t>
        </is>
      </c>
      <c r="FY399" t="n">
        <v>0.58</v>
      </c>
      <c r="FZ399" t="n">
        <v>5.8e-05</v>
      </c>
      <c r="GA399" t="inlineStr">
        <is>
          <t>4-Acid Digestion</t>
        </is>
      </c>
      <c r="GB399" t="inlineStr"/>
      <c r="GC399" t="inlineStr"/>
      <c r="GD399" t="inlineStr"/>
      <c r="GE399" t="n">
        <v>6.55</v>
      </c>
      <c r="GF399" t="n">
        <v>0.000655</v>
      </c>
      <c r="GG399" t="inlineStr">
        <is>
          <t>4-Acid Digestion</t>
        </is>
      </c>
      <c r="GH399" t="n">
        <v>5880</v>
      </c>
      <c r="GI399" t="n">
        <v>0.588</v>
      </c>
      <c r="GJ399" t="inlineStr">
        <is>
          <t>4-Acid Digestion</t>
        </is>
      </c>
      <c r="GK399" t="inlineStr"/>
      <c r="GL399" t="inlineStr"/>
      <c r="GM399" t="inlineStr"/>
      <c r="GN399" t="n">
        <v>0.28</v>
      </c>
      <c r="GO399" t="n">
        <v>2.8e-05</v>
      </c>
      <c r="GP399" t="inlineStr">
        <is>
          <t>4-Acid Digestion</t>
        </is>
      </c>
      <c r="GQ399" t="n">
        <v>1.44</v>
      </c>
      <c r="GR399" t="n">
        <v>0.000144</v>
      </c>
      <c r="GS399" t="inlineStr">
        <is>
          <t>4-Acid Digestion</t>
        </is>
      </c>
      <c r="GT399" t="n">
        <v>257</v>
      </c>
      <c r="GU399" t="n">
        <v>0.0257</v>
      </c>
      <c r="GV399" t="inlineStr">
        <is>
          <t>Peroxide Fusion ICP</t>
        </is>
      </c>
      <c r="GW399" t="n">
        <v>1.09</v>
      </c>
      <c r="GX399" t="n">
        <v>0.000109</v>
      </c>
      <c r="GY399" t="inlineStr">
        <is>
          <t>4-Acid Digestion</t>
        </is>
      </c>
      <c r="GZ399" t="n">
        <v>17.5</v>
      </c>
      <c r="HA399" t="n">
        <v>0.00175</v>
      </c>
      <c r="HB399" t="inlineStr">
        <is>
          <t>4-Acid Digestion</t>
        </is>
      </c>
      <c r="HC399" t="n">
        <v>1.77</v>
      </c>
      <c r="HD399" t="n">
        <v>0.000177</v>
      </c>
      <c r="HE399" t="inlineStr">
        <is>
          <t>4-Acid Digestion</t>
        </is>
      </c>
      <c r="HF399" t="n">
        <v>88</v>
      </c>
      <c r="HG399" t="n">
        <v>0.008800000000000001</v>
      </c>
      <c r="HH399" t="inlineStr">
        <is>
          <t>4-Acid Digestion</t>
        </is>
      </c>
      <c r="HI399" t="n">
        <v>58</v>
      </c>
      <c r="HJ399" t="n">
        <v>0.0058</v>
      </c>
      <c r="HK399" t="inlineStr">
        <is>
          <t>4-Acid Digestion</t>
        </is>
      </c>
    </row>
    <row r="400">
      <c r="A400" t="inlineStr">
        <is>
          <t>OREAS0682</t>
        </is>
      </c>
      <c r="B400" t="inlineStr">
        <is>
          <t>Au &lt;1 ppm, Au-Pd-Pt (PGE) ore</t>
        </is>
      </c>
      <c r="C400" t="inlineStr">
        <is>
          <t>primary</t>
        </is>
      </c>
      <c r="D400" t="inlineStr">
        <is>
          <t>gabbronorite</t>
        </is>
      </c>
      <c r="E400" t="inlineStr">
        <is>
          <t>magmatic PGE</t>
        </is>
      </c>
      <c r="F400" t="inlineStr">
        <is>
          <t>yes</t>
        </is>
      </c>
      <c r="G400" t="inlineStr">
        <is>
          <t>Current</t>
        </is>
      </c>
      <c r="H400" t="inlineStr">
        <is>
          <t>C:/Users/Zeb/Documents/GitHub/OREAS-Catalogue-Info/oreas-catalogue-2024-05-24.csv</t>
        </is>
      </c>
      <c r="I400">
        <f>Hyperlink("https://www.oreas.com/crm/OREAS-682/")</f>
        <v/>
      </c>
      <c r="J400" t="n">
        <v>0.117</v>
      </c>
      <c r="K400" t="n">
        <v>1.17e-05</v>
      </c>
      <c r="L400" t="inlineStr">
        <is>
          <t>4-Acid Digestion</t>
        </is>
      </c>
      <c r="M400" t="n">
        <v>88400</v>
      </c>
      <c r="N400" t="n">
        <v>8.84</v>
      </c>
      <c r="O400" t="inlineStr">
        <is>
          <t>4-Acid Digestion</t>
        </is>
      </c>
      <c r="P400" t="inlineStr"/>
      <c r="Q400" t="inlineStr"/>
      <c r="R400" t="inlineStr"/>
      <c r="S400" t="n">
        <v>0.075</v>
      </c>
      <c r="T400" t="n">
        <v>7.5e-06</v>
      </c>
      <c r="U400" t="inlineStr">
        <is>
          <t>Pb Fire Assay</t>
        </is>
      </c>
      <c r="V400" t="inlineStr"/>
      <c r="W400" t="inlineStr"/>
      <c r="X400" t="inlineStr"/>
      <c r="Y400" t="n">
        <v>389</v>
      </c>
      <c r="Z400" t="n">
        <v>0.0389</v>
      </c>
      <c r="AA400" t="inlineStr">
        <is>
          <t>4-Acid Digestion</t>
        </is>
      </c>
      <c r="AB400" t="n">
        <v>1.24</v>
      </c>
      <c r="AC400" t="n">
        <v>0.000124</v>
      </c>
      <c r="AD400" t="inlineStr">
        <is>
          <t>4-Acid Digestion</t>
        </is>
      </c>
      <c r="AE400" t="n">
        <v>0.099</v>
      </c>
      <c r="AF400" t="n">
        <v>9.9e-06</v>
      </c>
      <c r="AG400" t="inlineStr">
        <is>
          <t>4-Acid Digestion</t>
        </is>
      </c>
      <c r="AH400" t="n">
        <v>64000</v>
      </c>
      <c r="AI400" t="n">
        <v>6.4</v>
      </c>
      <c r="AJ400" t="inlineStr">
        <is>
          <t>4-Acid Digestion</t>
        </is>
      </c>
      <c r="AK400" t="inlineStr"/>
      <c r="AL400" t="inlineStr"/>
      <c r="AM400" t="inlineStr"/>
      <c r="AN400" t="n">
        <v>35.9</v>
      </c>
      <c r="AO400" t="n">
        <v>0.00359</v>
      </c>
      <c r="AP400" t="inlineStr">
        <is>
          <t>4-Acid Digestion</t>
        </is>
      </c>
      <c r="AQ400" t="inlineStr"/>
      <c r="AR400" t="inlineStr"/>
      <c r="AS400" t="inlineStr"/>
      <c r="AT400" t="n">
        <v>50</v>
      </c>
      <c r="AU400" t="n">
        <v>0.005</v>
      </c>
      <c r="AV400" t="inlineStr">
        <is>
          <t>4-Acid Digestion</t>
        </is>
      </c>
      <c r="AW400" t="n">
        <v>2807</v>
      </c>
      <c r="AX400" t="n">
        <v>0.2807</v>
      </c>
      <c r="AY400" t="inlineStr">
        <is>
          <t>4-Acid Digestion</t>
        </is>
      </c>
      <c r="AZ400" t="n">
        <v>3.46</v>
      </c>
      <c r="BA400" t="n">
        <v>0.000346</v>
      </c>
      <c r="BB400" t="inlineStr">
        <is>
          <t>4-Acid Digestion</t>
        </is>
      </c>
      <c r="BC400" t="n">
        <v>258</v>
      </c>
      <c r="BD400" t="n">
        <v>0.0258</v>
      </c>
      <c r="BE400" t="inlineStr">
        <is>
          <t>4-Acid Digestion</t>
        </is>
      </c>
      <c r="BF400" t="n">
        <v>2.95</v>
      </c>
      <c r="BG400" t="n">
        <v>0.000295</v>
      </c>
      <c r="BH400" t="inlineStr">
        <is>
          <t>4-Acid Digestion</t>
        </is>
      </c>
      <c r="BI400" t="n">
        <v>1.67</v>
      </c>
      <c r="BJ400" t="n">
        <v>0.000167</v>
      </c>
      <c r="BK400" t="inlineStr">
        <is>
          <t>4-Acid Digestion</t>
        </is>
      </c>
      <c r="BL400" t="n">
        <v>1.21</v>
      </c>
      <c r="BM400" t="n">
        <v>0.000121</v>
      </c>
      <c r="BN400" t="inlineStr">
        <is>
          <t>4-Acid Digestion</t>
        </is>
      </c>
      <c r="BO400" t="n">
        <v>67800</v>
      </c>
      <c r="BP400" t="n">
        <v>6.78</v>
      </c>
      <c r="BQ400" t="inlineStr">
        <is>
          <t>4-Acid Digestion</t>
        </is>
      </c>
      <c r="BR400" t="n">
        <v>17.9</v>
      </c>
      <c r="BS400" t="n">
        <v>0.00179</v>
      </c>
      <c r="BT400" t="inlineStr">
        <is>
          <t>4-Acid Digestion</t>
        </is>
      </c>
      <c r="BU400" t="n">
        <v>3.51</v>
      </c>
      <c r="BV400" t="n">
        <v>0.000351</v>
      </c>
      <c r="BW400" t="inlineStr">
        <is>
          <t>4-Acid Digestion</t>
        </is>
      </c>
      <c r="BX400" t="inlineStr"/>
      <c r="BY400" t="inlineStr"/>
      <c r="BZ400" t="inlineStr"/>
      <c r="CA400" t="n">
        <v>1.55</v>
      </c>
      <c r="CB400" t="n">
        <v>0.000155</v>
      </c>
      <c r="CC400" t="inlineStr">
        <is>
          <t>4-Acid Digestion</t>
        </is>
      </c>
      <c r="CD400" t="inlineStr"/>
      <c r="CE400" t="inlineStr"/>
      <c r="CF400" t="inlineStr"/>
      <c r="CG400" t="n">
        <v>0.59</v>
      </c>
      <c r="CH400" t="n">
        <v>5.9e-05</v>
      </c>
      <c r="CI400" t="inlineStr">
        <is>
          <t>4-Acid Digestion</t>
        </is>
      </c>
      <c r="CJ400" t="n">
        <v>0.038</v>
      </c>
      <c r="CK400" t="n">
        <v>3.8e-06</v>
      </c>
      <c r="CL400" t="inlineStr">
        <is>
          <t>4-Acid Digestion</t>
        </is>
      </c>
      <c r="CM400" t="n">
        <v>0.02</v>
      </c>
      <c r="CN400" t="n">
        <v>2e-06</v>
      </c>
      <c r="CO400" t="inlineStr">
        <is>
          <t>NiS Fire Assay</t>
        </is>
      </c>
      <c r="CP400" t="n">
        <v>11800</v>
      </c>
      <c r="CQ400" t="n">
        <v>1.18</v>
      </c>
      <c r="CR400" t="inlineStr">
        <is>
          <t>4-Acid Digestion</t>
        </is>
      </c>
      <c r="CS400" t="n">
        <v>16.6</v>
      </c>
      <c r="CT400" t="n">
        <v>0.00166</v>
      </c>
      <c r="CU400" t="inlineStr">
        <is>
          <t>4-Acid Digestion</t>
        </is>
      </c>
      <c r="CV400" t="n">
        <v>11.5</v>
      </c>
      <c r="CW400" t="n">
        <v>0.00115</v>
      </c>
      <c r="CX400" t="inlineStr">
        <is>
          <t>4-Acid Digestion</t>
        </is>
      </c>
      <c r="CY400" t="n">
        <v>0.23</v>
      </c>
      <c r="CZ400" t="n">
        <v>2.3e-05</v>
      </c>
      <c r="DA400" t="inlineStr">
        <is>
          <t>4-Acid Digestion</t>
        </is>
      </c>
      <c r="DB400" t="n">
        <v>48600</v>
      </c>
      <c r="DC400" t="n">
        <v>4.86</v>
      </c>
      <c r="DD400" t="inlineStr">
        <is>
          <t>4-Acid Digestion</t>
        </is>
      </c>
      <c r="DE400" t="n">
        <v>1160</v>
      </c>
      <c r="DF400" t="n">
        <v>0.116</v>
      </c>
      <c r="DG400" t="inlineStr">
        <is>
          <t>4-Acid Digestion</t>
        </is>
      </c>
      <c r="DH400" t="n">
        <v>1.45</v>
      </c>
      <c r="DI400" t="n">
        <v>0.000145</v>
      </c>
      <c r="DJ400" t="inlineStr">
        <is>
          <t>4-Acid Digestion</t>
        </is>
      </c>
      <c r="DK400" t="n">
        <v>16000</v>
      </c>
      <c r="DL400" t="n">
        <v>1.6</v>
      </c>
      <c r="DM400" t="inlineStr">
        <is>
          <t>4-Acid Digestion</t>
        </is>
      </c>
      <c r="DN400" t="n">
        <v>5.43</v>
      </c>
      <c r="DO400" t="n">
        <v>0.000543</v>
      </c>
      <c r="DP400" t="inlineStr">
        <is>
          <t>4-Acid Digestion</t>
        </is>
      </c>
      <c r="DQ400" t="n">
        <v>18.9</v>
      </c>
      <c r="DR400" t="n">
        <v>0.00189</v>
      </c>
      <c r="DS400" t="inlineStr">
        <is>
          <t>4-Acid Digestion</t>
        </is>
      </c>
      <c r="DT400" t="n">
        <v>572</v>
      </c>
      <c r="DU400" t="n">
        <v>0.0572</v>
      </c>
      <c r="DV400" t="inlineStr">
        <is>
          <t>Peroxide Fusion ICP</t>
        </is>
      </c>
      <c r="DW400" t="n">
        <v>1220</v>
      </c>
      <c r="DX400" t="n">
        <v>0.122</v>
      </c>
      <c r="DY400" t="inlineStr">
        <is>
          <t>4-Acid Digestion</t>
        </is>
      </c>
      <c r="DZ400" t="n">
        <v>9.19</v>
      </c>
      <c r="EA400" t="n">
        <v>0.000919</v>
      </c>
      <c r="EB400" t="inlineStr">
        <is>
          <t>4-Acid Digestion</t>
        </is>
      </c>
      <c r="EC400" t="n">
        <v>0.444</v>
      </c>
      <c r="ED400" t="n">
        <v>4.44e-05</v>
      </c>
      <c r="EE400" t="inlineStr">
        <is>
          <t>Pb Fire Assay</t>
        </is>
      </c>
      <c r="EF400" t="n">
        <v>4.63</v>
      </c>
      <c r="EG400" t="n">
        <v>0.000463</v>
      </c>
      <c r="EH400" t="inlineStr">
        <is>
          <t>4-Acid Digestion</t>
        </is>
      </c>
      <c r="EI400" t="n">
        <v>0.868</v>
      </c>
      <c r="EJ400" t="n">
        <v>8.68e-05</v>
      </c>
      <c r="EK400" t="inlineStr">
        <is>
          <t>Pb Fire Assay</t>
        </is>
      </c>
      <c r="EL400" t="n">
        <v>72</v>
      </c>
      <c r="EM400" t="n">
        <v>0.0072</v>
      </c>
      <c r="EN400" t="inlineStr">
        <is>
          <t>Peroxide Fusion ICP</t>
        </is>
      </c>
      <c r="EO400" t="inlineStr"/>
      <c r="EP400" t="inlineStr"/>
      <c r="EQ400" t="inlineStr"/>
      <c r="ER400" t="n">
        <v>0.06</v>
      </c>
      <c r="ES400" t="n">
        <v>6e-06</v>
      </c>
      <c r="ET400" t="inlineStr">
        <is>
          <t>NiS Fire Assay</t>
        </is>
      </c>
      <c r="EU400" t="n">
        <v>0.112</v>
      </c>
      <c r="EV400" t="n">
        <v>1.12e-05</v>
      </c>
      <c r="EW400" t="inlineStr">
        <is>
          <t>NiS Fire Assay</t>
        </is>
      </c>
      <c r="EX400" t="n">
        <v>1140</v>
      </c>
      <c r="EY400" t="n">
        <v>0.114</v>
      </c>
      <c r="EZ400" t="inlineStr">
        <is>
          <t>4-Acid Digestion</t>
        </is>
      </c>
      <c r="FA400" t="n">
        <v>0.2</v>
      </c>
      <c r="FB400" t="n">
        <v>2e-05</v>
      </c>
      <c r="FC400" t="inlineStr">
        <is>
          <t>4-Acid Digestion</t>
        </is>
      </c>
      <c r="FD400" t="n">
        <v>23.7</v>
      </c>
      <c r="FE400" t="n">
        <v>0.00237</v>
      </c>
      <c r="FF400" t="inlineStr">
        <is>
          <t>4-Acid Digestion</t>
        </is>
      </c>
      <c r="FG400" t="inlineStr"/>
      <c r="FH400" t="inlineStr"/>
      <c r="FI400" t="inlineStr"/>
      <c r="FJ400" t="n">
        <v>239600</v>
      </c>
      <c r="FK400" t="n">
        <v>23.96</v>
      </c>
      <c r="FL400" t="inlineStr">
        <is>
          <t>Peroxide Fusion ICP</t>
        </is>
      </c>
      <c r="FM400" t="n">
        <v>4.03</v>
      </c>
      <c r="FN400" t="n">
        <v>0.000403</v>
      </c>
      <c r="FO400" t="inlineStr">
        <is>
          <t>Peroxide Fusion ICP</t>
        </is>
      </c>
      <c r="FP400" t="n">
        <v>1.63</v>
      </c>
      <c r="FQ400" t="n">
        <v>0.000163</v>
      </c>
      <c r="FR400" t="inlineStr">
        <is>
          <t>4-Acid Digestion</t>
        </is>
      </c>
      <c r="FS400" t="n">
        <v>469</v>
      </c>
      <c r="FT400" t="n">
        <v>0.0469</v>
      </c>
      <c r="FU400" t="inlineStr">
        <is>
          <t>4-Acid Digestion</t>
        </is>
      </c>
      <c r="FV400" t="n">
        <v>0.38</v>
      </c>
      <c r="FW400" t="n">
        <v>3.8e-05</v>
      </c>
      <c r="FX400" t="inlineStr">
        <is>
          <t>4-Acid Digestion</t>
        </is>
      </c>
      <c r="FY400" t="n">
        <v>0.52</v>
      </c>
      <c r="FZ400" t="n">
        <v>5.2e-05</v>
      </c>
      <c r="GA400" t="inlineStr">
        <is>
          <t>4-Acid Digestion</t>
        </is>
      </c>
      <c r="GB400" t="inlineStr"/>
      <c r="GC400" t="inlineStr"/>
      <c r="GD400" t="inlineStr"/>
      <c r="GE400" t="n">
        <v>5.72</v>
      </c>
      <c r="GF400" t="n">
        <v>0.000572</v>
      </c>
      <c r="GG400" t="inlineStr">
        <is>
          <t>4-Acid Digestion</t>
        </is>
      </c>
      <c r="GH400" t="n">
        <v>5030</v>
      </c>
      <c r="GI400" t="n">
        <v>0.503</v>
      </c>
      <c r="GJ400" t="inlineStr">
        <is>
          <t>4-Acid Digestion</t>
        </is>
      </c>
      <c r="GK400" t="n">
        <v>0.15</v>
      </c>
      <c r="GL400" t="n">
        <v>1.5e-05</v>
      </c>
      <c r="GM400" t="inlineStr">
        <is>
          <t>4-Acid Digestion</t>
        </is>
      </c>
      <c r="GN400" t="n">
        <v>0.24</v>
      </c>
      <c r="GO400" t="n">
        <v>2.4e-05</v>
      </c>
      <c r="GP400" t="inlineStr">
        <is>
          <t>4-Acid Digestion</t>
        </is>
      </c>
      <c r="GQ400" t="n">
        <v>1.28</v>
      </c>
      <c r="GR400" t="n">
        <v>0.000128</v>
      </c>
      <c r="GS400" t="inlineStr">
        <is>
          <t>4-Acid Digestion</t>
        </is>
      </c>
      <c r="GT400" t="n">
        <v>231</v>
      </c>
      <c r="GU400" t="n">
        <v>0.0231</v>
      </c>
      <c r="GV400" t="inlineStr">
        <is>
          <t>Peroxide Fusion ICP</t>
        </is>
      </c>
      <c r="GW400" t="n">
        <v>1.08</v>
      </c>
      <c r="GX400" t="n">
        <v>0.000108</v>
      </c>
      <c r="GY400" t="inlineStr">
        <is>
          <t>4-Acid Digestion</t>
        </is>
      </c>
      <c r="GZ400" t="n">
        <v>14.9</v>
      </c>
      <c r="HA400" t="n">
        <v>0.00149</v>
      </c>
      <c r="HB400" t="inlineStr">
        <is>
          <t>4-Acid Digestion</t>
        </is>
      </c>
      <c r="HC400" t="n">
        <v>1.52</v>
      </c>
      <c r="HD400" t="n">
        <v>0.000152</v>
      </c>
      <c r="HE400" t="inlineStr">
        <is>
          <t>4-Acid Digestion</t>
        </is>
      </c>
      <c r="HF400" t="n">
        <v>84</v>
      </c>
      <c r="HG400" t="n">
        <v>0.008399999999999999</v>
      </c>
      <c r="HH400" t="inlineStr">
        <is>
          <t>4-Acid Digestion</t>
        </is>
      </c>
      <c r="HI400" t="n">
        <v>52</v>
      </c>
      <c r="HJ400" t="n">
        <v>0.0052</v>
      </c>
      <c r="HK400" t="inlineStr">
        <is>
          <t>4-Acid Digestion</t>
        </is>
      </c>
    </row>
    <row r="401">
      <c r="A401" t="inlineStr">
        <is>
          <t>OREAS0683</t>
        </is>
      </c>
      <c r="B401" t="inlineStr">
        <is>
          <t>Au &lt;1 ppm, Au-Pd-Pt (PGE) ore</t>
        </is>
      </c>
      <c r="C401" t="inlineStr">
        <is>
          <t>primary</t>
        </is>
      </c>
      <c r="D401" t="inlineStr">
        <is>
          <t>pyroxenite</t>
        </is>
      </c>
      <c r="E401" t="inlineStr">
        <is>
          <t>magmatic PGE</t>
        </is>
      </c>
      <c r="F401" t="inlineStr">
        <is>
          <t>yes</t>
        </is>
      </c>
      <c r="G401" t="inlineStr">
        <is>
          <t>Current</t>
        </is>
      </c>
      <c r="H401" t="inlineStr">
        <is>
          <t>C:/Users/Zeb/Documents/GitHub/OREAS-Catalogue-Info/oreas-catalogue-2024-05-24.csv</t>
        </is>
      </c>
      <c r="I401">
        <f>Hyperlink("https://www.oreas.com/crm/OREAS-683/")</f>
        <v/>
      </c>
      <c r="J401" t="n">
        <v>0.172</v>
      </c>
      <c r="K401" t="n">
        <v>1.72e-05</v>
      </c>
      <c r="L401" t="inlineStr">
        <is>
          <t>4-Acid Digestion</t>
        </is>
      </c>
      <c r="M401" t="n">
        <v>71500</v>
      </c>
      <c r="N401" t="n">
        <v>7.15</v>
      </c>
      <c r="O401" t="inlineStr">
        <is>
          <t>4-Acid Digestion</t>
        </is>
      </c>
      <c r="P401" t="inlineStr"/>
      <c r="Q401" t="inlineStr"/>
      <c r="R401" t="inlineStr"/>
      <c r="S401" t="n">
        <v>0.207</v>
      </c>
      <c r="T401" t="n">
        <v>2.07e-05</v>
      </c>
      <c r="U401" t="inlineStr">
        <is>
          <t>Pb Fire Assay</t>
        </is>
      </c>
      <c r="V401" t="inlineStr"/>
      <c r="W401" t="inlineStr"/>
      <c r="X401" t="inlineStr"/>
      <c r="Y401" t="n">
        <v>188</v>
      </c>
      <c r="Z401" t="n">
        <v>0.0188</v>
      </c>
      <c r="AA401" t="inlineStr">
        <is>
          <t>4-Acid Digestion</t>
        </is>
      </c>
      <c r="AB401" t="n">
        <v>0.5600000000000001</v>
      </c>
      <c r="AC401" t="n">
        <v>5.6e-05</v>
      </c>
      <c r="AD401" t="inlineStr">
        <is>
          <t>4-Acid Digestion</t>
        </is>
      </c>
      <c r="AE401" t="n">
        <v>0.16</v>
      </c>
      <c r="AF401" t="n">
        <v>1.6e-05</v>
      </c>
      <c r="AG401" t="inlineStr">
        <is>
          <t>4-Acid Digestion</t>
        </is>
      </c>
      <c r="AH401" t="n">
        <v>52300</v>
      </c>
      <c r="AI401" t="n">
        <v>5.23</v>
      </c>
      <c r="AJ401" t="inlineStr">
        <is>
          <t>4-Acid Digestion</t>
        </is>
      </c>
      <c r="AK401" t="n">
        <v>0.07199999999999999</v>
      </c>
      <c r="AL401" t="n">
        <v>7.2e-06</v>
      </c>
      <c r="AM401" t="inlineStr">
        <is>
          <t>4-Acid Digestion</t>
        </is>
      </c>
      <c r="AN401" t="n">
        <v>17.1</v>
      </c>
      <c r="AO401" t="n">
        <v>0.00171</v>
      </c>
      <c r="AP401" t="inlineStr">
        <is>
          <t>4-Acid Digestion</t>
        </is>
      </c>
      <c r="AQ401" t="inlineStr"/>
      <c r="AR401" t="inlineStr"/>
      <c r="AS401" t="inlineStr"/>
      <c r="AT401" t="n">
        <v>85</v>
      </c>
      <c r="AU401" t="n">
        <v>0.008500000000000001</v>
      </c>
      <c r="AV401" t="inlineStr">
        <is>
          <t>4-Acid Digestion</t>
        </is>
      </c>
      <c r="AW401" t="n">
        <v>7710</v>
      </c>
      <c r="AX401" t="n">
        <v>0.771</v>
      </c>
      <c r="AY401" t="inlineStr">
        <is>
          <t>4-Acid Digestion</t>
        </is>
      </c>
      <c r="AZ401" t="n">
        <v>1.32</v>
      </c>
      <c r="BA401" t="n">
        <v>0.000132</v>
      </c>
      <c r="BB401" t="inlineStr">
        <is>
          <t>4-Acid Digestion</t>
        </is>
      </c>
      <c r="BC401" t="n">
        <v>404</v>
      </c>
      <c r="BD401" t="n">
        <v>0.0404</v>
      </c>
      <c r="BE401" t="inlineStr">
        <is>
          <t>4-Acid Digestion</t>
        </is>
      </c>
      <c r="BF401" t="n">
        <v>1.54</v>
      </c>
      <c r="BG401" t="n">
        <v>0.000154</v>
      </c>
      <c r="BH401" t="inlineStr">
        <is>
          <t>4-Acid Digestion</t>
        </is>
      </c>
      <c r="BI401" t="n">
        <v>0.93</v>
      </c>
      <c r="BJ401" t="n">
        <v>9.3e-05</v>
      </c>
      <c r="BK401" t="inlineStr">
        <is>
          <t>4-Acid Digestion</t>
        </is>
      </c>
      <c r="BL401" t="n">
        <v>0.58</v>
      </c>
      <c r="BM401" t="n">
        <v>5.8e-05</v>
      </c>
      <c r="BN401" t="inlineStr">
        <is>
          <t>4-Acid Digestion</t>
        </is>
      </c>
      <c r="BO401" t="n">
        <v>73200</v>
      </c>
      <c r="BP401" t="n">
        <v>7.32</v>
      </c>
      <c r="BQ401" t="inlineStr">
        <is>
          <t>4-Acid Digestion</t>
        </is>
      </c>
      <c r="BR401" t="n">
        <v>13.8</v>
      </c>
      <c r="BS401" t="n">
        <v>0.00138</v>
      </c>
      <c r="BT401" t="inlineStr">
        <is>
          <t>4-Acid Digestion</t>
        </is>
      </c>
      <c r="BU401" t="n">
        <v>1.64</v>
      </c>
      <c r="BV401" t="n">
        <v>0.000164</v>
      </c>
      <c r="BW401" t="inlineStr">
        <is>
          <t>4-Acid Digestion</t>
        </is>
      </c>
      <c r="BX401" t="inlineStr"/>
      <c r="BY401" t="inlineStr"/>
      <c r="BZ401" t="inlineStr"/>
      <c r="CA401" t="n">
        <v>0.75</v>
      </c>
      <c r="CB401" t="n">
        <v>7.499999999999999e-05</v>
      </c>
      <c r="CC401" t="inlineStr">
        <is>
          <t>4-Acid Digestion</t>
        </is>
      </c>
      <c r="CD401" t="inlineStr"/>
      <c r="CE401" t="inlineStr"/>
      <c r="CF401" t="inlineStr"/>
      <c r="CG401" t="n">
        <v>0.32</v>
      </c>
      <c r="CH401" t="n">
        <v>3.2e-05</v>
      </c>
      <c r="CI401" t="inlineStr">
        <is>
          <t>4-Acid Digestion</t>
        </is>
      </c>
      <c r="CJ401" t="n">
        <v>0.028</v>
      </c>
      <c r="CK401" t="n">
        <v>2.8e-06</v>
      </c>
      <c r="CL401" t="inlineStr">
        <is>
          <t>4-Acid Digestion</t>
        </is>
      </c>
      <c r="CM401" t="n">
        <v>0.05</v>
      </c>
      <c r="CN401" t="n">
        <v>5e-06</v>
      </c>
      <c r="CO401" t="inlineStr">
        <is>
          <t>NiS Fire Assay</t>
        </is>
      </c>
      <c r="CP401" t="n">
        <v>5070</v>
      </c>
      <c r="CQ401" t="n">
        <v>0.507</v>
      </c>
      <c r="CR401" t="inlineStr">
        <is>
          <t>4-Acid Digestion</t>
        </is>
      </c>
      <c r="CS401" t="n">
        <v>8.17</v>
      </c>
      <c r="CT401" t="n">
        <v>0.000817</v>
      </c>
      <c r="CU401" t="inlineStr">
        <is>
          <t>4-Acid Digestion</t>
        </is>
      </c>
      <c r="CV401" t="n">
        <v>6.51</v>
      </c>
      <c r="CW401" t="n">
        <v>0.000651</v>
      </c>
      <c r="CX401" t="inlineStr">
        <is>
          <t>4-Acid Digestion</t>
        </is>
      </c>
      <c r="CY401" t="n">
        <v>0.13</v>
      </c>
      <c r="CZ401" t="n">
        <v>1.3e-05</v>
      </c>
      <c r="DA401" t="inlineStr">
        <is>
          <t>4-Acid Digestion</t>
        </is>
      </c>
      <c r="DB401" t="n">
        <v>86300</v>
      </c>
      <c r="DC401" t="n">
        <v>8.630000000000001</v>
      </c>
      <c r="DD401" t="inlineStr">
        <is>
          <t>4-Acid Digestion</t>
        </is>
      </c>
      <c r="DE401" t="n">
        <v>1200</v>
      </c>
      <c r="DF401" t="n">
        <v>0.12</v>
      </c>
      <c r="DG401" t="inlineStr">
        <is>
          <t>4-Acid Digestion</t>
        </is>
      </c>
      <c r="DH401" t="n">
        <v>1</v>
      </c>
      <c r="DI401" t="n">
        <v>0.0001</v>
      </c>
      <c r="DJ401" t="inlineStr">
        <is>
          <t>4-Acid Digestion</t>
        </is>
      </c>
      <c r="DK401" t="n">
        <v>10300</v>
      </c>
      <c r="DL401" t="n">
        <v>1.03</v>
      </c>
      <c r="DM401" t="inlineStr">
        <is>
          <t>4-Acid Digestion</t>
        </is>
      </c>
      <c r="DN401" t="n">
        <v>2.61</v>
      </c>
      <c r="DO401" t="n">
        <v>0.000261</v>
      </c>
      <c r="DP401" t="inlineStr">
        <is>
          <t>4-Acid Digestion</t>
        </is>
      </c>
      <c r="DQ401" t="n">
        <v>8.75</v>
      </c>
      <c r="DR401" t="n">
        <v>0.000875</v>
      </c>
      <c r="DS401" t="inlineStr">
        <is>
          <t>4-Acid Digestion</t>
        </is>
      </c>
      <c r="DT401" t="n">
        <v>1215</v>
      </c>
      <c r="DU401" t="n">
        <v>0.1215</v>
      </c>
      <c r="DV401" t="inlineStr">
        <is>
          <t>Peroxide Fusion ICP</t>
        </is>
      </c>
      <c r="DW401" t="n">
        <v>500</v>
      </c>
      <c r="DX401" t="n">
        <v>0.05</v>
      </c>
      <c r="DY401" t="inlineStr">
        <is>
          <t>4-Acid Digestion</t>
        </is>
      </c>
      <c r="DZ401" t="n">
        <v>10.2</v>
      </c>
      <c r="EA401" t="n">
        <v>0.00102</v>
      </c>
      <c r="EB401" t="inlineStr">
        <is>
          <t>4-Acid Digestion</t>
        </is>
      </c>
      <c r="EC401" t="n">
        <v>0.853</v>
      </c>
      <c r="ED401" t="n">
        <v>8.53e-05</v>
      </c>
      <c r="EE401" t="inlineStr">
        <is>
          <t>Pb Fire Assay</t>
        </is>
      </c>
      <c r="EF401" t="n">
        <v>2.17</v>
      </c>
      <c r="EG401" t="n">
        <v>0.000217</v>
      </c>
      <c r="EH401" t="inlineStr">
        <is>
          <t>4-Acid Digestion</t>
        </is>
      </c>
      <c r="EI401" t="n">
        <v>1.76</v>
      </c>
      <c r="EJ401" t="n">
        <v>0.000176</v>
      </c>
      <c r="EK401" t="inlineStr">
        <is>
          <t>Pb Fire Assay</t>
        </is>
      </c>
      <c r="EL401" t="n">
        <v>27.9</v>
      </c>
      <c r="EM401" t="n">
        <v>0.00279</v>
      </c>
      <c r="EN401" t="inlineStr">
        <is>
          <t>Peroxide Fusion ICP</t>
        </is>
      </c>
      <c r="EO401" t="inlineStr"/>
      <c r="EP401" t="inlineStr"/>
      <c r="EQ401" t="inlineStr"/>
      <c r="ER401" t="n">
        <v>0.146</v>
      </c>
      <c r="ES401" t="n">
        <v>1.46e-05</v>
      </c>
      <c r="ET401" t="inlineStr">
        <is>
          <t>NiS Fire Assay</t>
        </is>
      </c>
      <c r="EU401" t="n">
        <v>0.252</v>
      </c>
      <c r="EV401" t="n">
        <v>2.52e-05</v>
      </c>
      <c r="EW401" t="inlineStr">
        <is>
          <t>NiS Fire Assay</t>
        </is>
      </c>
      <c r="EX401" t="n">
        <v>2050</v>
      </c>
      <c r="EY401" t="n">
        <v>0.205</v>
      </c>
      <c r="EZ401" t="inlineStr">
        <is>
          <t>4-Acid Digestion</t>
        </is>
      </c>
      <c r="FA401" t="inlineStr"/>
      <c r="FB401" t="inlineStr"/>
      <c r="FC401" t="inlineStr"/>
      <c r="FD401" t="n">
        <v>19.7</v>
      </c>
      <c r="FE401" t="n">
        <v>0.00197</v>
      </c>
      <c r="FF401" t="inlineStr">
        <is>
          <t>4-Acid Digestion</t>
        </is>
      </c>
      <c r="FG401" t="inlineStr"/>
      <c r="FH401" t="inlineStr"/>
      <c r="FI401" t="inlineStr"/>
      <c r="FJ401" t="n">
        <v>228700</v>
      </c>
      <c r="FK401" t="n">
        <v>22.87</v>
      </c>
      <c r="FL401" t="inlineStr">
        <is>
          <t>Peroxide Fusion ICP</t>
        </is>
      </c>
      <c r="FM401" t="n">
        <v>1.87</v>
      </c>
      <c r="FN401" t="n">
        <v>0.000187</v>
      </c>
      <c r="FO401" t="inlineStr">
        <is>
          <t>Peroxide Fusion ICP</t>
        </is>
      </c>
      <c r="FP401" t="n">
        <v>0.85</v>
      </c>
      <c r="FQ401" t="n">
        <v>8.500000000000001e-05</v>
      </c>
      <c r="FR401" t="inlineStr">
        <is>
          <t>4-Acid Digestion</t>
        </is>
      </c>
      <c r="FS401" t="n">
        <v>276</v>
      </c>
      <c r="FT401" t="n">
        <v>0.0276</v>
      </c>
      <c r="FU401" t="inlineStr">
        <is>
          <t>4-Acid Digestion</t>
        </is>
      </c>
      <c r="FV401" t="inlineStr"/>
      <c r="FW401" t="inlineStr"/>
      <c r="FX401" t="inlineStr"/>
      <c r="FY401" t="n">
        <v>0.25</v>
      </c>
      <c r="FZ401" t="n">
        <v>2.5e-05</v>
      </c>
      <c r="GA401" t="inlineStr">
        <is>
          <t>4-Acid Digestion</t>
        </is>
      </c>
      <c r="GB401" t="inlineStr"/>
      <c r="GC401" t="inlineStr"/>
      <c r="GD401" t="inlineStr"/>
      <c r="GE401" t="n">
        <v>2.42</v>
      </c>
      <c r="GF401" t="n">
        <v>0.000242</v>
      </c>
      <c r="GG401" t="inlineStr">
        <is>
          <t>4-Acid Digestion</t>
        </is>
      </c>
      <c r="GH401" t="n">
        <v>2630</v>
      </c>
      <c r="GI401" t="n">
        <v>0.263</v>
      </c>
      <c r="GJ401" t="inlineStr">
        <is>
          <t>4-Acid Digestion</t>
        </is>
      </c>
      <c r="GK401" t="inlineStr"/>
      <c r="GL401" t="inlineStr"/>
      <c r="GM401" t="inlineStr"/>
      <c r="GN401" t="n">
        <v>0.13</v>
      </c>
      <c r="GO401" t="n">
        <v>1.3e-05</v>
      </c>
      <c r="GP401" t="inlineStr">
        <is>
          <t>4-Acid Digestion</t>
        </is>
      </c>
      <c r="GQ401" t="n">
        <v>0.58</v>
      </c>
      <c r="GR401" t="n">
        <v>5.8e-05</v>
      </c>
      <c r="GS401" t="inlineStr">
        <is>
          <t>4-Acid Digestion</t>
        </is>
      </c>
      <c r="GT401" t="n">
        <v>196</v>
      </c>
      <c r="GU401" t="n">
        <v>0.0196</v>
      </c>
      <c r="GV401" t="inlineStr">
        <is>
          <t>Peroxide Fusion ICP</t>
        </is>
      </c>
      <c r="GW401" t="n">
        <v>1.23</v>
      </c>
      <c r="GX401" t="n">
        <v>0.000123</v>
      </c>
      <c r="GY401" t="inlineStr">
        <is>
          <t>4-Acid Digestion</t>
        </is>
      </c>
      <c r="GZ401" t="n">
        <v>8.02</v>
      </c>
      <c r="HA401" t="n">
        <v>0.000802</v>
      </c>
      <c r="HB401" t="inlineStr">
        <is>
          <t>4-Acid Digestion</t>
        </is>
      </c>
      <c r="HC401" t="n">
        <v>0.88</v>
      </c>
      <c r="HD401" t="n">
        <v>8.8e-05</v>
      </c>
      <c r="HE401" t="inlineStr">
        <is>
          <t>4-Acid Digestion</t>
        </is>
      </c>
      <c r="HF401" t="n">
        <v>92</v>
      </c>
      <c r="HG401" t="n">
        <v>0.0092</v>
      </c>
      <c r="HH401" t="inlineStr">
        <is>
          <t>4-Acid Digestion</t>
        </is>
      </c>
      <c r="HI401" t="n">
        <v>26.3</v>
      </c>
      <c r="HJ401" t="n">
        <v>0.00263</v>
      </c>
      <c r="HK401" t="inlineStr">
        <is>
          <t>4-Acid Digestion</t>
        </is>
      </c>
    </row>
    <row r="402">
      <c r="A402" t="inlineStr">
        <is>
          <t>OREAS0684</t>
        </is>
      </c>
      <c r="B402" t="inlineStr">
        <is>
          <t>Au &lt;1 ppm, Au-Pd-Pt (PGE) ore</t>
        </is>
      </c>
      <c r="C402" t="inlineStr">
        <is>
          <t>primary</t>
        </is>
      </c>
      <c r="D402" t="inlineStr">
        <is>
          <t>pyroxenite</t>
        </is>
      </c>
      <c r="E402" t="inlineStr">
        <is>
          <t>magmatic PGE</t>
        </is>
      </c>
      <c r="F402" t="inlineStr">
        <is>
          <t>yes</t>
        </is>
      </c>
      <c r="G402" t="inlineStr">
        <is>
          <t>Archived</t>
        </is>
      </c>
      <c r="H402" t="inlineStr">
        <is>
          <t>C:/Users/Zeb/Documents/GitHub/OREAS-Catalogue-Info/oreas-catalogue-2024-05-24.csv</t>
        </is>
      </c>
      <c r="I402">
        <f>Hyperlink("https://www.oreas.com/crm/OREAS-684/")</f>
        <v/>
      </c>
      <c r="J402" t="n">
        <v>0.352</v>
      </c>
      <c r="K402" t="n">
        <v>3.52e-05</v>
      </c>
      <c r="L402" t="inlineStr">
        <is>
          <t>4-Acid Digestion</t>
        </is>
      </c>
      <c r="M402" t="n">
        <v>59600</v>
      </c>
      <c r="N402" t="n">
        <v>5.96</v>
      </c>
      <c r="O402" t="inlineStr">
        <is>
          <t>4-Acid Digestion</t>
        </is>
      </c>
      <c r="P402" t="inlineStr"/>
      <c r="Q402" t="inlineStr"/>
      <c r="R402" t="inlineStr"/>
      <c r="S402" t="n">
        <v>0.248</v>
      </c>
      <c r="T402" t="n">
        <v>2.48e-05</v>
      </c>
      <c r="U402" t="inlineStr">
        <is>
          <t>Pb Fire Assay</t>
        </is>
      </c>
      <c r="V402" t="inlineStr"/>
      <c r="W402" t="inlineStr"/>
      <c r="X402" t="inlineStr"/>
      <c r="Y402" t="n">
        <v>71</v>
      </c>
      <c r="Z402" t="n">
        <v>0.0071</v>
      </c>
      <c r="AA402" t="inlineStr">
        <is>
          <t>4-Acid Digestion</t>
        </is>
      </c>
      <c r="AB402" t="inlineStr"/>
      <c r="AC402" t="inlineStr"/>
      <c r="AD402" t="inlineStr"/>
      <c r="AE402" t="n">
        <v>0.36</v>
      </c>
      <c r="AF402" t="n">
        <v>3.6e-05</v>
      </c>
      <c r="AG402" t="inlineStr">
        <is>
          <t>4-Acid Digestion</t>
        </is>
      </c>
      <c r="AH402" t="n">
        <v>44400</v>
      </c>
      <c r="AI402" t="n">
        <v>4.44</v>
      </c>
      <c r="AJ402" t="inlineStr">
        <is>
          <t>4-Acid Digestion</t>
        </is>
      </c>
      <c r="AK402" t="n">
        <v>0.12</v>
      </c>
      <c r="AL402" t="n">
        <v>1.2e-05</v>
      </c>
      <c r="AM402" t="inlineStr">
        <is>
          <t>4-Acid Digestion</t>
        </is>
      </c>
      <c r="AN402" t="n">
        <v>6.62</v>
      </c>
      <c r="AO402" t="n">
        <v>0.000662</v>
      </c>
      <c r="AP402" t="inlineStr">
        <is>
          <t>4-Acid Digestion</t>
        </is>
      </c>
      <c r="AQ402" t="inlineStr"/>
      <c r="AR402" t="inlineStr"/>
      <c r="AS402" t="inlineStr"/>
      <c r="AT402" t="n">
        <v>112</v>
      </c>
      <c r="AU402" t="n">
        <v>0.0112</v>
      </c>
      <c r="AV402" t="inlineStr">
        <is>
          <t>4-Acid Digestion</t>
        </is>
      </c>
      <c r="AW402" t="n">
        <v>10400</v>
      </c>
      <c r="AX402" t="n">
        <v>1.04</v>
      </c>
      <c r="AY402" t="inlineStr">
        <is>
          <t>4-Acid Digestion</t>
        </is>
      </c>
      <c r="AZ402" t="n">
        <v>0.26</v>
      </c>
      <c r="BA402" t="n">
        <v>2.6e-05</v>
      </c>
      <c r="BB402" t="inlineStr">
        <is>
          <t>4-Acid Digestion</t>
        </is>
      </c>
      <c r="BC402" t="n">
        <v>978</v>
      </c>
      <c r="BD402" t="n">
        <v>0.0978</v>
      </c>
      <c r="BE402" t="inlineStr">
        <is>
          <t>4-Acid Digestion</t>
        </is>
      </c>
      <c r="BF402" t="n">
        <v>0.78</v>
      </c>
      <c r="BG402" t="n">
        <v>7.8e-05</v>
      </c>
      <c r="BH402" t="inlineStr">
        <is>
          <t>4-Acid Digestion</t>
        </is>
      </c>
      <c r="BI402" t="n">
        <v>0.55</v>
      </c>
      <c r="BJ402" t="n">
        <v>5.5e-05</v>
      </c>
      <c r="BK402" t="inlineStr">
        <is>
          <t>4-Acid Digestion</t>
        </is>
      </c>
      <c r="BL402" t="n">
        <v>0.24</v>
      </c>
      <c r="BM402" t="n">
        <v>2.4e-05</v>
      </c>
      <c r="BN402" t="inlineStr">
        <is>
          <t>4-Acid Digestion</t>
        </is>
      </c>
      <c r="BO402" t="n">
        <v>78700</v>
      </c>
      <c r="BP402" t="n">
        <v>7.87</v>
      </c>
      <c r="BQ402" t="inlineStr">
        <is>
          <t>4-Acid Digestion</t>
        </is>
      </c>
      <c r="BR402" t="n">
        <v>11.4</v>
      </c>
      <c r="BS402" t="n">
        <v>0.00114</v>
      </c>
      <c r="BT402" t="inlineStr">
        <is>
          <t>4-Acid Digestion</t>
        </is>
      </c>
      <c r="BU402" t="n">
        <v>0.7</v>
      </c>
      <c r="BV402" t="n">
        <v>6.999999999999999e-05</v>
      </c>
      <c r="BW402" t="inlineStr">
        <is>
          <t>4-Acid Digestion</t>
        </is>
      </c>
      <c r="BX402" t="inlineStr"/>
      <c r="BY402" t="inlineStr"/>
      <c r="BZ402" t="inlineStr"/>
      <c r="CA402" t="n">
        <v>0.37</v>
      </c>
      <c r="CB402" t="n">
        <v>3.7e-05</v>
      </c>
      <c r="CC402" t="inlineStr">
        <is>
          <t>4-Acid Digestion</t>
        </is>
      </c>
      <c r="CD402" t="inlineStr"/>
      <c r="CE402" t="inlineStr"/>
      <c r="CF402" t="inlineStr"/>
      <c r="CG402" t="n">
        <v>0.18</v>
      </c>
      <c r="CH402" t="n">
        <v>1.8e-05</v>
      </c>
      <c r="CI402" t="inlineStr">
        <is>
          <t>4-Acid Digestion</t>
        </is>
      </c>
      <c r="CJ402" t="n">
        <v>0.03</v>
      </c>
      <c r="CK402" t="n">
        <v>3e-06</v>
      </c>
      <c r="CL402" t="inlineStr">
        <is>
          <t>4-Acid Digestion</t>
        </is>
      </c>
      <c r="CM402" t="n">
        <v>0.1</v>
      </c>
      <c r="CN402" t="n">
        <v>1e-05</v>
      </c>
      <c r="CO402" t="inlineStr">
        <is>
          <t>NiS Fire Assay</t>
        </is>
      </c>
      <c r="CP402" t="n">
        <v>1520</v>
      </c>
      <c r="CQ402" t="n">
        <v>0.152</v>
      </c>
      <c r="CR402" t="inlineStr">
        <is>
          <t>4-Acid Digestion</t>
        </is>
      </c>
      <c r="CS402" t="n">
        <v>3.33</v>
      </c>
      <c r="CT402" t="n">
        <v>0.000333</v>
      </c>
      <c r="CU402" t="inlineStr">
        <is>
          <t>4-Acid Digestion</t>
        </is>
      </c>
      <c r="CV402" t="n">
        <v>3.95</v>
      </c>
      <c r="CW402" t="n">
        <v>0.000395</v>
      </c>
      <c r="CX402" t="inlineStr">
        <is>
          <t>4-Acid Digestion</t>
        </is>
      </c>
      <c r="CY402" t="n">
        <v>0.08699999999999999</v>
      </c>
      <c r="CZ402" t="n">
        <v>8.7e-06</v>
      </c>
      <c r="DA402" t="inlineStr">
        <is>
          <t>4-Acid Digestion</t>
        </is>
      </c>
      <c r="DB402" t="n">
        <v>107800</v>
      </c>
      <c r="DC402" t="n">
        <v>10.78</v>
      </c>
      <c r="DD402" t="inlineStr">
        <is>
          <t>4-Acid Digestion</t>
        </is>
      </c>
      <c r="DE402" t="n">
        <v>1270</v>
      </c>
      <c r="DF402" t="n">
        <v>0.127</v>
      </c>
      <c r="DG402" t="inlineStr">
        <is>
          <t>4-Acid Digestion</t>
        </is>
      </c>
      <c r="DH402" t="n">
        <v>1.19</v>
      </c>
      <c r="DI402" t="n">
        <v>0.000119</v>
      </c>
      <c r="DJ402" t="inlineStr">
        <is>
          <t>4-Acid Digestion</t>
        </is>
      </c>
      <c r="DK402" t="n">
        <v>6750</v>
      </c>
      <c r="DL402" t="n">
        <v>0.675</v>
      </c>
      <c r="DM402" t="inlineStr">
        <is>
          <t>4-Acid Digestion</t>
        </is>
      </c>
      <c r="DN402" t="n">
        <v>1.19</v>
      </c>
      <c r="DO402" t="n">
        <v>0.000119</v>
      </c>
      <c r="DP402" t="inlineStr">
        <is>
          <t>4-Acid Digestion</t>
        </is>
      </c>
      <c r="DQ402" t="n">
        <v>3.14</v>
      </c>
      <c r="DR402" t="n">
        <v>0.000314</v>
      </c>
      <c r="DS402" t="inlineStr">
        <is>
          <t>4-Acid Digestion</t>
        </is>
      </c>
      <c r="DT402" t="n">
        <v>2230</v>
      </c>
      <c r="DU402" t="n">
        <v>0.223</v>
      </c>
      <c r="DV402" t="inlineStr">
        <is>
          <t>Peroxide Fusion ICP</t>
        </is>
      </c>
      <c r="DW402" t="n">
        <v>120</v>
      </c>
      <c r="DX402" t="n">
        <v>0.012</v>
      </c>
      <c r="DY402" t="inlineStr">
        <is>
          <t>4-Acid Digestion</t>
        </is>
      </c>
      <c r="DZ402" t="n">
        <v>11.1</v>
      </c>
      <c r="EA402" t="n">
        <v>0.00111</v>
      </c>
      <c r="EB402" t="inlineStr">
        <is>
          <t>4-Acid Digestion</t>
        </is>
      </c>
      <c r="EC402" t="n">
        <v>1.72</v>
      </c>
      <c r="ED402" t="n">
        <v>0.000172</v>
      </c>
      <c r="EE402" t="inlineStr">
        <is>
          <t>Pb Fire Assay</t>
        </is>
      </c>
      <c r="EF402" t="n">
        <v>0.8100000000000001</v>
      </c>
      <c r="EG402" t="n">
        <v>8.1e-05</v>
      </c>
      <c r="EH402" t="inlineStr">
        <is>
          <t>4-Acid Digestion</t>
        </is>
      </c>
      <c r="EI402" t="n">
        <v>3.87</v>
      </c>
      <c r="EJ402" t="n">
        <v>0.000387</v>
      </c>
      <c r="EK402" t="inlineStr">
        <is>
          <t>Pb Fire Assay</t>
        </is>
      </c>
      <c r="EL402" t="n">
        <v>5.97</v>
      </c>
      <c r="EM402" t="n">
        <v>0.000597</v>
      </c>
      <c r="EN402" t="inlineStr">
        <is>
          <t>Peroxide Fusion ICP</t>
        </is>
      </c>
      <c r="EO402" t="inlineStr"/>
      <c r="EP402" t="inlineStr"/>
      <c r="EQ402" t="inlineStr"/>
      <c r="ER402" t="n">
        <v>0.28</v>
      </c>
      <c r="ES402" t="n">
        <v>2.8e-05</v>
      </c>
      <c r="ET402" t="inlineStr">
        <is>
          <t>NiS Fire Assay</t>
        </is>
      </c>
      <c r="EU402" t="n">
        <v>0.55</v>
      </c>
      <c r="EV402" t="n">
        <v>5.5e-05</v>
      </c>
      <c r="EW402" t="inlineStr">
        <is>
          <t>NiS Fire Assay</t>
        </is>
      </c>
      <c r="EX402" t="n">
        <v>4590</v>
      </c>
      <c r="EY402" t="n">
        <v>0.459</v>
      </c>
      <c r="EZ402" t="inlineStr">
        <is>
          <t>4-Acid Digestion</t>
        </is>
      </c>
      <c r="FA402" t="inlineStr"/>
      <c r="FB402" t="inlineStr"/>
      <c r="FC402" t="inlineStr"/>
      <c r="FD402" t="n">
        <v>19.1</v>
      </c>
      <c r="FE402" t="n">
        <v>0.00191</v>
      </c>
      <c r="FF402" t="inlineStr">
        <is>
          <t>4-Acid Digestion</t>
        </is>
      </c>
      <c r="FG402" t="inlineStr"/>
      <c r="FH402" t="inlineStr"/>
      <c r="FI402" t="inlineStr"/>
      <c r="FJ402" t="n">
        <v>224200</v>
      </c>
      <c r="FK402" t="n">
        <v>22.42</v>
      </c>
      <c r="FL402" t="inlineStr">
        <is>
          <t>Peroxide Fusion ICP</t>
        </is>
      </c>
      <c r="FM402" t="n">
        <v>0.6899999999999999</v>
      </c>
      <c r="FN402" t="n">
        <v>6.9e-05</v>
      </c>
      <c r="FO402" t="inlineStr">
        <is>
          <t>4-Acid Digestion</t>
        </is>
      </c>
      <c r="FP402" t="n">
        <v>0.66</v>
      </c>
      <c r="FQ402" t="n">
        <v>6.600000000000001e-05</v>
      </c>
      <c r="FR402" t="inlineStr">
        <is>
          <t>4-Acid Digestion</t>
        </is>
      </c>
      <c r="FS402" t="n">
        <v>161</v>
      </c>
      <c r="FT402" t="n">
        <v>0.0161</v>
      </c>
      <c r="FU402" t="inlineStr">
        <is>
          <t>4-Acid Digestion</t>
        </is>
      </c>
      <c r="FV402" t="inlineStr"/>
      <c r="FW402" t="inlineStr"/>
      <c r="FX402" t="inlineStr"/>
      <c r="FY402" t="n">
        <v>0.12</v>
      </c>
      <c r="FZ402" t="n">
        <v>1.2e-05</v>
      </c>
      <c r="GA402" t="inlineStr">
        <is>
          <t>4-Acid Digestion</t>
        </is>
      </c>
      <c r="GB402" t="n">
        <v>0.6899999999999999</v>
      </c>
      <c r="GC402" t="n">
        <v>6.9e-05</v>
      </c>
      <c r="GD402" t="inlineStr">
        <is>
          <t>4-Acid Digestion</t>
        </is>
      </c>
      <c r="GE402" t="n">
        <v>0.77</v>
      </c>
      <c r="GF402" t="n">
        <v>7.7e-05</v>
      </c>
      <c r="GG402" t="inlineStr">
        <is>
          <t>4-Acid Digestion</t>
        </is>
      </c>
      <c r="GH402" t="n">
        <v>1380</v>
      </c>
      <c r="GI402" t="n">
        <v>0.138</v>
      </c>
      <c r="GJ402" t="inlineStr">
        <is>
          <t>4-Acid Digestion</t>
        </is>
      </c>
      <c r="GK402" t="n">
        <v>0.065</v>
      </c>
      <c r="GL402" t="n">
        <v>6.5e-06</v>
      </c>
      <c r="GM402" t="inlineStr">
        <is>
          <t>4-Acid Digestion</t>
        </is>
      </c>
      <c r="GN402" t="n">
        <v>0.081</v>
      </c>
      <c r="GO402" t="n">
        <v>8.1e-06</v>
      </c>
      <c r="GP402" t="inlineStr">
        <is>
          <t>4-Acid Digestion</t>
        </is>
      </c>
      <c r="GQ402" t="n">
        <v>0.22</v>
      </c>
      <c r="GR402" t="n">
        <v>2.2e-05</v>
      </c>
      <c r="GS402" t="inlineStr">
        <is>
          <t>4-Acid Digestion</t>
        </is>
      </c>
      <c r="GT402" t="n">
        <v>180</v>
      </c>
      <c r="GU402" t="n">
        <v>0.018</v>
      </c>
      <c r="GV402" t="inlineStr">
        <is>
          <t>Peroxide Fusion ICP</t>
        </is>
      </c>
      <c r="GW402" t="n">
        <v>0.5600000000000001</v>
      </c>
      <c r="GX402" t="n">
        <v>5.6e-05</v>
      </c>
      <c r="GY402" t="inlineStr">
        <is>
          <t>4-Acid Digestion</t>
        </is>
      </c>
      <c r="GZ402" t="n">
        <v>4.39</v>
      </c>
      <c r="HA402" t="n">
        <v>0.000439</v>
      </c>
      <c r="HB402" t="inlineStr">
        <is>
          <t>4-Acid Digestion</t>
        </is>
      </c>
      <c r="HC402" t="n">
        <v>0.5600000000000001</v>
      </c>
      <c r="HD402" t="n">
        <v>5.6e-05</v>
      </c>
      <c r="HE402" t="inlineStr">
        <is>
          <t>4-Acid Digestion</t>
        </is>
      </c>
      <c r="HF402" t="n">
        <v>99</v>
      </c>
      <c r="HG402" t="n">
        <v>0.009900000000000001</v>
      </c>
      <c r="HH402" t="inlineStr">
        <is>
          <t>4-Acid Digestion</t>
        </is>
      </c>
      <c r="HI402" t="n">
        <v>12.4</v>
      </c>
      <c r="HJ402" t="n">
        <v>0.00124</v>
      </c>
      <c r="HK402" t="inlineStr">
        <is>
          <t>4-Acid Digestion</t>
        </is>
      </c>
    </row>
    <row r="403">
      <c r="A403" t="inlineStr">
        <is>
          <t>OREAS0068a</t>
        </is>
      </c>
      <c r="B403" t="inlineStr">
        <is>
          <t>Au &gt;1 ppm, Au-Ag ore</t>
        </is>
      </c>
      <c r="C403" t="inlineStr">
        <is>
          <t>primary</t>
        </is>
      </c>
      <c r="D403" t="inlineStr">
        <is>
          <t>metasediment/basalt</t>
        </is>
      </c>
      <c r="E403" t="inlineStr">
        <is>
          <t>high sulphidation epithermal</t>
        </is>
      </c>
      <c r="F403" t="inlineStr">
        <is>
          <t>no</t>
        </is>
      </c>
      <c r="G403" t="inlineStr">
        <is>
          <t>Archived</t>
        </is>
      </c>
      <c r="H403" t="inlineStr">
        <is>
          <t>C:/Users/Zeb/Documents/GitHub/OREAS-Catalogue-Info/oreas-catalogue-2024-05-24.csv</t>
        </is>
      </c>
      <c r="I403">
        <f>Hyperlink("https://www.oreas.com/crm/OREAS-68a/")</f>
        <v/>
      </c>
      <c r="J403" t="n">
        <v>42.9</v>
      </c>
      <c r="K403" t="n">
        <v>0.00429</v>
      </c>
      <c r="L403" t="inlineStr">
        <is>
          <t>4-Acid Digestion</t>
        </is>
      </c>
      <c r="M403" t="inlineStr"/>
      <c r="N403" t="inlineStr"/>
      <c r="O403" t="inlineStr"/>
      <c r="P403" t="inlineStr"/>
      <c r="Q403" t="inlineStr"/>
      <c r="R403" t="inlineStr"/>
      <c r="S403" t="n">
        <v>3.89</v>
      </c>
      <c r="T403" t="n">
        <v>0.000389</v>
      </c>
      <c r="U403" t="inlineStr">
        <is>
          <t>Pb Fire Assay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392</v>
      </c>
      <c r="BD403" t="n">
        <v>0.0392</v>
      </c>
      <c r="BE403" t="inlineStr">
        <is>
          <t>4-Acid Digestion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</row>
    <row r="404">
      <c r="A404" t="inlineStr">
        <is>
          <t>OREAS0006Ca</t>
        </is>
      </c>
      <c r="B404" t="inlineStr">
        <is>
          <t>Au (coarse) drill chips</t>
        </is>
      </c>
      <c r="C404" t="inlineStr">
        <is>
          <t>oxide</t>
        </is>
      </c>
      <c r="D404" t="inlineStr">
        <is>
          <t>greywacke</t>
        </is>
      </c>
      <c r="E404" t="inlineStr">
        <is>
          <t>shear-hosted orogenic gold</t>
        </is>
      </c>
      <c r="F404" t="inlineStr">
        <is>
          <t>no</t>
        </is>
      </c>
      <c r="G404" t="inlineStr">
        <is>
          <t>Archived</t>
        </is>
      </c>
      <c r="H404" t="inlineStr">
        <is>
          <t>C:/Users/Zeb/Documents/GitHub/OREAS-Catalogue-Info/oreas-catalogue-2024-05-24.csv</t>
        </is>
      </c>
      <c r="I404">
        <f>Hyperlink("https://www.oreas.com/crm/OREAS-6Ca/")</f>
        <v/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1.48</v>
      </c>
      <c r="T404" t="n">
        <v>0.000148</v>
      </c>
      <c r="U404" t="inlineStr">
        <is>
          <t>Pb Fire Assay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</row>
    <row r="405">
      <c r="A405" t="inlineStr">
        <is>
          <t>OREAS0006Pa</t>
        </is>
      </c>
      <c r="B405" t="inlineStr">
        <is>
          <t>Au &gt;1 ppm</t>
        </is>
      </c>
      <c r="C405" t="inlineStr">
        <is>
          <t>oxide</t>
        </is>
      </c>
      <c r="D405" t="inlineStr">
        <is>
          <t>metagreywacke</t>
        </is>
      </c>
      <c r="E405" t="inlineStr">
        <is>
          <t>shear-hosted orogenic gold</t>
        </is>
      </c>
      <c r="F405" t="inlineStr">
        <is>
          <t>no</t>
        </is>
      </c>
      <c r="G405" t="inlineStr">
        <is>
          <t>Archived</t>
        </is>
      </c>
      <c r="H405" t="inlineStr">
        <is>
          <t>C:/Users/Zeb/Documents/GitHub/OREAS-Catalogue-Info/oreas-catalogue-2024-05-24.csv</t>
        </is>
      </c>
      <c r="I405">
        <f>Hyperlink("https://www.oreas.com/crm/OREAS-6Pa/")</f>
        <v/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1.65</v>
      </c>
      <c r="T405" t="n">
        <v>0.000165</v>
      </c>
      <c r="U405" t="inlineStr">
        <is>
          <t>Pb Fire Assay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</row>
    <row r="406">
      <c r="A406" t="inlineStr">
        <is>
          <t>OREAS0006Pb</t>
        </is>
      </c>
      <c r="B406" t="inlineStr">
        <is>
          <t>Au &gt;1 ppm</t>
        </is>
      </c>
      <c r="C406" t="inlineStr">
        <is>
          <t>oxide</t>
        </is>
      </c>
      <c r="D406" t="inlineStr">
        <is>
          <t>metagreywacke</t>
        </is>
      </c>
      <c r="E406" t="inlineStr">
        <is>
          <t>shear-hosted orogenic gold</t>
        </is>
      </c>
      <c r="F406" t="inlineStr">
        <is>
          <t>no</t>
        </is>
      </c>
      <c r="G406" t="inlineStr">
        <is>
          <t>Archived</t>
        </is>
      </c>
      <c r="H406" t="inlineStr">
        <is>
          <t>C:/Users/Zeb/Documents/GitHub/OREAS-Catalogue-Info/oreas-catalogue-2024-05-24.csv</t>
        </is>
      </c>
      <c r="I406">
        <f>Hyperlink("https://www.oreas.com/crm/OREAS-6Pb/")</f>
        <v/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1.43</v>
      </c>
      <c r="T406" t="n">
        <v>0.000143</v>
      </c>
      <c r="U406" t="inlineStr">
        <is>
          <t>Pb Fire Assay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</row>
    <row r="407">
      <c r="A407" t="inlineStr">
        <is>
          <t>OREAS0006Pc</t>
        </is>
      </c>
      <c r="B407" t="inlineStr">
        <is>
          <t>Au &gt;1 ppm</t>
        </is>
      </c>
      <c r="C407" t="inlineStr">
        <is>
          <t>oxide</t>
        </is>
      </c>
      <c r="D407" t="inlineStr">
        <is>
          <t>greywacke</t>
        </is>
      </c>
      <c r="E407" t="inlineStr">
        <is>
          <t>shear-hosted orogenic gold</t>
        </is>
      </c>
      <c r="F407" t="inlineStr">
        <is>
          <t>no</t>
        </is>
      </c>
      <c r="G407" t="inlineStr">
        <is>
          <t>Archived</t>
        </is>
      </c>
      <c r="H407" t="inlineStr">
        <is>
          <t>C:/Users/Zeb/Documents/GitHub/OREAS-Catalogue-Info/oreas-catalogue-2024-05-24.csv</t>
        </is>
      </c>
      <c r="I407">
        <f>Hyperlink("https://www.oreas.com/crm/OREAS-6Pc/")</f>
        <v/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1.52</v>
      </c>
      <c r="T407" t="n">
        <v>0.000152</v>
      </c>
      <c r="U407" t="inlineStr">
        <is>
          <t>Pb Fire Assay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</row>
    <row r="408">
      <c r="A408" t="inlineStr">
        <is>
          <t>OREAS0700</t>
        </is>
      </c>
      <c r="B408" t="inlineStr">
        <is>
          <t>Au &lt;1 ppm, Au-Cu ore, Fe ore, W ore</t>
        </is>
      </c>
      <c r="C408" t="inlineStr">
        <is>
          <t>primary</t>
        </is>
      </c>
      <c r="D408" t="inlineStr">
        <is>
          <t>magnetite skarn</t>
        </is>
      </c>
      <c r="E408" t="inlineStr">
        <is>
          <t>skarn</t>
        </is>
      </c>
      <c r="F408" t="inlineStr">
        <is>
          <t>yes</t>
        </is>
      </c>
      <c r="G408" t="inlineStr">
        <is>
          <t>Archived</t>
        </is>
      </c>
      <c r="H408" t="inlineStr">
        <is>
          <t>C:/Users/Zeb/Documents/GitHub/OREAS-Catalogue-Info/oreas-catalogue-2024-05-24.csv</t>
        </is>
      </c>
      <c r="I408">
        <f>Hyperlink("https://www.oreas.com/crm/OREAS-700/")</f>
        <v/>
      </c>
      <c r="J408" t="n">
        <v>0.499</v>
      </c>
      <c r="K408" t="n">
        <v>4.99e-05</v>
      </c>
      <c r="L408" t="inlineStr">
        <is>
          <t>Aqua Regia Digestion</t>
        </is>
      </c>
      <c r="M408" t="n">
        <v>55700</v>
      </c>
      <c r="N408" t="n">
        <v>5.57</v>
      </c>
      <c r="O408" t="inlineStr">
        <is>
          <t>4-Acid Digestion</t>
        </is>
      </c>
      <c r="P408" t="n">
        <v>4.35</v>
      </c>
      <c r="Q408" t="n">
        <v>0.000435</v>
      </c>
      <c r="R408" t="inlineStr">
        <is>
          <t>4-Acid Digestion</t>
        </is>
      </c>
      <c r="S408" t="n">
        <v>0.506</v>
      </c>
      <c r="T408" t="n">
        <v>5.06e-05</v>
      </c>
      <c r="U408" t="inlineStr">
        <is>
          <t>Pb Fire Assay</t>
        </is>
      </c>
      <c r="V408" s="2" t="n">
        <v>30</v>
      </c>
      <c r="W408" s="2" t="n">
        <v>0.003</v>
      </c>
      <c r="X408" t="inlineStr">
        <is>
          <t>Aqua Regia Digestion</t>
        </is>
      </c>
      <c r="Y408" t="n">
        <v>158</v>
      </c>
      <c r="Z408" t="n">
        <v>0.0158</v>
      </c>
      <c r="AA408" t="inlineStr">
        <is>
          <t>4-Acid Digestion</t>
        </is>
      </c>
      <c r="AB408" t="n">
        <v>2.32</v>
      </c>
      <c r="AC408" t="n">
        <v>0.000232</v>
      </c>
      <c r="AD408" t="inlineStr">
        <is>
          <t>4-Acid Digestion</t>
        </is>
      </c>
      <c r="AE408" t="n">
        <v>6.89</v>
      </c>
      <c r="AF408" t="n">
        <v>0.0006890000000000001</v>
      </c>
      <c r="AG408" t="inlineStr">
        <is>
          <t>Aqua Regia Digestion</t>
        </is>
      </c>
      <c r="AH408" t="n">
        <v>55500</v>
      </c>
      <c r="AI408" t="n">
        <v>5.55</v>
      </c>
      <c r="AJ408" t="inlineStr">
        <is>
          <t>4-Acid Digestion</t>
        </is>
      </c>
      <c r="AK408" s="2" t="n">
        <v>0.5</v>
      </c>
      <c r="AL408" s="2" t="n">
        <v>5e-05</v>
      </c>
      <c r="AM408" t="inlineStr">
        <is>
          <t>Aqua Regia Digestion</t>
        </is>
      </c>
      <c r="AN408" t="n">
        <v>43.9</v>
      </c>
      <c r="AO408" t="n">
        <v>0.00439</v>
      </c>
      <c r="AP408" t="inlineStr">
        <is>
          <t>Aqua Regia Digestion</t>
        </is>
      </c>
      <c r="AQ408" t="n">
        <v>158</v>
      </c>
      <c r="AR408" t="n">
        <v>0.0158</v>
      </c>
      <c r="AS408" t="inlineStr">
        <is>
          <t>Borate Fusion XRF</t>
        </is>
      </c>
      <c r="AT408" t="n">
        <v>16.8</v>
      </c>
      <c r="AU408" t="n">
        <v>0.00168</v>
      </c>
      <c r="AV408" t="inlineStr">
        <is>
          <t>4-Acid Digestion</t>
        </is>
      </c>
      <c r="AW408" t="n">
        <v>47.2</v>
      </c>
      <c r="AX408" t="n">
        <v>0.00472</v>
      </c>
      <c r="AY408" t="inlineStr">
        <is>
          <t>4-Acid Digestion</t>
        </is>
      </c>
      <c r="AZ408" t="n">
        <v>109</v>
      </c>
      <c r="BA408" t="n">
        <v>0.0109</v>
      </c>
      <c r="BB408" t="inlineStr">
        <is>
          <t>4-Acid Digestion</t>
        </is>
      </c>
      <c r="BC408" t="n">
        <v>2020</v>
      </c>
      <c r="BD408" t="n">
        <v>0.202</v>
      </c>
      <c r="BE408" t="inlineStr">
        <is>
          <t>4-Acid Digestion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155700</v>
      </c>
      <c r="BP408" t="n">
        <v>15.57</v>
      </c>
      <c r="BQ408" t="inlineStr">
        <is>
          <t>4-Acid Digestion</t>
        </is>
      </c>
      <c r="BR408" t="n">
        <v>129</v>
      </c>
      <c r="BS408" t="n">
        <v>0.0129</v>
      </c>
      <c r="BT408" t="inlineStr">
        <is>
          <t>4-Acid Digestion</t>
        </is>
      </c>
      <c r="BU408" t="inlineStr"/>
      <c r="BV408" t="inlineStr"/>
      <c r="BW408" t="inlineStr"/>
      <c r="BX408" t="inlineStr"/>
      <c r="BY408" t="inlineStr"/>
      <c r="BZ408" t="inlineStr"/>
      <c r="CA408" t="n">
        <v>1.42</v>
      </c>
      <c r="CB408" t="n">
        <v>0.000142</v>
      </c>
      <c r="CC408" t="inlineStr">
        <is>
          <t>4-Acid Digestion</t>
        </is>
      </c>
      <c r="CD408" t="inlineStr"/>
      <c r="CE408" t="inlineStr"/>
      <c r="CF408" t="inlineStr"/>
      <c r="CG408" t="inlineStr"/>
      <c r="CH408" t="inlineStr"/>
      <c r="CI408" t="inlineStr"/>
      <c r="CJ408" t="n">
        <v>2.1</v>
      </c>
      <c r="CK408" t="n">
        <v>0.00021</v>
      </c>
      <c r="CL408" t="inlineStr">
        <is>
          <t>4-Acid Digestion</t>
        </is>
      </c>
      <c r="CM408" t="inlineStr"/>
      <c r="CN408" t="inlineStr"/>
      <c r="CO408" t="inlineStr"/>
      <c r="CP408" t="n">
        <v>15700</v>
      </c>
      <c r="CQ408" t="n">
        <v>1.57</v>
      </c>
      <c r="CR408" t="inlineStr">
        <is>
          <t>4-Acid Digestion</t>
        </is>
      </c>
      <c r="CS408" t="n">
        <v>32.5</v>
      </c>
      <c r="CT408" t="n">
        <v>0.00325</v>
      </c>
      <c r="CU408" t="inlineStr">
        <is>
          <t>4-Acid Digestion</t>
        </is>
      </c>
      <c r="CV408" t="n">
        <v>223</v>
      </c>
      <c r="CW408" t="n">
        <v>0.0223</v>
      </c>
      <c r="CX408" t="inlineStr">
        <is>
          <t>4-Acid Digestion</t>
        </is>
      </c>
      <c r="CY408" t="n">
        <v>0.18</v>
      </c>
      <c r="CZ408" t="n">
        <v>1.8e-05</v>
      </c>
      <c r="DA408" t="inlineStr">
        <is>
          <t>4-Acid Digestion</t>
        </is>
      </c>
      <c r="DB408" t="n">
        <v>9950</v>
      </c>
      <c r="DC408" t="n">
        <v>0.995</v>
      </c>
      <c r="DD408" t="inlineStr">
        <is>
          <t>4-Acid Digestion</t>
        </is>
      </c>
      <c r="DE408" t="n">
        <v>3140</v>
      </c>
      <c r="DF408" t="n">
        <v>0.314</v>
      </c>
      <c r="DG408" t="inlineStr">
        <is>
          <t>4-Acid Digestion</t>
        </is>
      </c>
      <c r="DH408" t="n">
        <v>81</v>
      </c>
      <c r="DI408" t="n">
        <v>0.0081</v>
      </c>
      <c r="DJ408" t="inlineStr">
        <is>
          <t>4-Acid Digestion</t>
        </is>
      </c>
      <c r="DK408" t="n">
        <v>12100</v>
      </c>
      <c r="DL408" t="n">
        <v>1.21</v>
      </c>
      <c r="DM408" t="inlineStr">
        <is>
          <t>4-Acid Digestion</t>
        </is>
      </c>
      <c r="DN408" t="n">
        <v>10.4</v>
      </c>
      <c r="DO408" t="n">
        <v>0.00104</v>
      </c>
      <c r="DP408" t="inlineStr">
        <is>
          <t>Aqua Regia Digestion</t>
        </is>
      </c>
      <c r="DQ408" t="inlineStr"/>
      <c r="DR408" t="inlineStr"/>
      <c r="DS408" t="inlineStr"/>
      <c r="DT408" s="2" t="n">
        <v>50</v>
      </c>
      <c r="DU408" s="2" t="n">
        <v>0.005</v>
      </c>
      <c r="DV408" t="inlineStr">
        <is>
          <t>Borate Fusion XRF</t>
        </is>
      </c>
      <c r="DW408" t="n">
        <v>3470</v>
      </c>
      <c r="DX408" t="n">
        <v>0.347</v>
      </c>
      <c r="DY408" t="inlineStr">
        <is>
          <t>4-Acid Digestion</t>
        </is>
      </c>
      <c r="DZ408" t="n">
        <v>6.83</v>
      </c>
      <c r="EA408" t="n">
        <v>0.000683</v>
      </c>
      <c r="EB408" t="inlineStr">
        <is>
          <t>4-Acid Digestion</t>
        </is>
      </c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n">
        <v>444</v>
      </c>
      <c r="EM408" t="n">
        <v>0.0444</v>
      </c>
      <c r="EN408" t="inlineStr">
        <is>
          <t>4-Acid Digestion</t>
        </is>
      </c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n">
        <v>2950</v>
      </c>
      <c r="EY408" t="n">
        <v>0.295</v>
      </c>
      <c r="EZ408" t="inlineStr">
        <is>
          <t>4-Acid Digestion</t>
        </is>
      </c>
      <c r="FA408" t="n">
        <v>0.7</v>
      </c>
      <c r="FB408" t="n">
        <v>6.999999999999999e-05</v>
      </c>
      <c r="FC408" t="inlineStr">
        <is>
          <t>4-Acid Digestion</t>
        </is>
      </c>
      <c r="FD408" t="n">
        <v>9.550000000000001</v>
      </c>
      <c r="FE408" t="n">
        <v>0.000955</v>
      </c>
      <c r="FF408" t="inlineStr">
        <is>
          <t>4-Acid Digestion</t>
        </is>
      </c>
      <c r="FG408" t="n">
        <v>2.01</v>
      </c>
      <c r="FH408" t="n">
        <v>0.000201</v>
      </c>
      <c r="FI408" t="inlineStr">
        <is>
          <t>Aqua Regia Digestion</t>
        </is>
      </c>
      <c r="FJ408" t="n">
        <v>221096.717</v>
      </c>
      <c r="FK408" t="n">
        <v>22.1096717</v>
      </c>
      <c r="FL408" t="inlineStr">
        <is>
          <t>Borate Fusion XRF</t>
        </is>
      </c>
      <c r="FM408" t="inlineStr"/>
      <c r="FN408" t="inlineStr"/>
      <c r="FO408" t="inlineStr"/>
      <c r="FP408" t="n">
        <v>133</v>
      </c>
      <c r="FQ408" t="n">
        <v>0.0133</v>
      </c>
      <c r="FR408" t="inlineStr">
        <is>
          <t>4-Acid Digestion</t>
        </is>
      </c>
      <c r="FS408" t="n">
        <v>124</v>
      </c>
      <c r="FT408" t="n">
        <v>0.0124</v>
      </c>
      <c r="FU408" t="inlineStr">
        <is>
          <t>4-Acid Digestion</t>
        </is>
      </c>
      <c r="FV408" t="inlineStr"/>
      <c r="FW408" t="inlineStr"/>
      <c r="FX408" t="inlineStr"/>
      <c r="FY408" t="inlineStr"/>
      <c r="FZ408" t="inlineStr"/>
      <c r="GA408" t="inlineStr"/>
      <c r="GB408" t="n">
        <v>0.19</v>
      </c>
      <c r="GC408" t="n">
        <v>1.9e-05</v>
      </c>
      <c r="GD408" t="inlineStr">
        <is>
          <t>Aqua Regia Digestion</t>
        </is>
      </c>
      <c r="GE408" t="n">
        <v>7.75</v>
      </c>
      <c r="GF408" t="n">
        <v>0.000775</v>
      </c>
      <c r="GG408" t="inlineStr">
        <is>
          <t>4-Acid Digestion</t>
        </is>
      </c>
      <c r="GH408" t="n">
        <v>1790</v>
      </c>
      <c r="GI408" t="n">
        <v>0.179</v>
      </c>
      <c r="GJ408" t="inlineStr">
        <is>
          <t>4-Acid Digestion</t>
        </is>
      </c>
      <c r="GK408" t="n">
        <v>2.54</v>
      </c>
      <c r="GL408" t="n">
        <v>0.000254</v>
      </c>
      <c r="GM408" t="inlineStr">
        <is>
          <t>4-Acid Digestion</t>
        </is>
      </c>
      <c r="GN408" t="inlineStr"/>
      <c r="GO408" t="inlineStr"/>
      <c r="GP408" t="inlineStr"/>
      <c r="GQ408" t="n">
        <v>4.73</v>
      </c>
      <c r="GR408" t="n">
        <v>0.000473</v>
      </c>
      <c r="GS408" t="inlineStr">
        <is>
          <t>4-Acid Digestion</t>
        </is>
      </c>
      <c r="GT408" t="n">
        <v>61.618</v>
      </c>
      <c r="GU408" t="n">
        <v>0.0061618</v>
      </c>
      <c r="GV408" t="inlineStr">
        <is>
          <t>Borate Fusion XRF</t>
        </is>
      </c>
      <c r="GW408" t="n">
        <v>9890</v>
      </c>
      <c r="GX408" t="n">
        <v>0.989</v>
      </c>
      <c r="GY408" t="inlineStr">
        <is>
          <t>4-Acid Digestion</t>
        </is>
      </c>
      <c r="GZ408" t="n">
        <v>13.5</v>
      </c>
      <c r="HA408" t="n">
        <v>0.00135</v>
      </c>
      <c r="HB408" t="inlineStr">
        <is>
          <t>4-Acid Digestion</t>
        </is>
      </c>
      <c r="HC408" t="n">
        <v>1.26</v>
      </c>
      <c r="HD408" t="n">
        <v>0.000126</v>
      </c>
      <c r="HE408" t="inlineStr">
        <is>
          <t>4-Acid Digestion</t>
        </is>
      </c>
      <c r="HF408" t="n">
        <v>216</v>
      </c>
      <c r="HG408" t="n">
        <v>0.0216</v>
      </c>
      <c r="HH408" t="inlineStr">
        <is>
          <t>4-Acid Digestion</t>
        </is>
      </c>
      <c r="HI408" t="n">
        <v>47.3</v>
      </c>
      <c r="HJ408" t="n">
        <v>0.00473</v>
      </c>
      <c r="HK408" t="inlineStr">
        <is>
          <t>4-Acid Digestion</t>
        </is>
      </c>
    </row>
    <row r="409">
      <c r="A409" t="inlineStr">
        <is>
          <t>OREAS0701</t>
        </is>
      </c>
      <c r="B409" t="inlineStr">
        <is>
          <t>Au &gt;1 ppm, Au-Cu ore, Fe ore, W ore</t>
        </is>
      </c>
      <c r="C409" t="inlineStr">
        <is>
          <t>primary</t>
        </is>
      </c>
      <c r="D409" t="inlineStr">
        <is>
          <t>magnetite skarn</t>
        </is>
      </c>
      <c r="E409" t="inlineStr">
        <is>
          <t>skarn</t>
        </is>
      </c>
      <c r="F409" t="inlineStr">
        <is>
          <t>yes</t>
        </is>
      </c>
      <c r="G409" t="inlineStr">
        <is>
          <t>Archived</t>
        </is>
      </c>
      <c r="H409" t="inlineStr">
        <is>
          <t>C:/Users/Zeb/Documents/GitHub/OREAS-Catalogue-Info/oreas-catalogue-2024-05-24.csv</t>
        </is>
      </c>
      <c r="I409">
        <f>Hyperlink("https://www.oreas.com/crm/OREAS-701/")</f>
        <v/>
      </c>
      <c r="J409" t="n">
        <v>1.11</v>
      </c>
      <c r="K409" t="n">
        <v>0.000111</v>
      </c>
      <c r="L409" t="inlineStr">
        <is>
          <t>Aqua Regia Digestion</t>
        </is>
      </c>
      <c r="M409" t="n">
        <v>63200</v>
      </c>
      <c r="N409" t="n">
        <v>6.32</v>
      </c>
      <c r="O409" t="inlineStr">
        <is>
          <t>4-Acid Digestion</t>
        </is>
      </c>
      <c r="P409" t="n">
        <v>5.58</v>
      </c>
      <c r="Q409" t="n">
        <v>0.000558</v>
      </c>
      <c r="R409" t="inlineStr">
        <is>
          <t>4-Acid Digestion</t>
        </is>
      </c>
      <c r="S409" t="n">
        <v>1.11</v>
      </c>
      <c r="T409" t="n">
        <v>0.000111</v>
      </c>
      <c r="U409" t="inlineStr">
        <is>
          <t>Pb Fire Assay</t>
        </is>
      </c>
      <c r="V409" t="inlineStr"/>
      <c r="W409" t="inlineStr"/>
      <c r="X409" t="inlineStr"/>
      <c r="Y409" t="n">
        <v>79</v>
      </c>
      <c r="Z409" t="n">
        <v>0.007900000000000001</v>
      </c>
      <c r="AA409" t="inlineStr">
        <is>
          <t>4-Acid Digestion</t>
        </is>
      </c>
      <c r="AB409" t="n">
        <v>0.74</v>
      </c>
      <c r="AC409" t="n">
        <v>7.4e-05</v>
      </c>
      <c r="AD409" t="inlineStr">
        <is>
          <t>4-Acid Digestion</t>
        </is>
      </c>
      <c r="AE409" t="n">
        <v>6.67</v>
      </c>
      <c r="AF409" t="n">
        <v>0.0006669999999999999</v>
      </c>
      <c r="AG409" t="inlineStr">
        <is>
          <t>4-Acid Digestion</t>
        </is>
      </c>
      <c r="AH409" t="n">
        <v>36200</v>
      </c>
      <c r="AI409" t="n">
        <v>3.62</v>
      </c>
      <c r="AJ409" t="inlineStr">
        <is>
          <t>4-Acid Digestion</t>
        </is>
      </c>
      <c r="AK409" s="2" t="n">
        <v>0.5</v>
      </c>
      <c r="AL409" s="2" t="n">
        <v>5e-05</v>
      </c>
      <c r="AM409" t="inlineStr">
        <is>
          <t>4-Acid Digestion</t>
        </is>
      </c>
      <c r="AN409" t="n">
        <v>18.4</v>
      </c>
      <c r="AO409" t="n">
        <v>0.00184</v>
      </c>
      <c r="AP409" t="inlineStr">
        <is>
          <t>4-Acid Digestion</t>
        </is>
      </c>
      <c r="AQ409" t="n">
        <v>227</v>
      </c>
      <c r="AR409" t="n">
        <v>0.0227</v>
      </c>
      <c r="AS409" t="inlineStr">
        <is>
          <t>Borate Fusion XRF</t>
        </is>
      </c>
      <c r="AT409" t="n">
        <v>20.6</v>
      </c>
      <c r="AU409" t="n">
        <v>0.00206</v>
      </c>
      <c r="AV409" t="inlineStr">
        <is>
          <t>4-Acid Digestion</t>
        </is>
      </c>
      <c r="AW409" t="n">
        <v>28.9</v>
      </c>
      <c r="AX409" t="n">
        <v>0.00289</v>
      </c>
      <c r="AY409" t="inlineStr">
        <is>
          <t>4-Acid Digestion</t>
        </is>
      </c>
      <c r="AZ409" t="n">
        <v>219</v>
      </c>
      <c r="BA409" t="n">
        <v>0.0219</v>
      </c>
      <c r="BB409" t="inlineStr">
        <is>
          <t>4-Acid Digestion</t>
        </is>
      </c>
      <c r="BC409" t="n">
        <v>4910</v>
      </c>
      <c r="BD409" t="n">
        <v>0.491</v>
      </c>
      <c r="BE409" t="inlineStr">
        <is>
          <t>4-Acid Digestion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230200</v>
      </c>
      <c r="BP409" t="n">
        <v>23.02</v>
      </c>
      <c r="BQ409" t="inlineStr">
        <is>
          <t>4-Acid Digestion</t>
        </is>
      </c>
      <c r="BR409" t="n">
        <v>246</v>
      </c>
      <c r="BS409" t="n">
        <v>0.0246</v>
      </c>
      <c r="BT409" t="inlineStr">
        <is>
          <t>4-Acid Digestion</t>
        </is>
      </c>
      <c r="BU409" t="inlineStr"/>
      <c r="BV409" t="inlineStr"/>
      <c r="BW409" t="inlineStr"/>
      <c r="BX409" t="inlineStr"/>
      <c r="BY409" t="inlineStr"/>
      <c r="BZ409" t="inlineStr"/>
      <c r="CA409" t="n">
        <v>1.27</v>
      </c>
      <c r="CB409" t="n">
        <v>0.000127</v>
      </c>
      <c r="CC409" t="inlineStr">
        <is>
          <t>4-Acid Digestion</t>
        </is>
      </c>
      <c r="CD409" s="2" t="n">
        <v>5</v>
      </c>
      <c r="CE409" s="2" t="n">
        <v>0.0005</v>
      </c>
      <c r="CF409" t="inlineStr">
        <is>
          <t>Aqua Regia Digestion</t>
        </is>
      </c>
      <c r="CG409" t="inlineStr"/>
      <c r="CH409" t="inlineStr"/>
      <c r="CI409" t="inlineStr"/>
      <c r="CJ409" t="n">
        <v>0.95</v>
      </c>
      <c r="CK409" t="n">
        <v>9.500000000000001e-05</v>
      </c>
      <c r="CL409" t="inlineStr">
        <is>
          <t>4-Acid Digestion</t>
        </is>
      </c>
      <c r="CM409" t="inlineStr"/>
      <c r="CN409" t="inlineStr"/>
      <c r="CO409" t="inlineStr"/>
      <c r="CP409" t="n">
        <v>25700</v>
      </c>
      <c r="CQ409" t="n">
        <v>2.57</v>
      </c>
      <c r="CR409" t="inlineStr">
        <is>
          <t>4-Acid Digestion</t>
        </is>
      </c>
      <c r="CS409" t="n">
        <v>9.800000000000001</v>
      </c>
      <c r="CT409" t="n">
        <v>0.00098</v>
      </c>
      <c r="CU409" t="inlineStr">
        <is>
          <t>4-Acid Digestion</t>
        </is>
      </c>
      <c r="CV409" t="n">
        <v>128</v>
      </c>
      <c r="CW409" t="n">
        <v>0.0128</v>
      </c>
      <c r="CX409" t="inlineStr">
        <is>
          <t>4-Acid Digestion</t>
        </is>
      </c>
      <c r="CY409" t="n">
        <v>0.11</v>
      </c>
      <c r="CZ409" t="n">
        <v>1.1e-05</v>
      </c>
      <c r="DA409" t="inlineStr">
        <is>
          <t>4-Acid Digestion</t>
        </is>
      </c>
      <c r="DB409" t="n">
        <v>7170</v>
      </c>
      <c r="DC409" t="n">
        <v>0.717</v>
      </c>
      <c r="DD409" t="inlineStr">
        <is>
          <t>4-Acid Digestion</t>
        </is>
      </c>
      <c r="DE409" t="n">
        <v>3240</v>
      </c>
      <c r="DF409" t="n">
        <v>0.324</v>
      </c>
      <c r="DG409" t="inlineStr">
        <is>
          <t>4-Acid Digestion</t>
        </is>
      </c>
      <c r="DH409" t="n">
        <v>254</v>
      </c>
      <c r="DI409" t="n">
        <v>0.0254</v>
      </c>
      <c r="DJ409" t="inlineStr">
        <is>
          <t>4-Acid Digestion</t>
        </is>
      </c>
      <c r="DK409" t="n">
        <v>6910</v>
      </c>
      <c r="DL409" t="n">
        <v>0.6909999999999999</v>
      </c>
      <c r="DM409" t="inlineStr">
        <is>
          <t>4-Acid Digestion</t>
        </is>
      </c>
      <c r="DN409" t="n">
        <v>15</v>
      </c>
      <c r="DO409" t="n">
        <v>0.0015</v>
      </c>
      <c r="DP409" t="inlineStr">
        <is>
          <t>4-Acid Digestion</t>
        </is>
      </c>
      <c r="DQ409" t="inlineStr"/>
      <c r="DR409" t="inlineStr"/>
      <c r="DS409" t="inlineStr"/>
      <c r="DT409" t="n">
        <v>13.5</v>
      </c>
      <c r="DU409" t="n">
        <v>0.00135</v>
      </c>
      <c r="DV409" t="inlineStr">
        <is>
          <t>Aqua Regia Digestion</t>
        </is>
      </c>
      <c r="DW409" t="n">
        <v>5120</v>
      </c>
      <c r="DX409" t="n">
        <v>0.512</v>
      </c>
      <c r="DY409" t="inlineStr">
        <is>
          <t>4-Acid Digestion</t>
        </is>
      </c>
      <c r="DZ409" t="n">
        <v>7.72</v>
      </c>
      <c r="EA409" t="n">
        <v>0.000772</v>
      </c>
      <c r="EB409" t="inlineStr">
        <is>
          <t>4-Acid Digestion</t>
        </is>
      </c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n">
        <v>928</v>
      </c>
      <c r="EM409" t="n">
        <v>0.09279999999999999</v>
      </c>
      <c r="EN409" t="inlineStr">
        <is>
          <t>4-Acid Digestion</t>
        </is>
      </c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n">
        <v>6880</v>
      </c>
      <c r="EY409" t="n">
        <v>0.6879999999999999</v>
      </c>
      <c r="EZ409" t="inlineStr">
        <is>
          <t>4-Acid Digestion</t>
        </is>
      </c>
      <c r="FA409" t="n">
        <v>0.37</v>
      </c>
      <c r="FB409" t="n">
        <v>3.7e-05</v>
      </c>
      <c r="FC409" t="inlineStr">
        <is>
          <t>4-Acid Digestion</t>
        </is>
      </c>
      <c r="FD409" t="n">
        <v>6.21</v>
      </c>
      <c r="FE409" t="n">
        <v>0.000621</v>
      </c>
      <c r="FF409" t="inlineStr">
        <is>
          <t>4-Acid Digestion</t>
        </is>
      </c>
      <c r="FG409" s="2" t="n">
        <v>5</v>
      </c>
      <c r="FH409" s="2" t="n">
        <v>0.0005</v>
      </c>
      <c r="FI409" t="inlineStr">
        <is>
          <t>4-Acid Digestion</t>
        </is>
      </c>
      <c r="FJ409" t="n">
        <v>158694.156</v>
      </c>
      <c r="FK409" t="n">
        <v>15.8694156</v>
      </c>
      <c r="FL409" t="inlineStr">
        <is>
          <t>Borate Fusion XRF</t>
        </is>
      </c>
      <c r="FM409" t="inlineStr"/>
      <c r="FN409" t="inlineStr"/>
      <c r="FO409" t="inlineStr"/>
      <c r="FP409" t="n">
        <v>110</v>
      </c>
      <c r="FQ409" t="n">
        <v>0.011</v>
      </c>
      <c r="FR409" t="inlineStr">
        <is>
          <t>4-Acid Digestion</t>
        </is>
      </c>
      <c r="FS409" t="n">
        <v>117</v>
      </c>
      <c r="FT409" t="n">
        <v>0.0117</v>
      </c>
      <c r="FU409" t="inlineStr">
        <is>
          <t>4-Acid Digestion</t>
        </is>
      </c>
      <c r="FV409" s="2" t="n">
        <v>0.5</v>
      </c>
      <c r="FW409" s="2" t="n">
        <v>5e-05</v>
      </c>
      <c r="FX409" t="inlineStr">
        <is>
          <t>4-Acid Digestion</t>
        </is>
      </c>
      <c r="FY409" t="n">
        <v>0.3</v>
      </c>
      <c r="FZ409" t="n">
        <v>3e-05</v>
      </c>
      <c r="GA409" t="inlineStr">
        <is>
          <t>4-Acid Digestion</t>
        </is>
      </c>
      <c r="GB409" t="n">
        <v>0.29</v>
      </c>
      <c r="GC409" t="n">
        <v>2.9e-05</v>
      </c>
      <c r="GD409" t="inlineStr">
        <is>
          <t>Aqua Regia Digestion</t>
        </is>
      </c>
      <c r="GE409" t="n">
        <v>5.74</v>
      </c>
      <c r="GF409" t="n">
        <v>0.000574</v>
      </c>
      <c r="GG409" t="inlineStr">
        <is>
          <t>4-Acid Digestion</t>
        </is>
      </c>
      <c r="GH409" t="n">
        <v>1540</v>
      </c>
      <c r="GI409" t="n">
        <v>0.154</v>
      </c>
      <c r="GJ409" t="inlineStr">
        <is>
          <t>4-Acid Digestion</t>
        </is>
      </c>
      <c r="GK409" t="n">
        <v>5.51</v>
      </c>
      <c r="GL409" t="n">
        <v>0.0005509999999999999</v>
      </c>
      <c r="GM409" t="inlineStr">
        <is>
          <t>4-Acid Digestion</t>
        </is>
      </c>
      <c r="GN409" t="inlineStr"/>
      <c r="GO409" t="inlineStr"/>
      <c r="GP409" t="inlineStr"/>
      <c r="GQ409" t="n">
        <v>8.34</v>
      </c>
      <c r="GR409" t="n">
        <v>0.000834</v>
      </c>
      <c r="GS409" t="inlineStr">
        <is>
          <t>4-Acid Digestion</t>
        </is>
      </c>
      <c r="GT409" t="n">
        <v>51</v>
      </c>
      <c r="GU409" t="n">
        <v>0.0051</v>
      </c>
      <c r="GV409" t="inlineStr">
        <is>
          <t>Aqua Regia Digestion</t>
        </is>
      </c>
      <c r="GW409" t="n">
        <v>24300</v>
      </c>
      <c r="GX409" t="n">
        <v>2.43</v>
      </c>
      <c r="GY409" t="inlineStr">
        <is>
          <t>Borate Fusion XRF</t>
        </is>
      </c>
      <c r="GZ409" t="n">
        <v>8.1</v>
      </c>
      <c r="HA409" t="n">
        <v>0.00081</v>
      </c>
      <c r="HB409" t="inlineStr">
        <is>
          <t>4-Acid Digestion</t>
        </is>
      </c>
      <c r="HC409" t="n">
        <v>0.74</v>
      </c>
      <c r="HD409" t="n">
        <v>7.4e-05</v>
      </c>
      <c r="HE409" t="inlineStr">
        <is>
          <t>4-Acid Digestion</t>
        </is>
      </c>
      <c r="HF409" t="n">
        <v>336</v>
      </c>
      <c r="HG409" t="n">
        <v>0.0336</v>
      </c>
      <c r="HH409" t="inlineStr">
        <is>
          <t>4-Acid Digestion</t>
        </is>
      </c>
      <c r="HI409" t="n">
        <v>46.4</v>
      </c>
      <c r="HJ409" t="n">
        <v>0.00464</v>
      </c>
      <c r="HK409" t="inlineStr">
        <is>
          <t>4-Acid Digestion</t>
        </is>
      </c>
    </row>
    <row r="410">
      <c r="A410" t="inlineStr">
        <is>
          <t>OREAS0070b</t>
        </is>
      </c>
      <c r="B410" t="inlineStr">
        <is>
          <t>Ni sulphide ore</t>
        </is>
      </c>
      <c r="C410" t="inlineStr">
        <is>
          <t>primary</t>
        </is>
      </c>
      <c r="D410" t="inlineStr">
        <is>
          <t>mineralised ultramafic</t>
        </is>
      </c>
      <c r="E410" t="inlineStr">
        <is>
          <t>komatiite-hosted nickel sulphide</t>
        </is>
      </c>
      <c r="F410" t="inlineStr">
        <is>
          <t>yes</t>
        </is>
      </c>
      <c r="G410" t="inlineStr">
        <is>
          <t>Current</t>
        </is>
      </c>
      <c r="H410" t="inlineStr">
        <is>
          <t>C:/Users/Zeb/Documents/GitHub/OREAS-Catalogue-Info/oreas-catalogue-2024-05-24.csv</t>
        </is>
      </c>
      <c r="I410">
        <f>Hyperlink("https://www.oreas.com/crm/OREAS-70b/")</f>
        <v/>
      </c>
      <c r="J410" t="n">
        <v>0.175</v>
      </c>
      <c r="K410" t="n">
        <v>1.75e-05</v>
      </c>
      <c r="L410" t="inlineStr">
        <is>
          <t>4-Acid Digestion</t>
        </is>
      </c>
      <c r="M410" t="n">
        <v>38700</v>
      </c>
      <c r="N410" t="n">
        <v>3.87</v>
      </c>
      <c r="O410" t="inlineStr">
        <is>
          <t>4-Acid Digestion</t>
        </is>
      </c>
      <c r="P410" t="n">
        <v>148</v>
      </c>
      <c r="Q410" t="n">
        <v>0.0148</v>
      </c>
      <c r="R410" t="inlineStr">
        <is>
          <t>4-Acid Digestion</t>
        </is>
      </c>
      <c r="S410" t="inlineStr"/>
      <c r="T410" t="inlineStr"/>
      <c r="U410" t="inlineStr"/>
      <c r="V410" t="inlineStr"/>
      <c r="W410" t="inlineStr"/>
      <c r="X410" t="inlineStr"/>
      <c r="Y410" t="n">
        <v>202</v>
      </c>
      <c r="Z410" t="n">
        <v>0.0202</v>
      </c>
      <c r="AA410" t="inlineStr">
        <is>
          <t>4-Acid Digestion</t>
        </is>
      </c>
      <c r="AB410" t="n">
        <v>1.04</v>
      </c>
      <c r="AC410" t="n">
        <v>0.000104</v>
      </c>
      <c r="AD410" t="inlineStr">
        <is>
          <t>4-Acid Digestion</t>
        </is>
      </c>
      <c r="AE410" t="n">
        <v>0.84</v>
      </c>
      <c r="AF410" t="n">
        <v>8.4e-05</v>
      </c>
      <c r="AG410" t="inlineStr">
        <is>
          <t>4-Acid Digestion</t>
        </is>
      </c>
      <c r="AH410" t="n">
        <v>30500</v>
      </c>
      <c r="AI410" t="n">
        <v>3.05</v>
      </c>
      <c r="AJ410" t="inlineStr">
        <is>
          <t>4-Acid Digestion</t>
        </is>
      </c>
      <c r="AK410" t="n">
        <v>0.36</v>
      </c>
      <c r="AL410" t="n">
        <v>3.6e-05</v>
      </c>
      <c r="AM410" t="inlineStr">
        <is>
          <t>4-Acid Digestion</t>
        </is>
      </c>
      <c r="AN410" t="n">
        <v>28.2</v>
      </c>
      <c r="AO410" t="n">
        <v>0.00282</v>
      </c>
      <c r="AP410" t="inlineStr">
        <is>
          <t>4-Acid Digestion</t>
        </is>
      </c>
      <c r="AQ410" t="inlineStr"/>
      <c r="AR410" t="inlineStr"/>
      <c r="AS410" t="inlineStr"/>
      <c r="AT410" t="n">
        <v>78</v>
      </c>
      <c r="AU410" t="n">
        <v>0.0078</v>
      </c>
      <c r="AV410" t="inlineStr">
        <is>
          <t>4-Acid Digestion</t>
        </is>
      </c>
      <c r="AW410" t="n">
        <v>1243</v>
      </c>
      <c r="AX410" t="n">
        <v>0.1243</v>
      </c>
      <c r="AY410" t="inlineStr">
        <is>
          <t>Borate Fusion XRF</t>
        </is>
      </c>
      <c r="AZ410" t="n">
        <v>3.44</v>
      </c>
      <c r="BA410" t="n">
        <v>0.000344</v>
      </c>
      <c r="BB410" t="inlineStr">
        <is>
          <t>4-Acid Digestion</t>
        </is>
      </c>
      <c r="BC410" t="n">
        <v>52</v>
      </c>
      <c r="BD410" t="n">
        <v>0.0052</v>
      </c>
      <c r="BE410" t="inlineStr">
        <is>
          <t>4-Acid Digestion</t>
        </is>
      </c>
      <c r="BF410" t="n">
        <v>1.92</v>
      </c>
      <c r="BG410" t="n">
        <v>0.000192</v>
      </c>
      <c r="BH410" t="inlineStr">
        <is>
          <t>Borate / Peroxide Fusion ICP</t>
        </is>
      </c>
      <c r="BI410" t="n">
        <v>1.18</v>
      </c>
      <c r="BJ410" t="n">
        <v>0.000118</v>
      </c>
      <c r="BK410" t="inlineStr">
        <is>
          <t>Borate / Peroxide Fusion ICP</t>
        </is>
      </c>
      <c r="BL410" t="n">
        <v>0.54</v>
      </c>
      <c r="BM410" t="n">
        <v>5.4e-05</v>
      </c>
      <c r="BN410" t="inlineStr">
        <is>
          <t>Borate / Peroxide Fusion ICP</t>
        </is>
      </c>
      <c r="BO410" t="n">
        <v>55200</v>
      </c>
      <c r="BP410" t="n">
        <v>5.52</v>
      </c>
      <c r="BQ410" t="inlineStr">
        <is>
          <t>4-Acid Digestion</t>
        </is>
      </c>
      <c r="BR410" t="n">
        <v>10.1</v>
      </c>
      <c r="BS410" t="n">
        <v>0.00101</v>
      </c>
      <c r="BT410" t="inlineStr">
        <is>
          <t>4-Acid Digestion</t>
        </is>
      </c>
      <c r="BU410" t="n">
        <v>1.93</v>
      </c>
      <c r="BV410" t="n">
        <v>0.000193</v>
      </c>
      <c r="BW410" t="inlineStr">
        <is>
          <t>Borate / Peroxide Fusion ICP</t>
        </is>
      </c>
      <c r="BX410" t="inlineStr"/>
      <c r="BY410" t="inlineStr"/>
      <c r="BZ410" t="inlineStr"/>
      <c r="CA410" t="n">
        <v>1.86</v>
      </c>
      <c r="CB410" t="n">
        <v>0.000186</v>
      </c>
      <c r="CC410" t="inlineStr">
        <is>
          <t>4-Acid Digestion</t>
        </is>
      </c>
      <c r="CD410" t="inlineStr"/>
      <c r="CE410" t="inlineStr"/>
      <c r="CF410" t="inlineStr"/>
      <c r="CG410" t="n">
        <v>0.41</v>
      </c>
      <c r="CH410" t="n">
        <v>4.1e-05</v>
      </c>
      <c r="CI410" t="inlineStr">
        <is>
          <t>Borate / Peroxide Fusion ICP</t>
        </is>
      </c>
      <c r="CJ410" t="n">
        <v>0.047</v>
      </c>
      <c r="CK410" t="n">
        <v>4.7e-06</v>
      </c>
      <c r="CL410" t="inlineStr">
        <is>
          <t>4-Acid Digestion</t>
        </is>
      </c>
      <c r="CM410" t="inlineStr"/>
      <c r="CN410" t="inlineStr"/>
      <c r="CO410" t="inlineStr"/>
      <c r="CP410" t="n">
        <v>6200</v>
      </c>
      <c r="CQ410" t="n">
        <v>0.62</v>
      </c>
      <c r="CR410" t="inlineStr">
        <is>
          <t>4-Acid Digestion</t>
        </is>
      </c>
      <c r="CS410" t="n">
        <v>15.3</v>
      </c>
      <c r="CT410" t="n">
        <v>0.00153</v>
      </c>
      <c r="CU410" t="inlineStr">
        <is>
          <t>4-Acid Digestion</t>
        </is>
      </c>
      <c r="CV410" t="n">
        <v>34.4</v>
      </c>
      <c r="CW410" t="n">
        <v>0.00344</v>
      </c>
      <c r="CX410" t="inlineStr">
        <is>
          <t>4-Acid Digestion</t>
        </is>
      </c>
      <c r="CY410" t="inlineStr"/>
      <c r="CZ410" t="inlineStr"/>
      <c r="DA410" t="inlineStr"/>
      <c r="DB410" t="n">
        <v>134000</v>
      </c>
      <c r="DC410" t="n">
        <v>13.4</v>
      </c>
      <c r="DD410" t="inlineStr">
        <is>
          <t>4-Acid Digestion</t>
        </is>
      </c>
      <c r="DE410" t="n">
        <v>1150</v>
      </c>
      <c r="DF410" t="n">
        <v>0.115</v>
      </c>
      <c r="DG410" t="inlineStr">
        <is>
          <t>4-Acid Digestion</t>
        </is>
      </c>
      <c r="DH410" t="n">
        <v>3.3</v>
      </c>
      <c r="DI410" t="n">
        <v>0.00033</v>
      </c>
      <c r="DJ410" t="inlineStr">
        <is>
          <t>4-Acid Digestion</t>
        </is>
      </c>
      <c r="DK410" t="n">
        <v>7690</v>
      </c>
      <c r="DL410" t="n">
        <v>0.769</v>
      </c>
      <c r="DM410" t="inlineStr">
        <is>
          <t>4-Acid Digestion</t>
        </is>
      </c>
      <c r="DN410" t="n">
        <v>3.68</v>
      </c>
      <c r="DO410" t="n">
        <v>0.000368</v>
      </c>
      <c r="DP410" t="inlineStr">
        <is>
          <t>4-Acid Digestion</t>
        </is>
      </c>
      <c r="DQ410" t="n">
        <v>11.3</v>
      </c>
      <c r="DR410" t="n">
        <v>0.00113</v>
      </c>
      <c r="DS410" t="inlineStr">
        <is>
          <t>Borate / Peroxide Fusion ICP</t>
        </is>
      </c>
      <c r="DT410" t="n">
        <v>2231</v>
      </c>
      <c r="DU410" t="n">
        <v>0.2231</v>
      </c>
      <c r="DV410" t="inlineStr">
        <is>
          <t>Borate Fusion XRF</t>
        </is>
      </c>
      <c r="DW410" t="n">
        <v>220</v>
      </c>
      <c r="DX410" t="n">
        <v>0.022</v>
      </c>
      <c r="DY410" t="inlineStr">
        <is>
          <t>4-Acid Digestion</t>
        </is>
      </c>
      <c r="DZ410" t="n">
        <v>13.7</v>
      </c>
      <c r="EA410" t="n">
        <v>0.00137</v>
      </c>
      <c r="EB410" t="inlineStr">
        <is>
          <t>4-Acid Digestion</t>
        </is>
      </c>
      <c r="EC410" t="inlineStr"/>
      <c r="ED410" t="inlineStr"/>
      <c r="EE410" t="inlineStr"/>
      <c r="EF410" t="n">
        <v>3.13</v>
      </c>
      <c r="EG410" t="n">
        <v>0.000313</v>
      </c>
      <c r="EH410" t="inlineStr">
        <is>
          <t>Borate / Peroxide Fusion ICP</t>
        </is>
      </c>
      <c r="EI410" t="inlineStr"/>
      <c r="EJ410" t="inlineStr"/>
      <c r="EK410" t="inlineStr"/>
      <c r="EL410" t="n">
        <v>33.7</v>
      </c>
      <c r="EM410" t="n">
        <v>0.00337</v>
      </c>
      <c r="EN410" t="inlineStr">
        <is>
          <t>Borate / Peroxide Fusion ICP</t>
        </is>
      </c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n">
        <v>3090</v>
      </c>
      <c r="EY410" t="n">
        <v>0.309</v>
      </c>
      <c r="EZ410" t="inlineStr">
        <is>
          <t>4-Acid Digestion</t>
        </is>
      </c>
      <c r="FA410" t="n">
        <v>0.5600000000000001</v>
      </c>
      <c r="FB410" t="n">
        <v>5.6e-05</v>
      </c>
      <c r="FC410" t="inlineStr">
        <is>
          <t>4-Acid Digestion</t>
        </is>
      </c>
      <c r="FD410" t="n">
        <v>12.4</v>
      </c>
      <c r="FE410" t="n">
        <v>0.00124</v>
      </c>
      <c r="FF410" t="inlineStr">
        <is>
          <t>4-Acid Digestion</t>
        </is>
      </c>
      <c r="FG410" t="inlineStr"/>
      <c r="FH410" t="inlineStr"/>
      <c r="FI410" t="inlineStr"/>
      <c r="FJ410" t="n">
        <v>224200</v>
      </c>
      <c r="FK410" t="n">
        <v>22.42</v>
      </c>
      <c r="FL410" t="inlineStr">
        <is>
          <t>Borate Fusion XRF</t>
        </is>
      </c>
      <c r="FM410" t="n">
        <v>2</v>
      </c>
      <c r="FN410" t="n">
        <v>0.0002</v>
      </c>
      <c r="FO410" t="inlineStr">
        <is>
          <t>Borate / Peroxide Fusion ICP</t>
        </is>
      </c>
      <c r="FP410" t="n">
        <v>1.21</v>
      </c>
      <c r="FQ410" t="n">
        <v>0.000121</v>
      </c>
      <c r="FR410" t="inlineStr">
        <is>
          <t>4-Acid Digestion</t>
        </is>
      </c>
      <c r="FS410" t="n">
        <v>74</v>
      </c>
      <c r="FT410" t="n">
        <v>0.0074</v>
      </c>
      <c r="FU410" t="inlineStr">
        <is>
          <t>4-Acid Digestion</t>
        </is>
      </c>
      <c r="FV410" t="n">
        <v>0.3</v>
      </c>
      <c r="FW410" t="n">
        <v>3e-05</v>
      </c>
      <c r="FX410" t="inlineStr">
        <is>
          <t>4-Acid Digestion</t>
        </is>
      </c>
      <c r="FY410" t="n">
        <v>0.32</v>
      </c>
      <c r="FZ410" t="n">
        <v>3.2e-05</v>
      </c>
      <c r="GA410" t="inlineStr">
        <is>
          <t>Borate / Peroxide Fusion ICP</t>
        </is>
      </c>
      <c r="GB410" t="inlineStr"/>
      <c r="GC410" t="inlineStr"/>
      <c r="GD410" t="inlineStr"/>
      <c r="GE410" t="n">
        <v>6.91</v>
      </c>
      <c r="GF410" t="n">
        <v>0.000691</v>
      </c>
      <c r="GG410" t="inlineStr">
        <is>
          <t>4-Acid Digestion</t>
        </is>
      </c>
      <c r="GH410" t="n">
        <v>1810</v>
      </c>
      <c r="GI410" t="n">
        <v>0.181</v>
      </c>
      <c r="GJ410" t="inlineStr">
        <is>
          <t>4-Acid Digestion</t>
        </is>
      </c>
      <c r="GK410" t="n">
        <v>0.33</v>
      </c>
      <c r="GL410" t="n">
        <v>3.3e-05</v>
      </c>
      <c r="GM410" t="inlineStr">
        <is>
          <t>4-Acid Digestion</t>
        </is>
      </c>
      <c r="GN410" t="n">
        <v>0.18</v>
      </c>
      <c r="GO410" t="n">
        <v>1.8e-05</v>
      </c>
      <c r="GP410" t="inlineStr">
        <is>
          <t>Borate / Peroxide Fusion ICP</t>
        </is>
      </c>
      <c r="GQ410" t="n">
        <v>1.72</v>
      </c>
      <c r="GR410" t="n">
        <v>0.000172</v>
      </c>
      <c r="GS410" t="inlineStr">
        <is>
          <t>4-Acid Digestion</t>
        </is>
      </c>
      <c r="GT410" t="n">
        <v>69</v>
      </c>
      <c r="GU410" t="n">
        <v>0.0069</v>
      </c>
      <c r="GV410" t="inlineStr">
        <is>
          <t>Borate / Peroxide Fusion ICP</t>
        </is>
      </c>
      <c r="GW410" t="n">
        <v>4.92</v>
      </c>
      <c r="GX410" t="n">
        <v>0.000492</v>
      </c>
      <c r="GY410" t="inlineStr">
        <is>
          <t>4-Acid Digestion</t>
        </is>
      </c>
      <c r="GZ410" t="n">
        <v>9.85</v>
      </c>
      <c r="HA410" t="n">
        <v>0.000985</v>
      </c>
      <c r="HB410" t="inlineStr">
        <is>
          <t>4-Acid Digestion</t>
        </is>
      </c>
      <c r="HC410" t="n">
        <v>1.16</v>
      </c>
      <c r="HD410" t="n">
        <v>0.000116</v>
      </c>
      <c r="HE410" t="inlineStr">
        <is>
          <t>Borate / Peroxide Fusion ICP</t>
        </is>
      </c>
      <c r="HF410" t="n">
        <v>112</v>
      </c>
      <c r="HG410" t="n">
        <v>0.0112</v>
      </c>
      <c r="HH410" t="inlineStr">
        <is>
          <t>4-Acid Digestion</t>
        </is>
      </c>
      <c r="HI410" t="n">
        <v>66</v>
      </c>
      <c r="HJ410" t="n">
        <v>0.0066</v>
      </c>
      <c r="HK410" t="inlineStr">
        <is>
          <t>4-Acid Digestion</t>
        </is>
      </c>
    </row>
    <row r="411">
      <c r="A411" t="inlineStr">
        <is>
          <t>OREAS0070P</t>
        </is>
      </c>
      <c r="B411" t="inlineStr">
        <is>
          <t>Ni sulphide ore</t>
        </is>
      </c>
      <c r="C411" t="inlineStr">
        <is>
          <t>primary</t>
        </is>
      </c>
      <c r="D411" t="inlineStr">
        <is>
          <t>metadunite</t>
        </is>
      </c>
      <c r="E411" t="inlineStr">
        <is>
          <t>komatiite-hosted nickel sulphide</t>
        </is>
      </c>
      <c r="F411" t="inlineStr">
        <is>
          <t>no</t>
        </is>
      </c>
      <c r="G411" t="inlineStr">
        <is>
          <t>Archived</t>
        </is>
      </c>
      <c r="H411" t="inlineStr">
        <is>
          <t>C:/Users/Zeb/Documents/GitHub/OREAS-Catalogue-Info/oreas-catalogue-2024-05-24.csv</t>
        </is>
      </c>
      <c r="I411">
        <f>Hyperlink("https://www.oreas.com/crm/OREAS-70P/")</f>
        <v/>
      </c>
      <c r="J411" t="n">
        <v>0.02</v>
      </c>
      <c r="K411" t="n">
        <v>2e-06</v>
      </c>
      <c r="L411" t="inlineStr">
        <is>
          <t>Aqua Regia Digestion</t>
        </is>
      </c>
      <c r="M411" t="n">
        <v>3300</v>
      </c>
      <c r="N411" t="n">
        <v>0.33</v>
      </c>
      <c r="O411" t="inlineStr">
        <is>
          <t>Borate / Peroxide Fusion ICP</t>
        </is>
      </c>
      <c r="P411" t="n">
        <v>2.5</v>
      </c>
      <c r="Q411" t="n">
        <v>0.00025</v>
      </c>
      <c r="R411" t="inlineStr">
        <is>
          <t>4-Acid Digestion</t>
        </is>
      </c>
      <c r="S411" t="n">
        <v>0.013</v>
      </c>
      <c r="T411" t="n">
        <v>1.3e-06</v>
      </c>
      <c r="U411" t="inlineStr">
        <is>
          <t>Pb Fire Assay</t>
        </is>
      </c>
      <c r="V411" t="inlineStr"/>
      <c r="W411" t="inlineStr"/>
      <c r="X411" t="inlineStr"/>
      <c r="Y411" t="n">
        <v>6.5</v>
      </c>
      <c r="Z411" t="n">
        <v>0.00065</v>
      </c>
      <c r="AA411" t="inlineStr">
        <is>
          <t>Borate / Peroxide Fusion ICP</t>
        </is>
      </c>
      <c r="AB411" t="inlineStr"/>
      <c r="AC411" t="inlineStr"/>
      <c r="AD411" t="inlineStr"/>
      <c r="AE411" s="2" t="n">
        <v>0.01</v>
      </c>
      <c r="AF411" s="2" t="n">
        <v>1e-06</v>
      </c>
      <c r="AG411" t="inlineStr">
        <is>
          <t>4-Acid Digestion</t>
        </is>
      </c>
      <c r="AH411" t="n">
        <v>2500</v>
      </c>
      <c r="AI411" t="n">
        <v>0.25</v>
      </c>
      <c r="AJ411" t="inlineStr">
        <is>
          <t>Borate / Peroxide Fusion ICP</t>
        </is>
      </c>
      <c r="AK411" s="2" t="n">
        <v>0.2</v>
      </c>
      <c r="AL411" s="2" t="n">
        <v>2e-05</v>
      </c>
      <c r="AM411" t="inlineStr">
        <is>
          <t>4-Acid Digestion</t>
        </is>
      </c>
      <c r="AN411" t="n">
        <v>0.9</v>
      </c>
      <c r="AO411" t="n">
        <v>9.000000000000001e-05</v>
      </c>
      <c r="AP411" t="inlineStr">
        <is>
          <t>Borate / Peroxide Fusion ICP</t>
        </is>
      </c>
      <c r="AQ411" t="inlineStr"/>
      <c r="AR411" t="inlineStr"/>
      <c r="AS411" t="inlineStr"/>
      <c r="AT411" t="n">
        <v>91</v>
      </c>
      <c r="AU411" t="n">
        <v>0.0091</v>
      </c>
      <c r="AV411" t="inlineStr">
        <is>
          <t>4-Acid Digestion</t>
        </is>
      </c>
      <c r="AW411" t="n">
        <v>747</v>
      </c>
      <c r="AX411" t="n">
        <v>0.0747</v>
      </c>
      <c r="AY411" t="inlineStr">
        <is>
          <t>4-Acid Digestion</t>
        </is>
      </c>
      <c r="AZ411" t="inlineStr"/>
      <c r="BA411" t="inlineStr"/>
      <c r="BB411" t="inlineStr"/>
      <c r="BC411" t="n">
        <v>2.6</v>
      </c>
      <c r="BD411" t="n">
        <v>0.00026</v>
      </c>
      <c r="BE411" t="inlineStr">
        <is>
          <t>4-Acid Digestion</t>
        </is>
      </c>
      <c r="BF411" t="n">
        <v>0.11</v>
      </c>
      <c r="BG411" t="n">
        <v>1.1e-05</v>
      </c>
      <c r="BH411" t="inlineStr">
        <is>
          <t>Borate / Peroxide Fusion ICP</t>
        </is>
      </c>
      <c r="BI411" t="n">
        <v>0.1</v>
      </c>
      <c r="BJ411" t="n">
        <v>1e-05</v>
      </c>
      <c r="BK411" t="inlineStr">
        <is>
          <t>Borate / Peroxide Fusion ICP</t>
        </is>
      </c>
      <c r="BL411" s="2" t="n">
        <v>0.1</v>
      </c>
      <c r="BM411" s="2" t="n">
        <v>1e-05</v>
      </c>
      <c r="BN411" t="inlineStr">
        <is>
          <t>Borate / Peroxide Fusion ICP</t>
        </is>
      </c>
      <c r="BO411" t="n">
        <v>39800</v>
      </c>
      <c r="BP411" t="n">
        <v>3.98</v>
      </c>
      <c r="BQ411" t="inlineStr">
        <is>
          <t>Borate / Peroxide Fusion ICP</t>
        </is>
      </c>
      <c r="BR411" t="inlineStr"/>
      <c r="BS411" t="inlineStr"/>
      <c r="BT411" t="inlineStr"/>
      <c r="BU411" t="n">
        <v>0.1</v>
      </c>
      <c r="BV411" t="n">
        <v>1e-05</v>
      </c>
      <c r="BW411" t="inlineStr">
        <is>
          <t>Borate / Peroxide Fusion ICP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s="2" t="n">
        <v>0.1</v>
      </c>
      <c r="CH411" s="2" t="n">
        <v>1e-05</v>
      </c>
      <c r="CI411" t="inlineStr">
        <is>
          <t>Borate / Peroxide Fusion ICP</t>
        </is>
      </c>
      <c r="CJ411" t="inlineStr"/>
      <c r="CK411" t="inlineStr"/>
      <c r="CL411" t="inlineStr"/>
      <c r="CM411" t="inlineStr"/>
      <c r="CN411" t="inlineStr"/>
      <c r="CO411" t="inlineStr"/>
      <c r="CP411" s="2" t="n">
        <v>300</v>
      </c>
      <c r="CQ411" s="2" t="n">
        <v>0.03</v>
      </c>
      <c r="CR411" t="inlineStr">
        <is>
          <t>Borate / Peroxide Fusion ICP</t>
        </is>
      </c>
      <c r="CS411" t="n">
        <v>0.6</v>
      </c>
      <c r="CT411" t="n">
        <v>6e-05</v>
      </c>
      <c r="CU411" t="inlineStr">
        <is>
          <t>Borate / Peroxide Fusion ICP</t>
        </is>
      </c>
      <c r="CV411" t="inlineStr"/>
      <c r="CW411" t="inlineStr"/>
      <c r="CX411" t="inlineStr"/>
      <c r="CY411" s="2" t="n">
        <v>0.05</v>
      </c>
      <c r="CZ411" s="2" t="n">
        <v>5e-06</v>
      </c>
      <c r="DA411" t="inlineStr">
        <is>
          <t>Borate / Peroxide Fusion ICP</t>
        </is>
      </c>
      <c r="DB411" t="n">
        <v>252000</v>
      </c>
      <c r="DC411" t="n">
        <v>25.2</v>
      </c>
      <c r="DD411" t="inlineStr">
        <is>
          <t>Borate / Peroxide Fusion ICP</t>
        </is>
      </c>
      <c r="DE411" t="n">
        <v>630</v>
      </c>
      <c r="DF411" t="n">
        <v>0.063</v>
      </c>
      <c r="DG411" t="inlineStr">
        <is>
          <t>Borate / Peroxide Fusion ICP</t>
        </is>
      </c>
      <c r="DH411" t="inlineStr"/>
      <c r="DI411" t="inlineStr"/>
      <c r="DJ411" t="inlineStr"/>
      <c r="DK411" t="n">
        <v>790</v>
      </c>
      <c r="DL411" t="n">
        <v>0.079</v>
      </c>
      <c r="DM411" t="inlineStr">
        <is>
          <t>Borate / Peroxide Fusion ICP</t>
        </is>
      </c>
      <c r="DN411" s="2" t="n">
        <v>1</v>
      </c>
      <c r="DO411" s="2" t="n">
        <v>0.0001</v>
      </c>
      <c r="DP411" t="inlineStr">
        <is>
          <t>Borate / Peroxide Fusion ICP</t>
        </is>
      </c>
      <c r="DQ411" t="n">
        <v>0.5</v>
      </c>
      <c r="DR411" t="n">
        <v>5e-05</v>
      </c>
      <c r="DS411" t="inlineStr">
        <is>
          <t>Borate / Peroxide Fusion ICP</t>
        </is>
      </c>
      <c r="DT411" t="n">
        <v>2438</v>
      </c>
      <c r="DU411" t="n">
        <v>0.2438</v>
      </c>
      <c r="DV411" t="inlineStr">
        <is>
          <t>Aqua Regia Digestion</t>
        </is>
      </c>
      <c r="DW411" t="n">
        <v>50</v>
      </c>
      <c r="DX411" t="n">
        <v>0.005</v>
      </c>
      <c r="DY411" t="inlineStr">
        <is>
          <t>Borate / Peroxide Fusion ICP</t>
        </is>
      </c>
      <c r="DZ411" s="2" t="n">
        <v>2</v>
      </c>
      <c r="EA411" s="2" t="n">
        <v>0.0002</v>
      </c>
      <c r="EB411" t="inlineStr">
        <is>
          <t>4-Acid Digestion</t>
        </is>
      </c>
      <c r="EC411" s="2" t="n">
        <v>0.002</v>
      </c>
      <c r="ED411" s="2" t="n">
        <v>2e-07</v>
      </c>
      <c r="EE411" t="inlineStr">
        <is>
          <t>Pb Fire Assay</t>
        </is>
      </c>
      <c r="EF411" t="n">
        <v>0.11</v>
      </c>
      <c r="EG411" t="n">
        <v>1.1e-05</v>
      </c>
      <c r="EH411" t="inlineStr">
        <is>
          <t>Borate / Peroxide Fusion ICP</t>
        </is>
      </c>
      <c r="EI411" t="n">
        <v>0.001</v>
      </c>
      <c r="EJ411" t="n">
        <v>1e-07</v>
      </c>
      <c r="EK411" t="inlineStr">
        <is>
          <t>Pb Fire Assay</t>
        </is>
      </c>
      <c r="EL411" t="n">
        <v>0.7</v>
      </c>
      <c r="EM411" t="n">
        <v>6.999999999999999e-05</v>
      </c>
      <c r="EN411" t="inlineStr">
        <is>
          <t>Borate / Peroxide Fusion ICP</t>
        </is>
      </c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n">
        <v>640</v>
      </c>
      <c r="EY411" t="n">
        <v>0.064</v>
      </c>
      <c r="EZ411" t="inlineStr">
        <is>
          <t>Infrared Combustion</t>
        </is>
      </c>
      <c r="FA411" t="n">
        <v>0.58</v>
      </c>
      <c r="FB411" t="n">
        <v>5.8e-05</v>
      </c>
      <c r="FC411" t="inlineStr">
        <is>
          <t>4-Acid Digestion</t>
        </is>
      </c>
      <c r="FD411" t="inlineStr"/>
      <c r="FE411" t="inlineStr"/>
      <c r="FF411" t="inlineStr"/>
      <c r="FG411" t="inlineStr"/>
      <c r="FH411" t="inlineStr"/>
      <c r="FI411" t="inlineStr"/>
      <c r="FJ411" t="n">
        <v>163100</v>
      </c>
      <c r="FK411" t="n">
        <v>16.31</v>
      </c>
      <c r="FL411" t="inlineStr">
        <is>
          <t>Borate / Peroxide Fusion ICP</t>
        </is>
      </c>
      <c r="FM411" t="n">
        <v>0.1</v>
      </c>
      <c r="FN411" t="n">
        <v>1e-05</v>
      </c>
      <c r="FO411" t="inlineStr">
        <is>
          <t>Borate / Peroxide Fusion ICP</t>
        </is>
      </c>
      <c r="FP411" s="2" t="n">
        <v>1</v>
      </c>
      <c r="FQ411" s="2" t="n">
        <v>0.0001</v>
      </c>
      <c r="FR411" t="inlineStr">
        <is>
          <t>Borate / Peroxide Fusion ICP</t>
        </is>
      </c>
      <c r="FS411" t="n">
        <v>3.9</v>
      </c>
      <c r="FT411" t="n">
        <v>0.00039</v>
      </c>
      <c r="FU411" t="inlineStr">
        <is>
          <t>Borate / Peroxide Fusion ICP</t>
        </is>
      </c>
      <c r="FV411" t="inlineStr"/>
      <c r="FW411" t="inlineStr"/>
      <c r="FX411" t="inlineStr"/>
      <c r="FY411" s="2" t="n">
        <v>2</v>
      </c>
      <c r="FZ411" s="2" t="n">
        <v>0.0002</v>
      </c>
      <c r="GA411" t="inlineStr">
        <is>
          <t>Borate / Peroxide Fusion ICP</t>
        </is>
      </c>
      <c r="GB411" t="inlineStr"/>
      <c r="GC411" t="inlineStr"/>
      <c r="GD411" t="inlineStr"/>
      <c r="GE411" s="2" t="n">
        <v>1</v>
      </c>
      <c r="GF411" s="2" t="n">
        <v>0.0001</v>
      </c>
      <c r="GG411" t="inlineStr">
        <is>
          <t>Borate / Peroxide Fusion ICP</t>
        </is>
      </c>
      <c r="GH411" t="n">
        <v>190</v>
      </c>
      <c r="GI411" t="n">
        <v>0.019</v>
      </c>
      <c r="GJ411" t="inlineStr">
        <is>
          <t>Borate / Peroxide Fusion ICP</t>
        </is>
      </c>
      <c r="GK411" t="inlineStr"/>
      <c r="GL411" t="inlineStr"/>
      <c r="GM411" t="inlineStr"/>
      <c r="GN411" s="2" t="n">
        <v>0.05</v>
      </c>
      <c r="GO411" s="2" t="n">
        <v>5e-06</v>
      </c>
      <c r="GP411" t="inlineStr">
        <is>
          <t>Borate / Peroxide Fusion ICP</t>
        </is>
      </c>
      <c r="GQ411" s="2" t="n">
        <v>0.5</v>
      </c>
      <c r="GR411" s="2" t="n">
        <v>5e-05</v>
      </c>
      <c r="GS411" t="inlineStr">
        <is>
          <t>Borate / Peroxide Fusion ICP</t>
        </is>
      </c>
      <c r="GT411" t="inlineStr"/>
      <c r="GU411" t="inlineStr"/>
      <c r="GV411" t="inlineStr"/>
      <c r="GW411" t="inlineStr"/>
      <c r="GX411" t="inlineStr"/>
      <c r="GY411" t="inlineStr"/>
      <c r="GZ411" t="n">
        <v>0.8</v>
      </c>
      <c r="HA411" t="n">
        <v>8.000000000000001e-05</v>
      </c>
      <c r="HB411" t="inlineStr">
        <is>
          <t>Borate / Peroxide Fusion ICP</t>
        </is>
      </c>
      <c r="HC411" t="n">
        <v>0.1</v>
      </c>
      <c r="HD411" t="n">
        <v>1e-05</v>
      </c>
      <c r="HE411" t="inlineStr">
        <is>
          <t>Borate / Peroxide Fusion ICP</t>
        </is>
      </c>
      <c r="HF411" t="n">
        <v>35</v>
      </c>
      <c r="HG411" t="n">
        <v>0.0035</v>
      </c>
      <c r="HH411" t="inlineStr">
        <is>
          <t>4-Acid Digestion</t>
        </is>
      </c>
      <c r="HI411" t="n">
        <v>6.3</v>
      </c>
      <c r="HJ411" t="n">
        <v>0.00063</v>
      </c>
      <c r="HK411" t="inlineStr">
        <is>
          <t>Borate / Peroxide Fusion ICP</t>
        </is>
      </c>
    </row>
    <row r="412">
      <c r="A412" t="inlineStr">
        <is>
          <t>OREAS0722</t>
        </is>
      </c>
      <c r="B412" t="inlineStr">
        <is>
          <t>Graphite</t>
        </is>
      </c>
      <c r="C412" t="inlineStr">
        <is>
          <t>primary</t>
        </is>
      </c>
      <c r="D412" t="inlineStr">
        <is>
          <t>granodiorite</t>
        </is>
      </c>
      <c r="E412" t="inlineStr">
        <is>
          <t>crystalline vein</t>
        </is>
      </c>
      <c r="F412" t="inlineStr">
        <is>
          <t>no</t>
        </is>
      </c>
      <c r="G412" t="inlineStr">
        <is>
          <t>Current</t>
        </is>
      </c>
      <c r="H412" t="inlineStr">
        <is>
          <t>C:/Users/Zeb/Documents/GitHub/OREAS-Catalogue-Info/oreas-catalogue-2024-05-24.csv</t>
        </is>
      </c>
      <c r="I412">
        <f>Hyperlink("https://www.oreas.com/crm/OREAS-722/")</f>
        <v/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</row>
    <row r="413">
      <c r="A413" t="inlineStr">
        <is>
          <t>OREAS0723</t>
        </is>
      </c>
      <c r="B413" t="inlineStr">
        <is>
          <t>Graphite</t>
        </is>
      </c>
      <c r="C413" t="inlineStr">
        <is>
          <t>primary</t>
        </is>
      </c>
      <c r="D413" t="inlineStr">
        <is>
          <t>granodiorite</t>
        </is>
      </c>
      <c r="E413" t="inlineStr">
        <is>
          <t>crystalline vein</t>
        </is>
      </c>
      <c r="F413" t="inlineStr">
        <is>
          <t>no</t>
        </is>
      </c>
      <c r="G413" t="inlineStr">
        <is>
          <t>Current</t>
        </is>
      </c>
      <c r="H413" t="inlineStr">
        <is>
          <t>C:/Users/Zeb/Documents/GitHub/OREAS-Catalogue-Info/oreas-catalogue-2024-05-24.csv</t>
        </is>
      </c>
      <c r="I413">
        <f>Hyperlink("https://www.oreas.com/crm/OREAS-723/")</f>
        <v/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</row>
    <row r="414">
      <c r="A414" t="inlineStr">
        <is>
          <t>OREAS0724</t>
        </is>
      </c>
      <c r="B414" t="inlineStr">
        <is>
          <t>Graphite</t>
        </is>
      </c>
      <c r="C414" t="inlineStr">
        <is>
          <t>primary</t>
        </is>
      </c>
      <c r="D414" t="inlineStr">
        <is>
          <t>granodiorite</t>
        </is>
      </c>
      <c r="E414" t="inlineStr">
        <is>
          <t>crystalline vein</t>
        </is>
      </c>
      <c r="F414" t="inlineStr">
        <is>
          <t>no</t>
        </is>
      </c>
      <c r="G414" t="inlineStr">
        <is>
          <t>Current</t>
        </is>
      </c>
      <c r="H414" t="inlineStr">
        <is>
          <t>C:/Users/Zeb/Documents/GitHub/OREAS-Catalogue-Info/oreas-catalogue-2024-05-24.csv</t>
        </is>
      </c>
      <c r="I414">
        <f>Hyperlink("https://www.oreas.com/crm/OREAS-724/")</f>
        <v/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</row>
    <row r="415">
      <c r="A415" t="inlineStr">
        <is>
          <t>OREAS0725</t>
        </is>
      </c>
      <c r="B415" t="inlineStr">
        <is>
          <t>Graphite</t>
        </is>
      </c>
      <c r="C415" t="inlineStr">
        <is>
          <t>primary</t>
        </is>
      </c>
      <c r="D415" t="inlineStr">
        <is>
          <t>granodiorite</t>
        </is>
      </c>
      <c r="E415" t="inlineStr">
        <is>
          <t>crystalline vein</t>
        </is>
      </c>
      <c r="F415" t="inlineStr">
        <is>
          <t>no</t>
        </is>
      </c>
      <c r="G415" t="inlineStr">
        <is>
          <t>Current</t>
        </is>
      </c>
      <c r="H415" t="inlineStr">
        <is>
          <t>C:/Users/Zeb/Documents/GitHub/OREAS-Catalogue-Info/oreas-catalogue-2024-05-24.csv</t>
        </is>
      </c>
      <c r="I415">
        <f>Hyperlink("https://www.oreas.com/crm/OREAS-725/")</f>
        <v/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</row>
    <row r="416">
      <c r="A416" t="inlineStr">
        <is>
          <t>OREAS0072a</t>
        </is>
      </c>
      <c r="B416" t="inlineStr">
        <is>
          <t>Ni sulphide ore</t>
        </is>
      </c>
      <c r="C416" t="inlineStr">
        <is>
          <t>primary</t>
        </is>
      </c>
      <c r="D416" t="inlineStr">
        <is>
          <t>mineralised ultramafic</t>
        </is>
      </c>
      <c r="E416" t="inlineStr">
        <is>
          <t>komatiite-hosted nickel sulphide</t>
        </is>
      </c>
      <c r="F416" t="inlineStr">
        <is>
          <t>no</t>
        </is>
      </c>
      <c r="G416" t="inlineStr">
        <is>
          <t>Archived</t>
        </is>
      </c>
      <c r="H416" t="inlineStr">
        <is>
          <t>C:/Users/Zeb/Documents/GitHub/OREAS-Catalogue-Info/oreas-catalogue-2024-05-24.csv</t>
        </is>
      </c>
      <c r="I416">
        <f>Hyperlink("https://www.oreas.com/crm/OREAS-72a/")</f>
        <v/>
      </c>
      <c r="J416" t="inlineStr"/>
      <c r="K416" t="inlineStr"/>
      <c r="L416" t="inlineStr"/>
      <c r="M416" t="n">
        <v>72507.34600000001</v>
      </c>
      <c r="N416" t="n">
        <v>7.2507346</v>
      </c>
      <c r="O416" t="inlineStr">
        <is>
          <t>4-Acid Digestion</t>
        </is>
      </c>
      <c r="P416" t="n">
        <v>14.7</v>
      </c>
      <c r="Q416" t="n">
        <v>0.00147</v>
      </c>
      <c r="R416" t="inlineStr">
        <is>
          <t>4-Acid Digestion</t>
        </is>
      </c>
      <c r="S416" t="n">
        <v>0.006</v>
      </c>
      <c r="T416" t="n">
        <v>6e-07</v>
      </c>
      <c r="U416" t="inlineStr">
        <is>
          <t>Pb Fire Assay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157</v>
      </c>
      <c r="AU416" t="n">
        <v>0.0157</v>
      </c>
      <c r="AV416" t="inlineStr">
        <is>
          <t>4-Acid Digestion</t>
        </is>
      </c>
      <c r="AW416" t="n">
        <v>228</v>
      </c>
      <c r="AX416" t="n">
        <v>0.0228</v>
      </c>
      <c r="AY416" t="inlineStr">
        <is>
          <t>4-Acid Digestion</t>
        </is>
      </c>
      <c r="AZ416" t="inlineStr"/>
      <c r="BA416" t="inlineStr"/>
      <c r="BB416" t="inlineStr"/>
      <c r="BC416" t="n">
        <v>316</v>
      </c>
      <c r="BD416" t="n">
        <v>0.0316</v>
      </c>
      <c r="BE416" t="inlineStr">
        <is>
          <t>4-Acid Digestion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96300</v>
      </c>
      <c r="BP416" t="n">
        <v>9.630000000000001</v>
      </c>
      <c r="BQ416" t="inlineStr">
        <is>
          <t>4-Acid Digestion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n">
        <v>40524.012</v>
      </c>
      <c r="DC416" t="n">
        <v>4.0524012</v>
      </c>
      <c r="DD416" t="inlineStr">
        <is>
          <t>4-Acid Digestion</t>
        </is>
      </c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n">
        <v>6920</v>
      </c>
      <c r="DU416" t="n">
        <v>0.6919999999999999</v>
      </c>
      <c r="DV416" t="inlineStr">
        <is>
          <t>Borate / Peroxide Fusion ICP</t>
        </is>
      </c>
      <c r="DW416" t="inlineStr"/>
      <c r="DX416" t="inlineStr"/>
      <c r="DY416" t="inlineStr"/>
      <c r="DZ416" t="inlineStr"/>
      <c r="EA416" t="inlineStr"/>
      <c r="EB416" t="inlineStr"/>
      <c r="EC416" t="n">
        <v>0.041</v>
      </c>
      <c r="ED416" t="n">
        <v>4.1e-06</v>
      </c>
      <c r="EE416" t="inlineStr">
        <is>
          <t>Pb Fire Assay</t>
        </is>
      </c>
      <c r="EF416" t="inlineStr"/>
      <c r="EG416" t="inlineStr"/>
      <c r="EH416" t="inlineStr"/>
      <c r="EI416" t="n">
        <v>0.036</v>
      </c>
      <c r="EJ416" t="n">
        <v>3.6e-06</v>
      </c>
      <c r="EK416" t="inlineStr">
        <is>
          <t>Pb Fire Assay</t>
        </is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n">
        <v>17400</v>
      </c>
      <c r="EY416" t="n">
        <v>1.74</v>
      </c>
      <c r="EZ416" t="inlineStr">
        <is>
          <t>4-Acid Digestion</t>
        </is>
      </c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n">
        <v>228575.676</v>
      </c>
      <c r="FK416" t="n">
        <v>22.8575676</v>
      </c>
      <c r="FL416" t="inlineStr">
        <is>
          <t>Borate / Peroxide Fusion ICP</t>
        </is>
      </c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</row>
    <row r="417">
      <c r="A417" t="inlineStr">
        <is>
          <t>OREAS0072b</t>
        </is>
      </c>
      <c r="B417" t="inlineStr">
        <is>
          <t>Ni sulphide ore</t>
        </is>
      </c>
      <c r="C417" t="inlineStr">
        <is>
          <t>primary</t>
        </is>
      </c>
      <c r="D417" t="inlineStr">
        <is>
          <t>mineralised ultramafic</t>
        </is>
      </c>
      <c r="E417" t="inlineStr">
        <is>
          <t>komatiite-hosted nickel sulphide</t>
        </is>
      </c>
      <c r="F417" t="inlineStr">
        <is>
          <t>yes</t>
        </is>
      </c>
      <c r="G417" t="inlineStr">
        <is>
          <t>Current</t>
        </is>
      </c>
      <c r="H417" t="inlineStr">
        <is>
          <t>C:/Users/Zeb/Documents/GitHub/OREAS-Catalogue-Info/oreas-catalogue-2024-05-24.csv</t>
        </is>
      </c>
      <c r="I417">
        <f>Hyperlink("https://www.oreas.com/crm/OREAS-72b/")</f>
        <v/>
      </c>
      <c r="J417" t="n">
        <v>0.23</v>
      </c>
      <c r="K417" t="n">
        <v>2.3e-05</v>
      </c>
      <c r="L417" t="inlineStr">
        <is>
          <t>4-Acid Digestion</t>
        </is>
      </c>
      <c r="M417" t="n">
        <v>47900</v>
      </c>
      <c r="N417" t="n">
        <v>4.79</v>
      </c>
      <c r="O417" t="inlineStr">
        <is>
          <t>4-Acid Digestion</t>
        </is>
      </c>
      <c r="P417" t="n">
        <v>146</v>
      </c>
      <c r="Q417" t="n">
        <v>0.0146</v>
      </c>
      <c r="R417" t="inlineStr">
        <is>
          <t>4-Acid Digestion</t>
        </is>
      </c>
      <c r="S417" t="inlineStr"/>
      <c r="T417" t="inlineStr"/>
      <c r="U417" t="inlineStr"/>
      <c r="V417" t="inlineStr"/>
      <c r="W417" t="inlineStr"/>
      <c r="X417" t="inlineStr"/>
      <c r="Y417" t="n">
        <v>330</v>
      </c>
      <c r="Z417" t="n">
        <v>0.033</v>
      </c>
      <c r="AA417" t="inlineStr">
        <is>
          <t>4-Acid Digestion</t>
        </is>
      </c>
      <c r="AB417" t="n">
        <v>1.02</v>
      </c>
      <c r="AC417" t="n">
        <v>0.000102</v>
      </c>
      <c r="AD417" t="inlineStr">
        <is>
          <t>4-Acid Digestion</t>
        </is>
      </c>
      <c r="AE417" t="n">
        <v>0.68</v>
      </c>
      <c r="AF417" t="n">
        <v>6.8e-05</v>
      </c>
      <c r="AG417" t="inlineStr">
        <is>
          <t>4-Acid Digestion</t>
        </is>
      </c>
      <c r="AH417" t="n">
        <v>27900</v>
      </c>
      <c r="AI417" t="n">
        <v>2.79</v>
      </c>
      <c r="AJ417" t="inlineStr">
        <is>
          <t>4-Acid Digestion</t>
        </is>
      </c>
      <c r="AK417" t="n">
        <v>0.31</v>
      </c>
      <c r="AL417" t="n">
        <v>3.1e-05</v>
      </c>
      <c r="AM417" t="inlineStr">
        <is>
          <t>4-Acid Digestion</t>
        </is>
      </c>
      <c r="AN417" t="n">
        <v>43.6</v>
      </c>
      <c r="AO417" t="n">
        <v>0.00436</v>
      </c>
      <c r="AP417" t="inlineStr">
        <is>
          <t>4-Acid Digestion</t>
        </is>
      </c>
      <c r="AQ417" t="inlineStr"/>
      <c r="AR417" t="inlineStr"/>
      <c r="AS417" t="inlineStr"/>
      <c r="AT417" t="n">
        <v>131</v>
      </c>
      <c r="AU417" t="n">
        <v>0.0131</v>
      </c>
      <c r="AV417" t="inlineStr">
        <is>
          <t>4-Acid Digestion</t>
        </is>
      </c>
      <c r="AW417" t="n">
        <v>961</v>
      </c>
      <c r="AX417" t="n">
        <v>0.0961</v>
      </c>
      <c r="AY417" t="inlineStr">
        <is>
          <t>Borate Fusion XRF</t>
        </is>
      </c>
      <c r="AZ417" t="n">
        <v>3.37</v>
      </c>
      <c r="BA417" t="n">
        <v>0.000337</v>
      </c>
      <c r="BB417" t="inlineStr">
        <is>
          <t>4-Acid Digestion</t>
        </is>
      </c>
      <c r="BC417" t="n">
        <v>222</v>
      </c>
      <c r="BD417" t="n">
        <v>0.0222</v>
      </c>
      <c r="BE417" t="inlineStr">
        <is>
          <t>4-Acid Digestion</t>
        </is>
      </c>
      <c r="BF417" t="n">
        <v>2.74</v>
      </c>
      <c r="BG417" t="n">
        <v>0.000274</v>
      </c>
      <c r="BH417" t="inlineStr">
        <is>
          <t>Borate / Peroxide Fusion ICP</t>
        </is>
      </c>
      <c r="BI417" t="n">
        <v>1.69</v>
      </c>
      <c r="BJ417" t="n">
        <v>0.000169</v>
      </c>
      <c r="BK417" t="inlineStr">
        <is>
          <t>Borate / Peroxide Fusion ICP</t>
        </is>
      </c>
      <c r="BL417" t="n">
        <v>0.74</v>
      </c>
      <c r="BM417" t="n">
        <v>7.4e-05</v>
      </c>
      <c r="BN417" t="inlineStr">
        <is>
          <t>Borate / Peroxide Fusion ICP</t>
        </is>
      </c>
      <c r="BO417" t="n">
        <v>68400</v>
      </c>
      <c r="BP417" t="n">
        <v>6.84</v>
      </c>
      <c r="BQ417" t="inlineStr">
        <is>
          <t>4-Acid Digestion</t>
        </is>
      </c>
      <c r="BR417" t="n">
        <v>11.7</v>
      </c>
      <c r="BS417" t="n">
        <v>0.00117</v>
      </c>
      <c r="BT417" t="inlineStr">
        <is>
          <t>4-Acid Digestion</t>
        </is>
      </c>
      <c r="BU417" t="n">
        <v>2.75</v>
      </c>
      <c r="BV417" t="n">
        <v>0.000275</v>
      </c>
      <c r="BW417" t="inlineStr">
        <is>
          <t>Borate / Peroxide Fusion ICP</t>
        </is>
      </c>
      <c r="BX417" t="inlineStr"/>
      <c r="BY417" t="inlineStr"/>
      <c r="BZ417" t="inlineStr"/>
      <c r="CA417" t="n">
        <v>2.51</v>
      </c>
      <c r="CB417" t="n">
        <v>0.000251</v>
      </c>
      <c r="CC417" t="inlineStr">
        <is>
          <t>4-Acid Digestion</t>
        </is>
      </c>
      <c r="CD417" t="inlineStr"/>
      <c r="CE417" t="inlineStr"/>
      <c r="CF417" t="inlineStr"/>
      <c r="CG417" t="n">
        <v>0.5600000000000001</v>
      </c>
      <c r="CH417" t="n">
        <v>5.6e-05</v>
      </c>
      <c r="CI417" t="inlineStr">
        <is>
          <t>Borate / Peroxide Fusion ICP</t>
        </is>
      </c>
      <c r="CJ417" t="n">
        <v>0.049</v>
      </c>
      <c r="CK417" t="n">
        <v>4.9e-06</v>
      </c>
      <c r="CL417" t="inlineStr">
        <is>
          <t>4-Acid Digestion</t>
        </is>
      </c>
      <c r="CM417" t="inlineStr"/>
      <c r="CN417" t="inlineStr"/>
      <c r="CO417" t="inlineStr"/>
      <c r="CP417" t="n">
        <v>11400</v>
      </c>
      <c r="CQ417" t="n">
        <v>1.14</v>
      </c>
      <c r="CR417" t="inlineStr">
        <is>
          <t>4-Acid Digestion</t>
        </is>
      </c>
      <c r="CS417" t="n">
        <v>24.4</v>
      </c>
      <c r="CT417" t="n">
        <v>0.00244</v>
      </c>
      <c r="CU417" t="inlineStr">
        <is>
          <t>4-Acid Digestion</t>
        </is>
      </c>
      <c r="CV417" t="n">
        <v>33.3</v>
      </c>
      <c r="CW417" t="n">
        <v>0.00333</v>
      </c>
      <c r="CX417" t="inlineStr">
        <is>
          <t>4-Acid Digestion</t>
        </is>
      </c>
      <c r="CY417" t="inlineStr"/>
      <c r="CZ417" t="inlineStr"/>
      <c r="DA417" t="inlineStr"/>
      <c r="DB417" t="n">
        <v>95900</v>
      </c>
      <c r="DC417" t="n">
        <v>9.59</v>
      </c>
      <c r="DD417" t="inlineStr">
        <is>
          <t>4-Acid Digestion</t>
        </is>
      </c>
      <c r="DE417" t="n">
        <v>1010</v>
      </c>
      <c r="DF417" t="n">
        <v>0.101</v>
      </c>
      <c r="DG417" t="inlineStr">
        <is>
          <t>4-Acid Digestion</t>
        </is>
      </c>
      <c r="DH417" t="n">
        <v>4.01</v>
      </c>
      <c r="DI417" t="n">
        <v>0.000401</v>
      </c>
      <c r="DJ417" t="inlineStr">
        <is>
          <t>4-Acid Digestion</t>
        </is>
      </c>
      <c r="DK417" t="n">
        <v>10100</v>
      </c>
      <c r="DL417" t="n">
        <v>1.01</v>
      </c>
      <c r="DM417" t="inlineStr">
        <is>
          <t>4-Acid Digestion</t>
        </is>
      </c>
      <c r="DN417" t="n">
        <v>5.5</v>
      </c>
      <c r="DO417" t="n">
        <v>0.00055</v>
      </c>
      <c r="DP417" t="inlineStr">
        <is>
          <t>4-Acid Digestion</t>
        </is>
      </c>
      <c r="DQ417" t="n">
        <v>16.9</v>
      </c>
      <c r="DR417" t="n">
        <v>0.00169</v>
      </c>
      <c r="DS417" t="inlineStr">
        <is>
          <t>Borate / Peroxide Fusion ICP</t>
        </is>
      </c>
      <c r="DT417" t="n">
        <v>7086</v>
      </c>
      <c r="DU417" t="n">
        <v>0.7086</v>
      </c>
      <c r="DV417" t="inlineStr">
        <is>
          <t>Borate Fusion XRF</t>
        </is>
      </c>
      <c r="DW417" t="n">
        <v>260</v>
      </c>
      <c r="DX417" t="n">
        <v>0.026</v>
      </c>
      <c r="DY417" t="inlineStr">
        <is>
          <t>4-Acid Digestion</t>
        </is>
      </c>
      <c r="DZ417" t="n">
        <v>14.9</v>
      </c>
      <c r="EA417" t="n">
        <v>0.00149</v>
      </c>
      <c r="EB417" t="inlineStr">
        <is>
          <t>4-Acid Digestion</t>
        </is>
      </c>
      <c r="EC417" t="inlineStr"/>
      <c r="ED417" t="inlineStr"/>
      <c r="EE417" t="inlineStr"/>
      <c r="EF417" t="n">
        <v>4.79</v>
      </c>
      <c r="EG417" t="n">
        <v>0.000479</v>
      </c>
      <c r="EH417" t="inlineStr">
        <is>
          <t>Borate / Peroxide Fusion ICP</t>
        </is>
      </c>
      <c r="EI417" t="inlineStr"/>
      <c r="EJ417" t="inlineStr"/>
      <c r="EK417" t="inlineStr"/>
      <c r="EL417" t="n">
        <v>47.2</v>
      </c>
      <c r="EM417" t="n">
        <v>0.00472</v>
      </c>
      <c r="EN417" t="inlineStr">
        <is>
          <t>Borate / Peroxide Fusion ICP</t>
        </is>
      </c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n">
        <v>14900</v>
      </c>
      <c r="EY417" t="n">
        <v>1.49</v>
      </c>
      <c r="EZ417" t="inlineStr">
        <is>
          <t>4-Acid Digestion</t>
        </is>
      </c>
      <c r="FA417" t="n">
        <v>0.87</v>
      </c>
      <c r="FB417" t="n">
        <v>8.7e-05</v>
      </c>
      <c r="FC417" t="inlineStr">
        <is>
          <t>4-Acid Digestion</t>
        </is>
      </c>
      <c r="FD417" t="n">
        <v>12.8</v>
      </c>
      <c r="FE417" t="n">
        <v>0.00128</v>
      </c>
      <c r="FF417" t="inlineStr">
        <is>
          <t>4-Acid Digestion</t>
        </is>
      </c>
      <c r="FG417" t="inlineStr"/>
      <c r="FH417" t="inlineStr"/>
      <c r="FI417" t="inlineStr"/>
      <c r="FJ417" t="n">
        <v>239200</v>
      </c>
      <c r="FK417" t="n">
        <v>23.92</v>
      </c>
      <c r="FL417" t="inlineStr">
        <is>
          <t>Borate Fusion XRF</t>
        </is>
      </c>
      <c r="FM417" t="n">
        <v>2.99</v>
      </c>
      <c r="FN417" t="n">
        <v>0.000299</v>
      </c>
      <c r="FO417" t="inlineStr">
        <is>
          <t>Borate / Peroxide Fusion ICP</t>
        </is>
      </c>
      <c r="FP417" t="n">
        <v>1.43</v>
      </c>
      <c r="FQ417" t="n">
        <v>0.000143</v>
      </c>
      <c r="FR417" t="inlineStr">
        <is>
          <t>4-Acid Digestion</t>
        </is>
      </c>
      <c r="FS417" t="n">
        <v>64</v>
      </c>
      <c r="FT417" t="n">
        <v>0.0064</v>
      </c>
      <c r="FU417" t="inlineStr">
        <is>
          <t>4-Acid Digestion</t>
        </is>
      </c>
      <c r="FV417" t="n">
        <v>0.43</v>
      </c>
      <c r="FW417" t="n">
        <v>4.3e-05</v>
      </c>
      <c r="FX417" t="inlineStr">
        <is>
          <t>4-Acid Digestion</t>
        </is>
      </c>
      <c r="FY417" t="n">
        <v>0.44</v>
      </c>
      <c r="FZ417" t="n">
        <v>4.4e-05</v>
      </c>
      <c r="GA417" t="inlineStr">
        <is>
          <t>4-Acid Digestion</t>
        </is>
      </c>
      <c r="GB417" t="n">
        <v>0.092</v>
      </c>
      <c r="GC417" t="n">
        <v>9.2e-06</v>
      </c>
      <c r="GD417" t="inlineStr">
        <is>
          <t>4-Acid Digestion</t>
        </is>
      </c>
      <c r="GE417" t="n">
        <v>11.3</v>
      </c>
      <c r="GF417" t="n">
        <v>0.00113</v>
      </c>
      <c r="GG417" t="inlineStr">
        <is>
          <t>4-Acid Digestion</t>
        </is>
      </c>
      <c r="GH417" t="n">
        <v>2160</v>
      </c>
      <c r="GI417" t="n">
        <v>0.216</v>
      </c>
      <c r="GJ417" t="inlineStr">
        <is>
          <t>4-Acid Digestion</t>
        </is>
      </c>
      <c r="GK417" t="n">
        <v>0.35</v>
      </c>
      <c r="GL417" t="n">
        <v>3.5e-05</v>
      </c>
      <c r="GM417" t="inlineStr">
        <is>
          <t>4-Acid Digestion</t>
        </is>
      </c>
      <c r="GN417" t="n">
        <v>0.26</v>
      </c>
      <c r="GO417" t="n">
        <v>2.6e-05</v>
      </c>
      <c r="GP417" t="inlineStr">
        <is>
          <t>Borate / Peroxide Fusion ICP</t>
        </is>
      </c>
      <c r="GQ417" t="n">
        <v>4.68</v>
      </c>
      <c r="GR417" t="n">
        <v>0.000468</v>
      </c>
      <c r="GS417" t="inlineStr">
        <is>
          <t>4-Acid Digestion</t>
        </is>
      </c>
      <c r="GT417" t="n">
        <v>77</v>
      </c>
      <c r="GU417" t="n">
        <v>0.0077</v>
      </c>
      <c r="GV417" t="inlineStr">
        <is>
          <t>Borate / Peroxide Fusion ICP</t>
        </is>
      </c>
      <c r="GW417" t="n">
        <v>4.02</v>
      </c>
      <c r="GX417" t="n">
        <v>0.000402</v>
      </c>
      <c r="GY417" t="inlineStr">
        <is>
          <t>4-Acid Digestion</t>
        </is>
      </c>
      <c r="GZ417" t="n">
        <v>12.8</v>
      </c>
      <c r="HA417" t="n">
        <v>0.00128</v>
      </c>
      <c r="HB417" t="inlineStr">
        <is>
          <t>4-Acid Digestion</t>
        </is>
      </c>
      <c r="HC417" t="n">
        <v>1.64</v>
      </c>
      <c r="HD417" t="n">
        <v>0.000164</v>
      </c>
      <c r="HE417" t="inlineStr">
        <is>
          <t>Borate / Peroxide Fusion ICP</t>
        </is>
      </c>
      <c r="HF417" t="n">
        <v>99</v>
      </c>
      <c r="HG417" t="n">
        <v>0.009900000000000001</v>
      </c>
      <c r="HH417" t="inlineStr">
        <is>
          <t>4-Acid Digestion</t>
        </is>
      </c>
      <c r="HI417" t="n">
        <v>88</v>
      </c>
      <c r="HJ417" t="n">
        <v>0.008800000000000001</v>
      </c>
      <c r="HK417" t="inlineStr">
        <is>
          <t>4-Acid Digestion</t>
        </is>
      </c>
    </row>
    <row r="418">
      <c r="A418" t="inlineStr">
        <is>
          <t>OREAS0739</t>
        </is>
      </c>
      <c r="B418" t="inlineStr">
        <is>
          <t>Alumina, Concentrates</t>
        </is>
      </c>
      <c r="C418" t="inlineStr">
        <is>
          <t>oxide</t>
        </is>
      </c>
      <c r="D418" t="inlineStr">
        <is>
          <t>concentrate</t>
        </is>
      </c>
      <c r="E418" t="inlineStr">
        <is>
          <t>gamma alumina</t>
        </is>
      </c>
      <c r="F418" t="inlineStr">
        <is>
          <t>no</t>
        </is>
      </c>
      <c r="G418" t="inlineStr">
        <is>
          <t>Current</t>
        </is>
      </c>
      <c r="H418" t="inlineStr">
        <is>
          <t>C:/Users/Zeb/Documents/GitHub/OREAS-Catalogue-Info/oreas-catalogue-2024-05-24.csv</t>
        </is>
      </c>
      <c r="I418">
        <f>Hyperlink("https://www.oreas.com/crm/OREAS-739/")</f>
        <v/>
      </c>
      <c r="J418" t="inlineStr"/>
      <c r="K418" t="inlineStr"/>
      <c r="L418" t="inlineStr"/>
      <c r="M418" t="n">
        <v>521841.189</v>
      </c>
      <c r="N418" t="n">
        <v>52.1841189</v>
      </c>
      <c r="O418" t="inlineStr">
        <is>
          <t>Borate Fusion XRF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0.896</v>
      </c>
      <c r="Z418" s="2" t="n">
        <v>8.96e-05</v>
      </c>
      <c r="AA418" t="inlineStr">
        <is>
          <t>Borate Fusion ICP</t>
        </is>
      </c>
      <c r="AB418" t="n">
        <v>0.998</v>
      </c>
      <c r="AC418" t="n">
        <v>9.98e-05</v>
      </c>
      <c r="AD418" t="inlineStr">
        <is>
          <t>Borate Fusion ICP</t>
        </is>
      </c>
      <c r="AE418" t="inlineStr"/>
      <c r="AF418" t="inlineStr"/>
      <c r="AG418" t="inlineStr"/>
      <c r="AH418" t="n">
        <v>221.554</v>
      </c>
      <c r="AI418" t="n">
        <v>0.0221554</v>
      </c>
      <c r="AJ418" t="inlineStr">
        <is>
          <t>Borate Fusion XRF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1.765</v>
      </c>
      <c r="AX418" t="n">
        <v>0.0001765</v>
      </c>
      <c r="AY418" t="inlineStr">
        <is>
          <t>Borate Fusion XRF</t>
        </is>
      </c>
      <c r="AZ418" t="inlineStr"/>
      <c r="BA418" t="inlineStr"/>
      <c r="BB418" t="inlineStr"/>
      <c r="BC418" t="inlineStr"/>
      <c r="BD418" t="inlineStr"/>
      <c r="BE418" t="inlineStr"/>
      <c r="BF418" s="2" t="n">
        <v>0.05</v>
      </c>
      <c r="BG418" s="2" t="n">
        <v>5e-06</v>
      </c>
      <c r="BH418" t="inlineStr">
        <is>
          <t>Borate Fusion ICP</t>
        </is>
      </c>
      <c r="BI418" s="2" t="n">
        <v>0.03</v>
      </c>
      <c r="BJ418" s="2" t="n">
        <v>3e-06</v>
      </c>
      <c r="BK418" t="inlineStr">
        <is>
          <t>Borate Fusion ICP</t>
        </is>
      </c>
      <c r="BL418" s="2" t="n">
        <v>0.02</v>
      </c>
      <c r="BM418" s="2" t="n">
        <v>2e-06</v>
      </c>
      <c r="BN418" t="inlineStr">
        <is>
          <t>Borate Fusion ICP</t>
        </is>
      </c>
      <c r="BO418" t="n">
        <v>62.948</v>
      </c>
      <c r="BP418" t="n">
        <v>0.0062948</v>
      </c>
      <c r="BQ418" t="inlineStr">
        <is>
          <t>Borate Fusion XRF</t>
        </is>
      </c>
      <c r="BR418" t="n">
        <v>50.587</v>
      </c>
      <c r="BS418" t="n">
        <v>0.0050587</v>
      </c>
      <c r="BT418" t="inlineStr">
        <is>
          <t>Borate Fusion ICP</t>
        </is>
      </c>
      <c r="BU418" s="2" t="n">
        <v>0.05</v>
      </c>
      <c r="BV418" s="2" t="n">
        <v>5e-06</v>
      </c>
      <c r="BW418" t="inlineStr">
        <is>
          <t>Borate Fusion ICP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s="2" t="n">
        <v>83.015</v>
      </c>
      <c r="CQ418" s="2" t="n">
        <v>0.0083015</v>
      </c>
      <c r="CR418" t="inlineStr">
        <is>
          <t>Borate Fusion XRF</t>
        </is>
      </c>
      <c r="CS418" t="inlineStr"/>
      <c r="CT418" t="inlineStr"/>
      <c r="CU418" t="inlineStr"/>
      <c r="CV418" t="inlineStr"/>
      <c r="CW418" t="inlineStr"/>
      <c r="CX418" t="inlineStr"/>
      <c r="CY418" s="2" t="n">
        <v>0.01</v>
      </c>
      <c r="CZ418" s="2" t="n">
        <v>1e-06</v>
      </c>
      <c r="DA418" t="inlineStr">
        <is>
          <t>Borate Fusion ICP</t>
        </is>
      </c>
      <c r="DB418" s="2" t="n">
        <v>60.304</v>
      </c>
      <c r="DC418" s="2" t="n">
        <v>0.0060304</v>
      </c>
      <c r="DD418" t="inlineStr">
        <is>
          <t>Borate Fusion XRF</t>
        </is>
      </c>
      <c r="DE418" t="n">
        <v>2.788</v>
      </c>
      <c r="DF418" t="n">
        <v>0.0002788</v>
      </c>
      <c r="DG418" t="inlineStr">
        <is>
          <t>Borate Fusion XRF</t>
        </is>
      </c>
      <c r="DH418" t="inlineStr"/>
      <c r="DI418" t="inlineStr"/>
      <c r="DJ418" t="inlineStr"/>
      <c r="DK418" t="n">
        <v>2930.337</v>
      </c>
      <c r="DL418" t="n">
        <v>0.2930337</v>
      </c>
      <c r="DM418" t="inlineStr">
        <is>
          <t>Borate Fusion XRF</t>
        </is>
      </c>
      <c r="DN418" t="inlineStr"/>
      <c r="DO418" t="inlineStr"/>
      <c r="DP418" t="inlineStr"/>
      <c r="DQ418" s="2" t="n">
        <v>0.1</v>
      </c>
      <c r="DR418" s="2" t="n">
        <v>1e-05</v>
      </c>
      <c r="DS418" t="inlineStr">
        <is>
          <t>Borate Fusion ICP</t>
        </is>
      </c>
      <c r="DT418" t="inlineStr"/>
      <c r="DU418" t="inlineStr"/>
      <c r="DV418" t="inlineStr"/>
      <c r="DW418" t="n">
        <v>4.364</v>
      </c>
      <c r="DX418" t="n">
        <v>0.0004364</v>
      </c>
      <c r="DY418" t="inlineStr">
        <is>
          <t>Borate Fusion XRF</t>
        </is>
      </c>
      <c r="DZ418" t="inlineStr"/>
      <c r="EA418" t="inlineStr"/>
      <c r="EB418" t="inlineStr"/>
      <c r="EC418" t="inlineStr"/>
      <c r="ED418" t="inlineStr"/>
      <c r="EE418" t="inlineStr"/>
      <c r="EF418" s="2" t="n">
        <v>0.02</v>
      </c>
      <c r="EG418" s="2" t="n">
        <v>2e-06</v>
      </c>
      <c r="EH418" t="inlineStr">
        <is>
          <t>Borate Fusion ICP</t>
        </is>
      </c>
      <c r="EI418" t="inlineStr"/>
      <c r="EJ418" t="inlineStr"/>
      <c r="EK418" t="inlineStr"/>
      <c r="EL418" s="2" t="n">
        <v>0.2</v>
      </c>
      <c r="EM418" s="2" t="n">
        <v>2e-05</v>
      </c>
      <c r="EN418" t="inlineStr">
        <is>
          <t>Borate Fusion ICP</t>
        </is>
      </c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n">
        <v>56.092</v>
      </c>
      <c r="FK418" t="n">
        <v>0.0056092</v>
      </c>
      <c r="FL418" t="inlineStr">
        <is>
          <t>Borate Fusion XRF</t>
        </is>
      </c>
      <c r="FM418" s="2" t="n">
        <v>0.05</v>
      </c>
      <c r="FN418" s="2" t="n">
        <v>5e-06</v>
      </c>
      <c r="FO418" t="inlineStr">
        <is>
          <t>Borate Fusion ICP</t>
        </is>
      </c>
      <c r="FP418" t="n">
        <v>1.03</v>
      </c>
      <c r="FQ418" t="n">
        <v>0.000103</v>
      </c>
      <c r="FR418" t="inlineStr">
        <is>
          <t>Borate Fusion ICP</t>
        </is>
      </c>
      <c r="FS418" s="2" t="n">
        <v>84.559</v>
      </c>
      <c r="FT418" s="2" t="n">
        <v>0.008455900000000001</v>
      </c>
      <c r="FU418" t="inlineStr">
        <is>
          <t>Borate Fusion XRF</t>
        </is>
      </c>
      <c r="FV418" s="2" t="n">
        <v>0.1</v>
      </c>
      <c r="FW418" s="2" t="n">
        <v>1e-05</v>
      </c>
      <c r="FX418" t="inlineStr">
        <is>
          <t>Borate Fusion ICP</t>
        </is>
      </c>
      <c r="FY418" s="2" t="n">
        <v>0.01</v>
      </c>
      <c r="FZ418" s="2" t="n">
        <v>1e-06</v>
      </c>
      <c r="GA418" t="inlineStr">
        <is>
          <t>Borate Fusion ICP</t>
        </is>
      </c>
      <c r="GB418" t="inlineStr"/>
      <c r="GC418" t="inlineStr"/>
      <c r="GD418" t="inlineStr"/>
      <c r="GE418" t="inlineStr"/>
      <c r="GF418" t="inlineStr"/>
      <c r="GG418" t="inlineStr"/>
      <c r="GH418" t="n">
        <v>17.98</v>
      </c>
      <c r="GI418" t="n">
        <v>0.001798</v>
      </c>
      <c r="GJ418" t="inlineStr">
        <is>
          <t>Borate Fusion XRF</t>
        </is>
      </c>
      <c r="GK418" t="inlineStr"/>
      <c r="GL418" t="inlineStr"/>
      <c r="GM418" t="inlineStr"/>
      <c r="GN418" s="2" t="n">
        <v>0.01</v>
      </c>
      <c r="GO418" s="2" t="n">
        <v>1e-06</v>
      </c>
      <c r="GP418" t="inlineStr">
        <is>
          <t>Borate Fusion ICP</t>
        </is>
      </c>
      <c r="GQ418" t="n">
        <v>0.3</v>
      </c>
      <c r="GR418" t="n">
        <v>3e-05</v>
      </c>
      <c r="GS418" t="inlineStr">
        <is>
          <t>Borate Fusion ICP</t>
        </is>
      </c>
      <c r="GT418" s="2" t="n">
        <v>5.602</v>
      </c>
      <c r="GU418" s="2" t="n">
        <v>0.0005602</v>
      </c>
      <c r="GV418" t="inlineStr">
        <is>
          <t>Borate Fusion XRF</t>
        </is>
      </c>
      <c r="GW418" t="n">
        <v>0.84</v>
      </c>
      <c r="GX418" t="n">
        <v>8.4e-05</v>
      </c>
      <c r="GY418" t="inlineStr">
        <is>
          <t>Borate Fusion ICP</t>
        </is>
      </c>
      <c r="GZ418" s="2" t="n">
        <v>0.1</v>
      </c>
      <c r="HA418" s="2" t="n">
        <v>1e-05</v>
      </c>
      <c r="HB418" t="inlineStr">
        <is>
          <t>Borate Fusion ICP</t>
        </is>
      </c>
      <c r="HC418" s="2" t="n">
        <v>0.03</v>
      </c>
      <c r="HD418" s="2" t="n">
        <v>3e-06</v>
      </c>
      <c r="HE418" t="inlineStr">
        <is>
          <t>Borate Fusion ICP</t>
        </is>
      </c>
      <c r="HF418" t="n">
        <v>55.439</v>
      </c>
      <c r="HG418" t="n">
        <v>0.0055439</v>
      </c>
      <c r="HH418" t="inlineStr">
        <is>
          <t>Borate Fusion ICP</t>
        </is>
      </c>
      <c r="HI418" s="2" t="n">
        <v>74.032</v>
      </c>
      <c r="HJ418" s="2" t="n">
        <v>0.0074032</v>
      </c>
      <c r="HK418" t="inlineStr">
        <is>
          <t>Borate Fusion XRF</t>
        </is>
      </c>
    </row>
    <row r="419">
      <c r="A419" t="inlineStr">
        <is>
          <t>OREAS0073a</t>
        </is>
      </c>
      <c r="B419" t="inlineStr">
        <is>
          <t>Ni sulphide ore</t>
        </is>
      </c>
      <c r="C419" t="inlineStr">
        <is>
          <t>primary</t>
        </is>
      </c>
      <c r="D419" t="inlineStr">
        <is>
          <t>mineralised ultramafic</t>
        </is>
      </c>
      <c r="E419" t="inlineStr">
        <is>
          <t>komatiite-hosted nickel sulphide</t>
        </is>
      </c>
      <c r="F419" t="inlineStr">
        <is>
          <t>no</t>
        </is>
      </c>
      <c r="G419" t="inlineStr">
        <is>
          <t>Archived</t>
        </is>
      </c>
      <c r="H419" t="inlineStr">
        <is>
          <t>C:/Users/Zeb/Documents/GitHub/OREAS-Catalogue-Info/oreas-catalogue-2024-05-24.csv</t>
        </is>
      </c>
      <c r="I419">
        <f>Hyperlink("https://www.oreas.com/crm/OREAS-73a/")</f>
        <v/>
      </c>
      <c r="J419" t="inlineStr"/>
      <c r="K419" t="inlineStr"/>
      <c r="L419" t="inlineStr"/>
      <c r="M419" t="n">
        <v>12807.867</v>
      </c>
      <c r="N419" t="n">
        <v>1.2807867</v>
      </c>
      <c r="O419" t="inlineStr">
        <is>
          <t>4-Acid Digestion</t>
        </is>
      </c>
      <c r="P419" t="n">
        <v>24.8</v>
      </c>
      <c r="Q419" t="n">
        <v>0.00248</v>
      </c>
      <c r="R419" t="inlineStr">
        <is>
          <t>4-Acid Digestion</t>
        </is>
      </c>
      <c r="S419" t="n">
        <v>0.014</v>
      </c>
      <c r="T419" t="n">
        <v>1.4e-06</v>
      </c>
      <c r="U419" t="inlineStr">
        <is>
          <t>Pb Fire Assay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286</v>
      </c>
      <c r="AU419" t="n">
        <v>0.0286</v>
      </c>
      <c r="AV419" t="inlineStr">
        <is>
          <t>4-Acid Digestion</t>
        </is>
      </c>
      <c r="AW419" t="n">
        <v>1668</v>
      </c>
      <c r="AX419" t="n">
        <v>0.1668</v>
      </c>
      <c r="AY419" t="inlineStr">
        <is>
          <t>4-Acid Digestion</t>
        </is>
      </c>
      <c r="AZ419" t="inlineStr"/>
      <c r="BA419" t="inlineStr"/>
      <c r="BB419" t="inlineStr"/>
      <c r="BC419" t="n">
        <v>877</v>
      </c>
      <c r="BD419" t="n">
        <v>0.0877</v>
      </c>
      <c r="BE419" t="inlineStr">
        <is>
          <t>4-Acid Digestion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92000</v>
      </c>
      <c r="BP419" t="n">
        <v>9.199999999999999</v>
      </c>
      <c r="BQ419" t="inlineStr">
        <is>
          <t>4-Acid Digestion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n">
        <v>196589.702</v>
      </c>
      <c r="DC419" t="n">
        <v>19.6589702</v>
      </c>
      <c r="DD419" t="inlineStr">
        <is>
          <t>4-Acid Digestion</t>
        </is>
      </c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n">
        <v>14400</v>
      </c>
      <c r="DU419" t="n">
        <v>1.44</v>
      </c>
      <c r="DV419" t="inlineStr">
        <is>
          <t>Borate / Peroxide Fusion ICP</t>
        </is>
      </c>
      <c r="DW419" t="inlineStr"/>
      <c r="DX419" t="inlineStr"/>
      <c r="DY419" t="inlineStr"/>
      <c r="DZ419" t="inlineStr"/>
      <c r="EA419" t="inlineStr"/>
      <c r="EB419" t="inlineStr"/>
      <c r="EC419" t="n">
        <v>0.078</v>
      </c>
      <c r="ED419" t="n">
        <v>7.8e-06</v>
      </c>
      <c r="EE419" t="inlineStr">
        <is>
          <t>Pb Fire Assay</t>
        </is>
      </c>
      <c r="EF419" t="inlineStr"/>
      <c r="EG419" t="inlineStr"/>
      <c r="EH419" t="inlineStr"/>
      <c r="EI419" t="n">
        <v>0.064</v>
      </c>
      <c r="EJ419" t="n">
        <v>6.4e-06</v>
      </c>
      <c r="EK419" t="inlineStr">
        <is>
          <t>Pb Fire Assay</t>
        </is>
      </c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n">
        <v>33100</v>
      </c>
      <c r="EY419" t="n">
        <v>3.31</v>
      </c>
      <c r="EZ419" t="inlineStr">
        <is>
          <t>4-Acid Digestion</t>
        </is>
      </c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n">
        <v>170146.311</v>
      </c>
      <c r="FK419" t="n">
        <v>17.0146311</v>
      </c>
      <c r="FL419" t="inlineStr">
        <is>
          <t>Borate / Peroxide Fusion ICP</t>
        </is>
      </c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</row>
    <row r="420">
      <c r="A420" t="inlineStr">
        <is>
          <t>OREAS0073b</t>
        </is>
      </c>
      <c r="B420" t="inlineStr">
        <is>
          <t>Ni sulphide ore</t>
        </is>
      </c>
      <c r="C420" t="inlineStr">
        <is>
          <t>primary</t>
        </is>
      </c>
      <c r="D420" t="inlineStr">
        <is>
          <t>mineralised ultramafic</t>
        </is>
      </c>
      <c r="E420" t="inlineStr">
        <is>
          <t>komatiite-hosted nickel sulphide</t>
        </is>
      </c>
      <c r="F420" t="inlineStr">
        <is>
          <t>yes</t>
        </is>
      </c>
      <c r="G420" t="inlineStr">
        <is>
          <t>Current</t>
        </is>
      </c>
      <c r="H420" t="inlineStr">
        <is>
          <t>C:/Users/Zeb/Documents/GitHub/OREAS-Catalogue-Info/oreas-catalogue-2024-05-24.csv</t>
        </is>
      </c>
      <c r="I420">
        <f>Hyperlink("https://www.oreas.com/crm/OREAS-73b/")</f>
        <v/>
      </c>
      <c r="J420" t="n">
        <v>0.371</v>
      </c>
      <c r="K420" t="n">
        <v>3.71e-05</v>
      </c>
      <c r="L420" t="inlineStr">
        <is>
          <t>4-Acid Digestion</t>
        </is>
      </c>
      <c r="M420" t="n">
        <v>38700</v>
      </c>
      <c r="N420" t="n">
        <v>3.87</v>
      </c>
      <c r="O420" t="inlineStr">
        <is>
          <t>4-Acid Digestion</t>
        </is>
      </c>
      <c r="P420" t="n">
        <v>293</v>
      </c>
      <c r="Q420" t="n">
        <v>0.0293</v>
      </c>
      <c r="R420" t="inlineStr">
        <is>
          <t>4-Acid Digestion</t>
        </is>
      </c>
      <c r="S420" t="inlineStr"/>
      <c r="T420" t="inlineStr"/>
      <c r="U420" t="inlineStr"/>
      <c r="V420" t="inlineStr"/>
      <c r="W420" t="inlineStr"/>
      <c r="X420" t="inlineStr"/>
      <c r="Y420" t="n">
        <v>205</v>
      </c>
      <c r="Z420" t="n">
        <v>0.0205</v>
      </c>
      <c r="AA420" t="inlineStr">
        <is>
          <t>4-Acid Digestion</t>
        </is>
      </c>
      <c r="AB420" t="inlineStr"/>
      <c r="AC420" t="inlineStr"/>
      <c r="AD420" t="inlineStr"/>
      <c r="AE420" t="n">
        <v>1.13</v>
      </c>
      <c r="AF420" t="n">
        <v>0.000113</v>
      </c>
      <c r="AG420" t="inlineStr">
        <is>
          <t>4-Acid Digestion</t>
        </is>
      </c>
      <c r="AH420" t="n">
        <v>31600</v>
      </c>
      <c r="AI420" t="n">
        <v>3.16</v>
      </c>
      <c r="AJ420" t="inlineStr">
        <is>
          <t>4-Acid Digestion</t>
        </is>
      </c>
      <c r="AK420" t="n">
        <v>0.41</v>
      </c>
      <c r="AL420" t="n">
        <v>4.1e-05</v>
      </c>
      <c r="AM420" t="inlineStr">
        <is>
          <t>4-Acid Digestion</t>
        </is>
      </c>
      <c r="AN420" t="n">
        <v>29.6</v>
      </c>
      <c r="AO420" t="n">
        <v>0.00296</v>
      </c>
      <c r="AP420" t="inlineStr">
        <is>
          <t>4-Acid Digestion</t>
        </is>
      </c>
      <c r="AQ420" t="inlineStr"/>
      <c r="AR420" t="inlineStr"/>
      <c r="AS420" t="inlineStr"/>
      <c r="AT420" t="n">
        <v>240</v>
      </c>
      <c r="AU420" t="n">
        <v>0.024</v>
      </c>
      <c r="AV420" t="inlineStr">
        <is>
          <t>4-Acid Digestion</t>
        </is>
      </c>
      <c r="AW420" t="n">
        <v>1172</v>
      </c>
      <c r="AX420" t="n">
        <v>0.1172</v>
      </c>
      <c r="AY420" t="inlineStr">
        <is>
          <t>Borate Fusion XRF</t>
        </is>
      </c>
      <c r="AZ420" t="n">
        <v>3.02</v>
      </c>
      <c r="BA420" t="n">
        <v>0.000302</v>
      </c>
      <c r="BB420" t="inlineStr">
        <is>
          <t>4-Acid Digestion</t>
        </is>
      </c>
      <c r="BC420" t="n">
        <v>447</v>
      </c>
      <c r="BD420" t="n">
        <v>0.0447</v>
      </c>
      <c r="BE420" t="inlineStr">
        <is>
          <t>4-Acid Digestion</t>
        </is>
      </c>
      <c r="BF420" t="n">
        <v>2.14</v>
      </c>
      <c r="BG420" t="n">
        <v>0.000214</v>
      </c>
      <c r="BH420" t="inlineStr">
        <is>
          <t>Borate / Peroxide Fusion ICP</t>
        </is>
      </c>
      <c r="BI420" t="n">
        <v>1.31</v>
      </c>
      <c r="BJ420" t="n">
        <v>0.000131</v>
      </c>
      <c r="BK420" t="inlineStr">
        <is>
          <t>Borate / Peroxide Fusion ICP</t>
        </is>
      </c>
      <c r="BL420" t="n">
        <v>0.62</v>
      </c>
      <c r="BM420" t="n">
        <v>6.2e-05</v>
      </c>
      <c r="BN420" t="inlineStr">
        <is>
          <t>Borate / Peroxide Fusion ICP</t>
        </is>
      </c>
      <c r="BO420" t="n">
        <v>86200</v>
      </c>
      <c r="BP420" t="n">
        <v>8.619999999999999</v>
      </c>
      <c r="BQ420" t="inlineStr">
        <is>
          <t>4-Acid Digestion</t>
        </is>
      </c>
      <c r="BR420" t="n">
        <v>9.34</v>
      </c>
      <c r="BS420" t="n">
        <v>0.000934</v>
      </c>
      <c r="BT420" t="inlineStr">
        <is>
          <t>4-Acid Digestion</t>
        </is>
      </c>
      <c r="BU420" t="inlineStr"/>
      <c r="BV420" t="inlineStr"/>
      <c r="BW420" t="inlineStr"/>
      <c r="BX420" t="inlineStr"/>
      <c r="BY420" t="inlineStr"/>
      <c r="BZ420" t="inlineStr"/>
      <c r="CA420" t="n">
        <v>1.73</v>
      </c>
      <c r="CB420" t="n">
        <v>0.000173</v>
      </c>
      <c r="CC420" t="inlineStr">
        <is>
          <t>4-Acid Digestion</t>
        </is>
      </c>
      <c r="CD420" t="inlineStr"/>
      <c r="CE420" t="inlineStr"/>
      <c r="CF420" t="inlineStr"/>
      <c r="CG420" t="n">
        <v>0.45</v>
      </c>
      <c r="CH420" t="n">
        <v>4.5e-05</v>
      </c>
      <c r="CI420" t="inlineStr">
        <is>
          <t>Borate / Peroxide Fusion ICP</t>
        </is>
      </c>
      <c r="CJ420" t="n">
        <v>0.058</v>
      </c>
      <c r="CK420" t="n">
        <v>5.8e-06</v>
      </c>
      <c r="CL420" t="inlineStr">
        <is>
          <t>4-Acid Digestion</t>
        </is>
      </c>
      <c r="CM420" t="inlineStr"/>
      <c r="CN420" t="inlineStr"/>
      <c r="CO420" t="inlineStr"/>
      <c r="CP420" t="n">
        <v>6210</v>
      </c>
      <c r="CQ420" t="n">
        <v>0.621</v>
      </c>
      <c r="CR420" t="inlineStr">
        <is>
          <t>4-Acid Digestion</t>
        </is>
      </c>
      <c r="CS420" t="n">
        <v>16.6</v>
      </c>
      <c r="CT420" t="n">
        <v>0.00166</v>
      </c>
      <c r="CU420" t="inlineStr">
        <is>
          <t>4-Acid Digestion</t>
        </is>
      </c>
      <c r="CV420" t="n">
        <v>27.2</v>
      </c>
      <c r="CW420" t="n">
        <v>0.00272</v>
      </c>
      <c r="CX420" t="inlineStr">
        <is>
          <t>4-Acid Digestion</t>
        </is>
      </c>
      <c r="CY420" t="inlineStr"/>
      <c r="CZ420" t="inlineStr"/>
      <c r="DA420" t="inlineStr"/>
      <c r="DB420" t="n">
        <v>117200</v>
      </c>
      <c r="DC420" t="n">
        <v>11.72</v>
      </c>
      <c r="DD420" t="inlineStr">
        <is>
          <t>4-Acid Digestion</t>
        </is>
      </c>
      <c r="DE420" t="n">
        <v>1160</v>
      </c>
      <c r="DF420" t="n">
        <v>0.116</v>
      </c>
      <c r="DG420" t="inlineStr">
        <is>
          <t>4-Acid Digestion</t>
        </is>
      </c>
      <c r="DH420" t="inlineStr"/>
      <c r="DI420" t="inlineStr"/>
      <c r="DJ420" t="inlineStr"/>
      <c r="DK420" t="n">
        <v>7820</v>
      </c>
      <c r="DL420" t="n">
        <v>0.782</v>
      </c>
      <c r="DM420" t="inlineStr">
        <is>
          <t>4-Acid Digestion</t>
        </is>
      </c>
      <c r="DN420" t="n">
        <v>4.13</v>
      </c>
      <c r="DO420" t="n">
        <v>0.000413</v>
      </c>
      <c r="DP420" t="inlineStr">
        <is>
          <t>4-Acid Digestion</t>
        </is>
      </c>
      <c r="DQ420" t="n">
        <v>11.9</v>
      </c>
      <c r="DR420" t="n">
        <v>0.00119</v>
      </c>
      <c r="DS420" t="inlineStr">
        <is>
          <t>Borate / Peroxide Fusion ICP</t>
        </is>
      </c>
      <c r="DT420" t="n">
        <v>15044</v>
      </c>
      <c r="DU420" t="n">
        <v>1.5044</v>
      </c>
      <c r="DV420" t="inlineStr">
        <is>
          <t>Borate Fusion XRF</t>
        </is>
      </c>
      <c r="DW420" t="n">
        <v>230</v>
      </c>
      <c r="DX420" t="n">
        <v>0.023</v>
      </c>
      <c r="DY420" t="inlineStr">
        <is>
          <t>4-Acid Digestion</t>
        </is>
      </c>
      <c r="DZ420" t="n">
        <v>17.2</v>
      </c>
      <c r="EA420" t="n">
        <v>0.00172</v>
      </c>
      <c r="EB420" t="inlineStr">
        <is>
          <t>4-Acid Digestion</t>
        </is>
      </c>
      <c r="EC420" t="inlineStr"/>
      <c r="ED420" t="inlineStr"/>
      <c r="EE420" t="inlineStr"/>
      <c r="EF420" t="n">
        <v>3.37</v>
      </c>
      <c r="EG420" t="n">
        <v>0.000337</v>
      </c>
      <c r="EH420" t="inlineStr">
        <is>
          <t>Borate / Peroxide Fusion ICP</t>
        </is>
      </c>
      <c r="EI420" t="inlineStr"/>
      <c r="EJ420" t="inlineStr"/>
      <c r="EK420" t="inlineStr"/>
      <c r="EL420" t="n">
        <v>31</v>
      </c>
      <c r="EM420" t="n">
        <v>0.0031</v>
      </c>
      <c r="EN420" t="inlineStr">
        <is>
          <t>Borate / Peroxide Fusion ICP</t>
        </is>
      </c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n">
        <v>29400</v>
      </c>
      <c r="EY420" t="n">
        <v>2.94</v>
      </c>
      <c r="EZ420" t="inlineStr">
        <is>
          <t>4-Acid Digestion</t>
        </is>
      </c>
      <c r="FA420" t="n">
        <v>1.33</v>
      </c>
      <c r="FB420" t="n">
        <v>0.000133</v>
      </c>
      <c r="FC420" t="inlineStr">
        <is>
          <t>4-Acid Digestion</t>
        </is>
      </c>
      <c r="FD420" t="n">
        <v>12.7</v>
      </c>
      <c r="FE420" t="n">
        <v>0.00127</v>
      </c>
      <c r="FF420" t="inlineStr">
        <is>
          <t>4-Acid Digestion</t>
        </is>
      </c>
      <c r="FG420" t="inlineStr"/>
      <c r="FH420" t="inlineStr"/>
      <c r="FI420" t="inlineStr"/>
      <c r="FJ420" t="n">
        <v>208900</v>
      </c>
      <c r="FK420" t="n">
        <v>20.89</v>
      </c>
      <c r="FL420" t="inlineStr">
        <is>
          <t>Borate Fusion XRF</t>
        </is>
      </c>
      <c r="FM420" t="n">
        <v>2.22</v>
      </c>
      <c r="FN420" t="n">
        <v>0.000222</v>
      </c>
      <c r="FO420" t="inlineStr">
        <is>
          <t>Borate / Peroxide Fusion ICP</t>
        </is>
      </c>
      <c r="FP420" t="n">
        <v>1.28</v>
      </c>
      <c r="FQ420" t="n">
        <v>0.000128</v>
      </c>
      <c r="FR420" t="inlineStr">
        <is>
          <t>4-Acid Digestion</t>
        </is>
      </c>
      <c r="FS420" t="n">
        <v>69</v>
      </c>
      <c r="FT420" t="n">
        <v>0.0069</v>
      </c>
      <c r="FU420" t="inlineStr">
        <is>
          <t>4-Acid Digestion</t>
        </is>
      </c>
      <c r="FV420" t="n">
        <v>0.31</v>
      </c>
      <c r="FW420" t="n">
        <v>3.1e-05</v>
      </c>
      <c r="FX420" t="inlineStr">
        <is>
          <t>4-Acid Digestion</t>
        </is>
      </c>
      <c r="FY420" t="n">
        <v>0.36</v>
      </c>
      <c r="FZ420" t="n">
        <v>3.6e-05</v>
      </c>
      <c r="GA420" t="inlineStr">
        <is>
          <t>Borate / Peroxide Fusion ICP</t>
        </is>
      </c>
      <c r="GB420" t="inlineStr"/>
      <c r="GC420" t="inlineStr"/>
      <c r="GD420" t="inlineStr"/>
      <c r="GE420" t="n">
        <v>6.94</v>
      </c>
      <c r="GF420" t="n">
        <v>0.000694</v>
      </c>
      <c r="GG420" t="inlineStr">
        <is>
          <t>4-Acid Digestion</t>
        </is>
      </c>
      <c r="GH420" t="n">
        <v>1920</v>
      </c>
      <c r="GI420" t="n">
        <v>0.192</v>
      </c>
      <c r="GJ420" t="inlineStr">
        <is>
          <t>4-Acid Digestion</t>
        </is>
      </c>
      <c r="GK420" t="n">
        <v>0.41</v>
      </c>
      <c r="GL420" t="n">
        <v>4.1e-05</v>
      </c>
      <c r="GM420" t="inlineStr">
        <is>
          <t>4-Acid Digestion</t>
        </is>
      </c>
      <c r="GN420" t="n">
        <v>0.19</v>
      </c>
      <c r="GO420" t="n">
        <v>1.9e-05</v>
      </c>
      <c r="GP420" t="inlineStr">
        <is>
          <t>Borate / Peroxide Fusion ICP</t>
        </is>
      </c>
      <c r="GQ420" t="n">
        <v>2.1</v>
      </c>
      <c r="GR420" t="n">
        <v>0.00021</v>
      </c>
      <c r="GS420" t="inlineStr">
        <is>
          <t>4-Acid Digestion</t>
        </is>
      </c>
      <c r="GT420" t="n">
        <v>73</v>
      </c>
      <c r="GU420" t="n">
        <v>0.0073</v>
      </c>
      <c r="GV420" t="inlineStr">
        <is>
          <t>Borate / Peroxide Fusion ICP</t>
        </is>
      </c>
      <c r="GW420" t="n">
        <v>4.62</v>
      </c>
      <c r="GX420" t="n">
        <v>0.000462</v>
      </c>
      <c r="GY420" t="inlineStr">
        <is>
          <t>4-Acid Digestion</t>
        </is>
      </c>
      <c r="GZ420" t="n">
        <v>10.9</v>
      </c>
      <c r="HA420" t="n">
        <v>0.00109</v>
      </c>
      <c r="HB420" t="inlineStr">
        <is>
          <t>4-Acid Digestion</t>
        </is>
      </c>
      <c r="HC420" t="n">
        <v>1.21</v>
      </c>
      <c r="HD420" t="n">
        <v>0.000121</v>
      </c>
      <c r="HE420" t="inlineStr">
        <is>
          <t>Borate / Peroxide Fusion ICP</t>
        </is>
      </c>
      <c r="HF420" t="n">
        <v>114</v>
      </c>
      <c r="HG420" t="n">
        <v>0.0114</v>
      </c>
      <c r="HH420" t="inlineStr">
        <is>
          <t>4-Acid Digestion</t>
        </is>
      </c>
      <c r="HI420" t="n">
        <v>64</v>
      </c>
      <c r="HJ420" t="n">
        <v>0.0064</v>
      </c>
      <c r="HK420" t="inlineStr">
        <is>
          <t>4-Acid Digestion</t>
        </is>
      </c>
    </row>
    <row r="421">
      <c r="A421" t="inlineStr">
        <is>
          <t>OREAS0074a</t>
        </is>
      </c>
      <c r="B421" t="inlineStr">
        <is>
          <t>Ni sulphide ore</t>
        </is>
      </c>
      <c r="C421" t="inlineStr">
        <is>
          <t>primary</t>
        </is>
      </c>
      <c r="D421" t="inlineStr">
        <is>
          <t>mineralised ultramafic</t>
        </is>
      </c>
      <c r="E421" t="inlineStr">
        <is>
          <t>komatiite-hosted nickel sulphide</t>
        </is>
      </c>
      <c r="F421" t="inlineStr">
        <is>
          <t>no</t>
        </is>
      </c>
      <c r="G421" t="inlineStr">
        <is>
          <t>Archived</t>
        </is>
      </c>
      <c r="H421" t="inlineStr">
        <is>
          <t>C:/Users/Zeb/Documents/GitHub/OREAS-Catalogue-Info/oreas-catalogue-2024-05-24.csv</t>
        </is>
      </c>
      <c r="I421">
        <f>Hyperlink("https://www.oreas.com/crm/OREAS-74a/")</f>
        <v/>
      </c>
      <c r="J421" t="inlineStr"/>
      <c r="K421" t="inlineStr"/>
      <c r="L421" t="inlineStr"/>
      <c r="M421" t="n">
        <v>11643.515</v>
      </c>
      <c r="N421" t="n">
        <v>1.1643515</v>
      </c>
      <c r="O421" t="inlineStr">
        <is>
          <t>4-Acid Digestion</t>
        </is>
      </c>
      <c r="P421" t="n">
        <v>49.6</v>
      </c>
      <c r="Q421" t="n">
        <v>0.00496</v>
      </c>
      <c r="R421" t="inlineStr">
        <is>
          <t>4-Acid Digestion</t>
        </is>
      </c>
      <c r="S421" t="n">
        <v>0.021</v>
      </c>
      <c r="T421" t="n">
        <v>2.1e-06</v>
      </c>
      <c r="U421" t="inlineStr">
        <is>
          <t>Pb Fire Assay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554</v>
      </c>
      <c r="AU421" t="n">
        <v>0.0554</v>
      </c>
      <c r="AV421" t="inlineStr">
        <is>
          <t>4-Acid Digestion</t>
        </is>
      </c>
      <c r="AW421" t="n">
        <v>1303</v>
      </c>
      <c r="AX421" t="n">
        <v>0.1303</v>
      </c>
      <c r="AY421" t="inlineStr">
        <is>
          <t>4-Acid Digestion</t>
        </is>
      </c>
      <c r="AZ421" t="inlineStr"/>
      <c r="BA421" t="inlineStr"/>
      <c r="BB421" t="inlineStr"/>
      <c r="BC421" t="n">
        <v>1178</v>
      </c>
      <c r="BD421" t="n">
        <v>0.1178</v>
      </c>
      <c r="BE421" t="inlineStr">
        <is>
          <t>4-Acid Digestion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138000</v>
      </c>
      <c r="BP421" t="n">
        <v>13.8</v>
      </c>
      <c r="BQ421" t="inlineStr">
        <is>
          <t>4-Acid Digestion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n">
        <v>169453.087</v>
      </c>
      <c r="DC421" t="n">
        <v>16.9453087</v>
      </c>
      <c r="DD421" t="inlineStr">
        <is>
          <t>4-Acid Digestion</t>
        </is>
      </c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n">
        <v>32400</v>
      </c>
      <c r="DU421" t="n">
        <v>3.24</v>
      </c>
      <c r="DV421" t="inlineStr">
        <is>
          <t>Borate / Peroxide Fusion ICP</t>
        </is>
      </c>
      <c r="DW421" t="inlineStr"/>
      <c r="DX421" t="inlineStr"/>
      <c r="DY421" t="inlineStr"/>
      <c r="DZ421" t="inlineStr"/>
      <c r="EA421" t="inlineStr"/>
      <c r="EB421" t="inlineStr"/>
      <c r="EC421" t="n">
        <v>0.172</v>
      </c>
      <c r="ED421" t="n">
        <v>1.72e-05</v>
      </c>
      <c r="EE421" t="inlineStr">
        <is>
          <t>Pb Fire Assay</t>
        </is>
      </c>
      <c r="EF421" t="inlineStr"/>
      <c r="EG421" t="inlineStr"/>
      <c r="EH421" t="inlineStr"/>
      <c r="EI421" t="n">
        <v>0.223</v>
      </c>
      <c r="EJ421" t="n">
        <v>2.23e-05</v>
      </c>
      <c r="EK421" t="inlineStr">
        <is>
          <t>Pb Fire Assay</t>
        </is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n">
        <v>77300</v>
      </c>
      <c r="EY421" t="n">
        <v>7.73</v>
      </c>
      <c r="EZ421" t="inlineStr">
        <is>
          <t>4-Acid Digestion</t>
        </is>
      </c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n">
        <v>151448.914</v>
      </c>
      <c r="FK421" t="n">
        <v>15.1448914</v>
      </c>
      <c r="FL421" t="inlineStr">
        <is>
          <t>Borate / Peroxide Fusion ICP</t>
        </is>
      </c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</row>
    <row r="422">
      <c r="A422" t="inlineStr">
        <is>
          <t>OREAS0074b</t>
        </is>
      </c>
      <c r="B422" t="inlineStr">
        <is>
          <t>Ni sulphide ore</t>
        </is>
      </c>
      <c r="C422" t="inlineStr">
        <is>
          <t>primary</t>
        </is>
      </c>
      <c r="D422" t="inlineStr">
        <is>
          <t>mineralised ultramafic</t>
        </is>
      </c>
      <c r="E422" t="inlineStr">
        <is>
          <t>komatiite-hosted nickel sulphide</t>
        </is>
      </c>
      <c r="F422" t="inlineStr">
        <is>
          <t>yes</t>
        </is>
      </c>
      <c r="G422" t="inlineStr">
        <is>
          <t>Current</t>
        </is>
      </c>
      <c r="H422" t="inlineStr">
        <is>
          <t>C:/Users/Zeb/Documents/GitHub/OREAS-Catalogue-Info/oreas-catalogue-2024-05-24.csv</t>
        </is>
      </c>
      <c r="I422">
        <f>Hyperlink("https://www.oreas.com/crm/OREAS-74b/")</f>
        <v/>
      </c>
      <c r="J422" t="n">
        <v>0.5679999999999999</v>
      </c>
      <c r="K422" t="n">
        <v>5.68e-05</v>
      </c>
      <c r="L422" t="inlineStr">
        <is>
          <t>4-Acid Digestion</t>
        </is>
      </c>
      <c r="M422" t="n">
        <v>35800</v>
      </c>
      <c r="N422" t="n">
        <v>3.58</v>
      </c>
      <c r="O422" t="inlineStr">
        <is>
          <t>4-Acid Digestion</t>
        </is>
      </c>
      <c r="P422" t="n">
        <v>603</v>
      </c>
      <c r="Q422" t="n">
        <v>0.0603</v>
      </c>
      <c r="R422" t="inlineStr">
        <is>
          <t>4-Acid Digestion</t>
        </is>
      </c>
      <c r="S422" t="inlineStr"/>
      <c r="T422" t="inlineStr"/>
      <c r="U422" t="inlineStr"/>
      <c r="V422" t="inlineStr"/>
      <c r="W422" t="inlineStr"/>
      <c r="X422" t="inlineStr"/>
      <c r="Y422" t="n">
        <v>213</v>
      </c>
      <c r="Z422" t="n">
        <v>0.0213</v>
      </c>
      <c r="AA422" t="inlineStr">
        <is>
          <t>4-Acid Digestion</t>
        </is>
      </c>
      <c r="AB422" t="n">
        <v>0.8100000000000001</v>
      </c>
      <c r="AC422" t="n">
        <v>8.1e-05</v>
      </c>
      <c r="AD422" t="inlineStr">
        <is>
          <t>4-Acid Digestion</t>
        </is>
      </c>
      <c r="AE422" t="n">
        <v>1.35</v>
      </c>
      <c r="AF422" t="n">
        <v>0.000135</v>
      </c>
      <c r="AG422" t="inlineStr">
        <is>
          <t>4-Acid Digestion</t>
        </is>
      </c>
      <c r="AH422" t="n">
        <v>30700</v>
      </c>
      <c r="AI422" t="n">
        <v>3.07</v>
      </c>
      <c r="AJ422" t="inlineStr">
        <is>
          <t>4-Acid Digestion</t>
        </is>
      </c>
      <c r="AK422" t="n">
        <v>0.6</v>
      </c>
      <c r="AL422" t="n">
        <v>6e-05</v>
      </c>
      <c r="AM422" t="inlineStr">
        <is>
          <t>4-Acid Digestion</t>
        </is>
      </c>
      <c r="AN422" t="n">
        <v>33.5</v>
      </c>
      <c r="AO422" t="n">
        <v>0.00335</v>
      </c>
      <c r="AP422" t="inlineStr">
        <is>
          <t>4-Acid Digestion</t>
        </is>
      </c>
      <c r="AQ422" t="inlineStr"/>
      <c r="AR422" t="inlineStr"/>
      <c r="AS422" t="inlineStr"/>
      <c r="AT422" t="n">
        <v>490</v>
      </c>
      <c r="AU422" t="n">
        <v>0.049</v>
      </c>
      <c r="AV422" t="inlineStr">
        <is>
          <t>4-Acid Digestion</t>
        </is>
      </c>
      <c r="AW422" t="n">
        <v>981</v>
      </c>
      <c r="AX422" t="n">
        <v>0.09810000000000001</v>
      </c>
      <c r="AY422" t="inlineStr">
        <is>
          <t>Borate Fusion XRF</t>
        </is>
      </c>
      <c r="AZ422" t="n">
        <v>2.97</v>
      </c>
      <c r="BA422" t="n">
        <v>0.000297</v>
      </c>
      <c r="BB422" t="inlineStr">
        <is>
          <t>4-Acid Digestion</t>
        </is>
      </c>
      <c r="BC422" t="n">
        <v>998</v>
      </c>
      <c r="BD422" t="n">
        <v>0.0998</v>
      </c>
      <c r="BE422" t="inlineStr">
        <is>
          <t>4-Acid Digestion</t>
        </is>
      </c>
      <c r="BF422" t="n">
        <v>1.96</v>
      </c>
      <c r="BG422" t="n">
        <v>0.000196</v>
      </c>
      <c r="BH422" t="inlineStr">
        <is>
          <t>Borate / Peroxide Fusion ICP</t>
        </is>
      </c>
      <c r="BI422" t="n">
        <v>1.18</v>
      </c>
      <c r="BJ422" t="n">
        <v>0.000118</v>
      </c>
      <c r="BK422" t="inlineStr">
        <is>
          <t>Borate / Peroxide Fusion ICP</t>
        </is>
      </c>
      <c r="BL422" t="n">
        <v>0.53</v>
      </c>
      <c r="BM422" t="n">
        <v>5.3e-05</v>
      </c>
      <c r="BN422" t="inlineStr">
        <is>
          <t>Borate / Peroxide Fusion ICP</t>
        </is>
      </c>
      <c r="BO422" t="n">
        <v>123200</v>
      </c>
      <c r="BP422" t="n">
        <v>12.32</v>
      </c>
      <c r="BQ422" t="inlineStr">
        <is>
          <t>4-Acid Digestion</t>
        </is>
      </c>
      <c r="BR422" t="n">
        <v>9.029999999999999</v>
      </c>
      <c r="BS422" t="n">
        <v>0.000903</v>
      </c>
      <c r="BT422" t="inlineStr">
        <is>
          <t>4-Acid Digestion</t>
        </is>
      </c>
      <c r="BU422" t="n">
        <v>1.9</v>
      </c>
      <c r="BV422" t="n">
        <v>0.00019</v>
      </c>
      <c r="BW422" t="inlineStr">
        <is>
          <t>Borate / Peroxide Fusion ICP</t>
        </is>
      </c>
      <c r="BX422" t="inlineStr"/>
      <c r="BY422" t="inlineStr"/>
      <c r="BZ422" t="inlineStr"/>
      <c r="CA422" t="n">
        <v>1.87</v>
      </c>
      <c r="CB422" t="n">
        <v>0.000187</v>
      </c>
      <c r="CC422" t="inlineStr">
        <is>
          <t>4-Acid Digestion</t>
        </is>
      </c>
      <c r="CD422" t="inlineStr"/>
      <c r="CE422" t="inlineStr"/>
      <c r="CF422" t="inlineStr"/>
      <c r="CG422" t="n">
        <v>0.4</v>
      </c>
      <c r="CH422" t="n">
        <v>4e-05</v>
      </c>
      <c r="CI422" t="inlineStr">
        <is>
          <t>Borate / Peroxide Fusion ICP</t>
        </is>
      </c>
      <c r="CJ422" t="n">
        <v>0.067</v>
      </c>
      <c r="CK422" t="n">
        <v>6.7e-06</v>
      </c>
      <c r="CL422" t="inlineStr">
        <is>
          <t>4-Acid Digestion</t>
        </is>
      </c>
      <c r="CM422" t="inlineStr"/>
      <c r="CN422" t="inlineStr"/>
      <c r="CO422" t="inlineStr"/>
      <c r="CP422" t="n">
        <v>7290</v>
      </c>
      <c r="CQ422" t="n">
        <v>0.729</v>
      </c>
      <c r="CR422" t="inlineStr">
        <is>
          <t>4-Acid Digestion</t>
        </is>
      </c>
      <c r="CS422" t="n">
        <v>18.8</v>
      </c>
      <c r="CT422" t="n">
        <v>0.00188</v>
      </c>
      <c r="CU422" t="inlineStr">
        <is>
          <t>4-Acid Digestion</t>
        </is>
      </c>
      <c r="CV422" t="n">
        <v>27.7</v>
      </c>
      <c r="CW422" t="n">
        <v>0.00277</v>
      </c>
      <c r="CX422" t="inlineStr">
        <is>
          <t>4-Acid Digestion</t>
        </is>
      </c>
      <c r="CY422" t="inlineStr"/>
      <c r="CZ422" t="inlineStr"/>
      <c r="DA422" t="inlineStr"/>
      <c r="DB422" t="n">
        <v>93100</v>
      </c>
      <c r="DC422" t="n">
        <v>9.31</v>
      </c>
      <c r="DD422" t="inlineStr">
        <is>
          <t>4-Acid Digestion</t>
        </is>
      </c>
      <c r="DE422" t="n">
        <v>910</v>
      </c>
      <c r="DF422" t="n">
        <v>0.091</v>
      </c>
      <c r="DG422" t="inlineStr">
        <is>
          <t>4-Acid Digestion</t>
        </is>
      </c>
      <c r="DH422" t="inlineStr"/>
      <c r="DI422" t="inlineStr"/>
      <c r="DJ422" t="inlineStr"/>
      <c r="DK422" t="n">
        <v>7190</v>
      </c>
      <c r="DL422" t="n">
        <v>0.719</v>
      </c>
      <c r="DM422" t="inlineStr">
        <is>
          <t>4-Acid Digestion</t>
        </is>
      </c>
      <c r="DN422" t="n">
        <v>4.2</v>
      </c>
      <c r="DO422" t="n">
        <v>0.00042</v>
      </c>
      <c r="DP422" t="inlineStr">
        <is>
          <t>4-Acid Digestion</t>
        </is>
      </c>
      <c r="DQ422" t="n">
        <v>11.9</v>
      </c>
      <c r="DR422" t="n">
        <v>0.00119</v>
      </c>
      <c r="DS422" t="inlineStr">
        <is>
          <t>Borate / Peroxide Fusion ICP</t>
        </is>
      </c>
      <c r="DT422" t="n">
        <v>33933</v>
      </c>
      <c r="DU422" t="n">
        <v>3.3933</v>
      </c>
      <c r="DV422" t="inlineStr">
        <is>
          <t>Borate Fusion XRF</t>
        </is>
      </c>
      <c r="DW422" t="n">
        <v>190</v>
      </c>
      <c r="DX422" t="n">
        <v>0.019</v>
      </c>
      <c r="DY422" t="inlineStr">
        <is>
          <t>4-Acid Digestion</t>
        </is>
      </c>
      <c r="DZ422" t="n">
        <v>24.9</v>
      </c>
      <c r="EA422" t="n">
        <v>0.00249</v>
      </c>
      <c r="EB422" t="inlineStr">
        <is>
          <t>4-Acid Digestion</t>
        </is>
      </c>
      <c r="EC422" t="inlineStr"/>
      <c r="ED422" t="inlineStr"/>
      <c r="EE422" t="inlineStr"/>
      <c r="EF422" t="n">
        <v>3.39</v>
      </c>
      <c r="EG422" t="n">
        <v>0.000339</v>
      </c>
      <c r="EH422" t="inlineStr">
        <is>
          <t>Borate / Peroxide Fusion ICP</t>
        </is>
      </c>
      <c r="EI422" t="inlineStr"/>
      <c r="EJ422" t="inlineStr"/>
      <c r="EK422" t="inlineStr"/>
      <c r="EL422" t="n">
        <v>31.3</v>
      </c>
      <c r="EM422" t="n">
        <v>0.00313</v>
      </c>
      <c r="EN422" t="inlineStr">
        <is>
          <t>Borate / Peroxide Fusion ICP</t>
        </is>
      </c>
      <c r="EO422" t="n">
        <v>0.007</v>
      </c>
      <c r="EP422" t="n">
        <v>7e-07</v>
      </c>
      <c r="EQ422" t="inlineStr">
        <is>
          <t>4-Acid Digestion</t>
        </is>
      </c>
      <c r="ER422" t="inlineStr"/>
      <c r="ES422" t="inlineStr"/>
      <c r="ET422" t="inlineStr"/>
      <c r="EU422" t="inlineStr"/>
      <c r="EV422" t="inlineStr"/>
      <c r="EW422" t="inlineStr"/>
      <c r="EX422" t="n">
        <v>66100</v>
      </c>
      <c r="EY422" t="n">
        <v>6.61</v>
      </c>
      <c r="EZ422" t="inlineStr">
        <is>
          <t>Borate / Peroxide Fusion ICP</t>
        </is>
      </c>
      <c r="FA422" t="n">
        <v>2.69</v>
      </c>
      <c r="FB422" t="n">
        <v>0.000269</v>
      </c>
      <c r="FC422" t="inlineStr">
        <is>
          <t>4-Acid Digestion</t>
        </is>
      </c>
      <c r="FD422" t="n">
        <v>10.2</v>
      </c>
      <c r="FE422" t="n">
        <v>0.00102</v>
      </c>
      <c r="FF422" t="inlineStr">
        <is>
          <t>4-Acid Digestion</t>
        </is>
      </c>
      <c r="FG422" t="n">
        <v>4.64</v>
      </c>
      <c r="FH422" t="n">
        <v>0.000464</v>
      </c>
      <c r="FI422" t="inlineStr">
        <is>
          <t>4-Acid Digestion</t>
        </is>
      </c>
      <c r="FJ422" t="n">
        <v>193600</v>
      </c>
      <c r="FK422" t="n">
        <v>19.36</v>
      </c>
      <c r="FL422" t="inlineStr">
        <is>
          <t>Borate Fusion XRF</t>
        </is>
      </c>
      <c r="FM422" t="n">
        <v>2.23</v>
      </c>
      <c r="FN422" t="n">
        <v>0.000223</v>
      </c>
      <c r="FO422" t="inlineStr">
        <is>
          <t>Borate / Peroxide Fusion ICP</t>
        </is>
      </c>
      <c r="FP422" t="n">
        <v>1.44</v>
      </c>
      <c r="FQ422" t="n">
        <v>0.000144</v>
      </c>
      <c r="FR422" t="inlineStr">
        <is>
          <t>4-Acid Digestion</t>
        </is>
      </c>
      <c r="FS422" t="n">
        <v>56</v>
      </c>
      <c r="FT422" t="n">
        <v>0.0056</v>
      </c>
      <c r="FU422" t="inlineStr">
        <is>
          <t>4-Acid Digestion</t>
        </is>
      </c>
      <c r="FV422" t="n">
        <v>0.33</v>
      </c>
      <c r="FW422" t="n">
        <v>3.3e-05</v>
      </c>
      <c r="FX422" t="inlineStr">
        <is>
          <t>4-Acid Digestion</t>
        </is>
      </c>
      <c r="FY422" t="n">
        <v>0.31</v>
      </c>
      <c r="FZ422" t="n">
        <v>3.1e-05</v>
      </c>
      <c r="GA422" t="inlineStr">
        <is>
          <t>Borate / Peroxide Fusion ICP</t>
        </is>
      </c>
      <c r="GB422" t="n">
        <v>0.38</v>
      </c>
      <c r="GC422" t="n">
        <v>3.8e-05</v>
      </c>
      <c r="GD422" t="inlineStr">
        <is>
          <t>4-Acid Digestion</t>
        </is>
      </c>
      <c r="GE422" t="n">
        <v>8.279999999999999</v>
      </c>
      <c r="GF422" t="n">
        <v>0.000828</v>
      </c>
      <c r="GG422" t="inlineStr">
        <is>
          <t>4-Acid Digestion</t>
        </is>
      </c>
      <c r="GH422" t="n">
        <v>1560</v>
      </c>
      <c r="GI422" t="n">
        <v>0.156</v>
      </c>
      <c r="GJ422" t="inlineStr">
        <is>
          <t>4-Acid Digestion</t>
        </is>
      </c>
      <c r="GK422" t="n">
        <v>0.59</v>
      </c>
      <c r="GL422" t="n">
        <v>5.9e-05</v>
      </c>
      <c r="GM422" t="inlineStr">
        <is>
          <t>4-Acid Digestion</t>
        </is>
      </c>
      <c r="GN422" t="n">
        <v>0.19</v>
      </c>
      <c r="GO422" t="n">
        <v>1.9e-05</v>
      </c>
      <c r="GP422" t="inlineStr">
        <is>
          <t>Borate / Peroxide Fusion ICP</t>
        </is>
      </c>
      <c r="GQ422" t="n">
        <v>2.45</v>
      </c>
      <c r="GR422" t="n">
        <v>0.000245</v>
      </c>
      <c r="GS422" t="inlineStr">
        <is>
          <t>4-Acid Digestion</t>
        </is>
      </c>
      <c r="GT422" t="n">
        <v>62</v>
      </c>
      <c r="GU422" t="n">
        <v>0.0062</v>
      </c>
      <c r="GV422" t="inlineStr">
        <is>
          <t>Borate / Peroxide Fusion ICP</t>
        </is>
      </c>
      <c r="GW422" t="n">
        <v>4.75</v>
      </c>
      <c r="GX422" t="n">
        <v>0.000475</v>
      </c>
      <c r="GY422" t="inlineStr">
        <is>
          <t>4-Acid Digestion</t>
        </is>
      </c>
      <c r="GZ422" t="n">
        <v>9.93</v>
      </c>
      <c r="HA422" t="n">
        <v>0.000993</v>
      </c>
      <c r="HB422" t="inlineStr">
        <is>
          <t>4-Acid Digestion</t>
        </is>
      </c>
      <c r="HC422" t="n">
        <v>1.23</v>
      </c>
      <c r="HD422" t="n">
        <v>0.000123</v>
      </c>
      <c r="HE422" t="inlineStr">
        <is>
          <t>Borate / Peroxide Fusion ICP</t>
        </is>
      </c>
      <c r="HF422" t="n">
        <v>136</v>
      </c>
      <c r="HG422" t="n">
        <v>0.0136</v>
      </c>
      <c r="HH422" t="inlineStr">
        <is>
          <t>4-Acid Digestion</t>
        </is>
      </c>
      <c r="HI422" t="n">
        <v>65</v>
      </c>
      <c r="HJ422" t="n">
        <v>0.0065</v>
      </c>
      <c r="HK422" t="inlineStr">
        <is>
          <t>4-Acid Digestion</t>
        </is>
      </c>
    </row>
    <row r="423">
      <c r="A423" t="inlineStr">
        <is>
          <t>OREAS0750</t>
        </is>
      </c>
      <c r="B423" t="inlineStr">
        <is>
          <t>Li ore</t>
        </is>
      </c>
      <c r="C423" t="inlineStr">
        <is>
          <t>primary</t>
        </is>
      </c>
      <c r="D423" t="inlineStr">
        <is>
          <t>pegmatite</t>
        </is>
      </c>
      <c r="E423" t="inlineStr">
        <is>
          <t>pegmatitic</t>
        </is>
      </c>
      <c r="F423" t="inlineStr">
        <is>
          <t>yes</t>
        </is>
      </c>
      <c r="G423" t="inlineStr">
        <is>
          <t>Archived</t>
        </is>
      </c>
      <c r="H423" t="inlineStr">
        <is>
          <t>C:/Users/Zeb/Documents/GitHub/OREAS-Catalogue-Info/oreas-catalogue-2024-05-24.csv</t>
        </is>
      </c>
      <c r="I423">
        <f>Hyperlink("https://www.oreas.com/crm/OREAS-750/")</f>
        <v/>
      </c>
      <c r="J423" t="inlineStr"/>
      <c r="K423" t="inlineStr"/>
      <c r="L423" t="inlineStr"/>
      <c r="M423" t="n">
        <v>54200</v>
      </c>
      <c r="N423" t="n">
        <v>5.42</v>
      </c>
      <c r="O423" t="inlineStr">
        <is>
          <t>4-Acid Digestion</t>
        </is>
      </c>
      <c r="P423" t="n">
        <v>13.3</v>
      </c>
      <c r="Q423" t="n">
        <v>0.00133</v>
      </c>
      <c r="R423" t="inlineStr">
        <is>
          <t>4-Acid Digestion</t>
        </is>
      </c>
      <c r="S423" t="inlineStr"/>
      <c r="T423" t="inlineStr"/>
      <c r="U423" t="inlineStr"/>
      <c r="V423" t="inlineStr"/>
      <c r="W423" t="inlineStr"/>
      <c r="X423" t="inlineStr"/>
      <c r="Y423" t="n">
        <v>432</v>
      </c>
      <c r="Z423" t="n">
        <v>0.0432</v>
      </c>
      <c r="AA423" t="inlineStr">
        <is>
          <t>4-Acid Digestion</t>
        </is>
      </c>
      <c r="AB423" t="n">
        <v>37.6</v>
      </c>
      <c r="AC423" t="n">
        <v>0.00376</v>
      </c>
      <c r="AD423" t="inlineStr">
        <is>
          <t>4-Acid Digestion</t>
        </is>
      </c>
      <c r="AE423" t="n">
        <v>1</v>
      </c>
      <c r="AF423" t="n">
        <v>0.0001</v>
      </c>
      <c r="AG423" t="inlineStr">
        <is>
          <t>4-Acid Digestion</t>
        </is>
      </c>
      <c r="AH423" t="n">
        <v>8280</v>
      </c>
      <c r="AI423" t="n">
        <v>0.828</v>
      </c>
      <c r="AJ423" t="inlineStr">
        <is>
          <t>4-Acid Digestion</t>
        </is>
      </c>
      <c r="AK423" t="n">
        <v>0.58</v>
      </c>
      <c r="AL423" t="n">
        <v>5.8e-05</v>
      </c>
      <c r="AM423" t="inlineStr">
        <is>
          <t>4-Acid Digestion</t>
        </is>
      </c>
      <c r="AN423" t="n">
        <v>33.2</v>
      </c>
      <c r="AO423" t="n">
        <v>0.00332</v>
      </c>
      <c r="AP423" t="inlineStr">
        <is>
          <t>4-Acid Digestion</t>
        </is>
      </c>
      <c r="AQ423" t="inlineStr"/>
      <c r="AR423" t="inlineStr"/>
      <c r="AS423" t="inlineStr"/>
      <c r="AT423" t="n">
        <v>3.99</v>
      </c>
      <c r="AU423" t="n">
        <v>0.000399</v>
      </c>
      <c r="AV423" t="inlineStr">
        <is>
          <t>4-Acid Digestion</t>
        </is>
      </c>
      <c r="AW423" t="n">
        <v>27.6</v>
      </c>
      <c r="AX423" t="n">
        <v>0.00276</v>
      </c>
      <c r="AY423" t="inlineStr">
        <is>
          <t>4-Acid Digestion</t>
        </is>
      </c>
      <c r="AZ423" t="n">
        <v>22.6</v>
      </c>
      <c r="BA423" t="n">
        <v>0.00226</v>
      </c>
      <c r="BB423" t="inlineStr">
        <is>
          <t>4-Acid Digestion</t>
        </is>
      </c>
      <c r="BC423" t="n">
        <v>20.4</v>
      </c>
      <c r="BD423" t="n">
        <v>0.00204</v>
      </c>
      <c r="BE423" t="inlineStr">
        <is>
          <t>4-Acid Digestion</t>
        </is>
      </c>
      <c r="BF423" t="n">
        <v>1.66</v>
      </c>
      <c r="BG423" t="n">
        <v>0.000166</v>
      </c>
      <c r="BH423" t="inlineStr">
        <is>
          <t>4-Acid Digestion</t>
        </is>
      </c>
      <c r="BI423" t="n">
        <v>0.65</v>
      </c>
      <c r="BJ423" t="n">
        <v>6.499999999999999e-05</v>
      </c>
      <c r="BK423" t="inlineStr">
        <is>
          <t>4-Acid Digestion</t>
        </is>
      </c>
      <c r="BL423" t="n">
        <v>0.6</v>
      </c>
      <c r="BM423" t="n">
        <v>6e-05</v>
      </c>
      <c r="BN423" t="inlineStr">
        <is>
          <t>4-Acid Digestion</t>
        </is>
      </c>
      <c r="BO423" t="n">
        <v>16700</v>
      </c>
      <c r="BP423" t="n">
        <v>1.67</v>
      </c>
      <c r="BQ423" t="inlineStr">
        <is>
          <t>4-Acid Digestion</t>
        </is>
      </c>
      <c r="BR423" t="n">
        <v>13</v>
      </c>
      <c r="BS423" t="n">
        <v>0.0013</v>
      </c>
      <c r="BT423" t="inlineStr">
        <is>
          <t>4-Acid Digestion</t>
        </is>
      </c>
      <c r="BU423" t="n">
        <v>2.57</v>
      </c>
      <c r="BV423" t="n">
        <v>0.000257</v>
      </c>
      <c r="BW423" t="inlineStr">
        <is>
          <t>4-Acid Digestion</t>
        </is>
      </c>
      <c r="BX423" t="n">
        <v>0.1</v>
      </c>
      <c r="BY423" t="n">
        <v>1e-05</v>
      </c>
      <c r="BZ423" t="inlineStr">
        <is>
          <t>4-Acid Digestion</t>
        </is>
      </c>
      <c r="CA423" t="n">
        <v>1.34</v>
      </c>
      <c r="CB423" t="n">
        <v>0.000134</v>
      </c>
      <c r="CC423" t="inlineStr">
        <is>
          <t>4-Acid Digestion</t>
        </is>
      </c>
      <c r="CD423" t="inlineStr"/>
      <c r="CE423" t="inlineStr"/>
      <c r="CF423" t="inlineStr"/>
      <c r="CG423" t="n">
        <v>0.3</v>
      </c>
      <c r="CH423" t="n">
        <v>3e-05</v>
      </c>
      <c r="CI423" t="inlineStr">
        <is>
          <t>4-Acid Digestion</t>
        </is>
      </c>
      <c r="CJ423" t="n">
        <v>0.026</v>
      </c>
      <c r="CK423" t="n">
        <v>2.6e-06</v>
      </c>
      <c r="CL423" t="inlineStr">
        <is>
          <t>4-Acid Digestion</t>
        </is>
      </c>
      <c r="CM423" t="inlineStr"/>
      <c r="CN423" t="inlineStr"/>
      <c r="CO423" t="inlineStr"/>
      <c r="CP423" t="n">
        <v>16900</v>
      </c>
      <c r="CQ423" t="n">
        <v>1.69</v>
      </c>
      <c r="CR423" t="inlineStr">
        <is>
          <t>4-Acid Digestion</t>
        </is>
      </c>
      <c r="CS423" t="n">
        <v>15.7</v>
      </c>
      <c r="CT423" t="n">
        <v>0.00157</v>
      </c>
      <c r="CU423" t="inlineStr">
        <is>
          <t>4-Acid Digestion</t>
        </is>
      </c>
      <c r="CV423" t="n">
        <v>2318.204</v>
      </c>
      <c r="CW423" t="n">
        <v>0.2318204</v>
      </c>
      <c r="CX423" t="inlineStr">
        <is>
          <t>4-Acid Digestion</t>
        </is>
      </c>
      <c r="CY423" t="n">
        <v>0.078</v>
      </c>
      <c r="CZ423" t="n">
        <v>7.8e-06</v>
      </c>
      <c r="DA423" t="inlineStr">
        <is>
          <t>4-Acid Digestion</t>
        </is>
      </c>
      <c r="DB423" t="n">
        <v>3150</v>
      </c>
      <c r="DC423" t="n">
        <v>0.315</v>
      </c>
      <c r="DD423" t="inlineStr">
        <is>
          <t>4-Acid Digestion</t>
        </is>
      </c>
      <c r="DE423" t="n">
        <v>380</v>
      </c>
      <c r="DF423" t="n">
        <v>0.038</v>
      </c>
      <c r="DG423" t="inlineStr">
        <is>
          <t>4-Acid Digestion</t>
        </is>
      </c>
      <c r="DH423" t="n">
        <v>2.17</v>
      </c>
      <c r="DI423" t="n">
        <v>0.000217</v>
      </c>
      <c r="DJ423" t="inlineStr">
        <is>
          <t>4-Acid Digestion</t>
        </is>
      </c>
      <c r="DK423" t="n">
        <v>15300</v>
      </c>
      <c r="DL423" t="n">
        <v>1.53</v>
      </c>
      <c r="DM423" t="inlineStr">
        <is>
          <t>4-Acid Digestion</t>
        </is>
      </c>
      <c r="DN423" t="n">
        <v>21.3</v>
      </c>
      <c r="DO423" t="n">
        <v>0.00213</v>
      </c>
      <c r="DP423" t="inlineStr">
        <is>
          <t>4-Acid Digestion</t>
        </is>
      </c>
      <c r="DQ423" t="n">
        <v>14.1</v>
      </c>
      <c r="DR423" t="n">
        <v>0.00141</v>
      </c>
      <c r="DS423" t="inlineStr">
        <is>
          <t>4-Acid Digestion</t>
        </is>
      </c>
      <c r="DT423" t="n">
        <v>11.4</v>
      </c>
      <c r="DU423" t="n">
        <v>0.00114</v>
      </c>
      <c r="DV423" t="inlineStr">
        <is>
          <t>4-Acid Digestion</t>
        </is>
      </c>
      <c r="DW423" t="n">
        <v>700</v>
      </c>
      <c r="DX423" t="n">
        <v>0.07000000000000001</v>
      </c>
      <c r="DY423" t="inlineStr">
        <is>
          <t>4-Acid Digestion</t>
        </is>
      </c>
      <c r="DZ423" t="n">
        <v>13.8</v>
      </c>
      <c r="EA423" t="n">
        <v>0.00138</v>
      </c>
      <c r="EB423" t="inlineStr">
        <is>
          <t>4-Acid Digestion</t>
        </is>
      </c>
      <c r="EC423" t="inlineStr"/>
      <c r="ED423" t="inlineStr"/>
      <c r="EE423" t="inlineStr"/>
      <c r="EF423" t="n">
        <v>4.01</v>
      </c>
      <c r="EG423" t="n">
        <v>0.000401</v>
      </c>
      <c r="EH423" t="inlineStr">
        <is>
          <t>4-Acid Digestion</t>
        </is>
      </c>
      <c r="EI423" t="inlineStr"/>
      <c r="EJ423" t="inlineStr"/>
      <c r="EK423" t="inlineStr"/>
      <c r="EL423" t="n">
        <v>253</v>
      </c>
      <c r="EM423" t="n">
        <v>0.0253</v>
      </c>
      <c r="EN423" t="inlineStr">
        <is>
          <t>Peroxide Fusion ICP</t>
        </is>
      </c>
      <c r="EO423" s="2" t="n">
        <v>0.002</v>
      </c>
      <c r="EP423" s="2" t="n">
        <v>2e-07</v>
      </c>
      <c r="EQ423" t="inlineStr">
        <is>
          <t>4-Acid Digestion</t>
        </is>
      </c>
      <c r="ER423" t="inlineStr"/>
      <c r="ES423" t="inlineStr"/>
      <c r="ET423" t="inlineStr"/>
      <c r="EU423" t="inlineStr"/>
      <c r="EV423" t="inlineStr"/>
      <c r="EW423" t="inlineStr"/>
      <c r="EX423" t="n">
        <v>730</v>
      </c>
      <c r="EY423" t="n">
        <v>0.073</v>
      </c>
      <c r="EZ423" t="inlineStr">
        <is>
          <t>4-Acid Digestion</t>
        </is>
      </c>
      <c r="FA423" t="n">
        <v>0.42</v>
      </c>
      <c r="FB423" t="n">
        <v>4.2e-05</v>
      </c>
      <c r="FC423" t="inlineStr">
        <is>
          <t>4-Acid Digestion</t>
        </is>
      </c>
      <c r="FD423" t="n">
        <v>3.72</v>
      </c>
      <c r="FE423" t="n">
        <v>0.000372</v>
      </c>
      <c r="FF423" t="inlineStr">
        <is>
          <t>4-Acid Digestion</t>
        </is>
      </c>
      <c r="FG423" t="inlineStr"/>
      <c r="FH423" t="inlineStr"/>
      <c r="FI423" t="inlineStr"/>
      <c r="FJ423" t="n">
        <v>371283.557</v>
      </c>
      <c r="FK423" t="n">
        <v>37.1283557</v>
      </c>
      <c r="FL423" t="inlineStr">
        <is>
          <t>Borate Fusion XRF</t>
        </is>
      </c>
      <c r="FM423" t="n">
        <v>3.26</v>
      </c>
      <c r="FN423" t="n">
        <v>0.000326</v>
      </c>
      <c r="FO423" t="inlineStr">
        <is>
          <t>Peroxide Fusion ICP</t>
        </is>
      </c>
      <c r="FP423" t="n">
        <v>25.2</v>
      </c>
      <c r="FQ423" t="n">
        <v>0.00252</v>
      </c>
      <c r="FR423" t="inlineStr">
        <is>
          <t>4-Acid Digestion</t>
        </is>
      </c>
      <c r="FS423" t="n">
        <v>74</v>
      </c>
      <c r="FT423" t="n">
        <v>0.0074</v>
      </c>
      <c r="FU423" t="inlineStr">
        <is>
          <t>4-Acid Digestion</t>
        </is>
      </c>
      <c r="FV423" t="n">
        <v>9.779999999999999</v>
      </c>
      <c r="FW423" t="n">
        <v>0.0009779999999999999</v>
      </c>
      <c r="FX423" t="inlineStr">
        <is>
          <t>4-Acid Digestion</t>
        </is>
      </c>
      <c r="FY423" t="n">
        <v>0.35</v>
      </c>
      <c r="FZ423" t="n">
        <v>3.5e-05</v>
      </c>
      <c r="GA423" t="inlineStr">
        <is>
          <t>4-Acid Digestion</t>
        </is>
      </c>
      <c r="GB423" s="2" t="n">
        <v>0.05</v>
      </c>
      <c r="GC423" s="2" t="n">
        <v>5e-06</v>
      </c>
      <c r="GD423" t="inlineStr">
        <is>
          <t>4-Acid Digestion</t>
        </is>
      </c>
      <c r="GE423" t="n">
        <v>6.71</v>
      </c>
      <c r="GF423" t="n">
        <v>0.000671</v>
      </c>
      <c r="GG423" t="inlineStr">
        <is>
          <t>4-Acid Digestion</t>
        </is>
      </c>
      <c r="GH423" t="n">
        <v>1580</v>
      </c>
      <c r="GI423" t="n">
        <v>0.158</v>
      </c>
      <c r="GJ423" t="inlineStr">
        <is>
          <t>4-Acid Digestion</t>
        </is>
      </c>
      <c r="GK423" t="n">
        <v>1.45</v>
      </c>
      <c r="GL423" t="n">
        <v>0.000145</v>
      </c>
      <c r="GM423" t="inlineStr">
        <is>
          <t>4-Acid Digestion</t>
        </is>
      </c>
      <c r="GN423" t="n">
        <v>0.099</v>
      </c>
      <c r="GO423" t="n">
        <v>9.9e-06</v>
      </c>
      <c r="GP423" t="inlineStr">
        <is>
          <t>4-Acid Digestion</t>
        </is>
      </c>
      <c r="GQ423" t="n">
        <v>4.24</v>
      </c>
      <c r="GR423" t="n">
        <v>0.000424</v>
      </c>
      <c r="GS423" t="inlineStr">
        <is>
          <t>4-Acid Digestion</t>
        </is>
      </c>
      <c r="GT423" t="n">
        <v>28.1</v>
      </c>
      <c r="GU423" t="n">
        <v>0.00281</v>
      </c>
      <c r="GV423" t="inlineStr">
        <is>
          <t>Peroxide Fusion ICP</t>
        </is>
      </c>
      <c r="GW423" t="n">
        <v>5.46</v>
      </c>
      <c r="GX423" t="n">
        <v>0.000546</v>
      </c>
      <c r="GY423" t="inlineStr">
        <is>
          <t>4-Acid Digestion</t>
        </is>
      </c>
      <c r="GZ423" t="n">
        <v>7.26</v>
      </c>
      <c r="HA423" t="n">
        <v>0.000726</v>
      </c>
      <c r="HB423" t="inlineStr">
        <is>
          <t>4-Acid Digestion</t>
        </is>
      </c>
      <c r="HC423" t="n">
        <v>0.57</v>
      </c>
      <c r="HD423" t="n">
        <v>5.7e-05</v>
      </c>
      <c r="HE423" t="inlineStr">
        <is>
          <t>4-Acid Digestion</t>
        </is>
      </c>
      <c r="HF423" t="n">
        <v>65</v>
      </c>
      <c r="HG423" t="n">
        <v>0.0065</v>
      </c>
      <c r="HH423" t="inlineStr">
        <is>
          <t>4-Acid Digestion</t>
        </is>
      </c>
      <c r="HI423" t="n">
        <v>31.3</v>
      </c>
      <c r="HJ423" t="n">
        <v>0.00313</v>
      </c>
      <c r="HK423" t="inlineStr">
        <is>
          <t>4-Acid Digestion</t>
        </is>
      </c>
    </row>
    <row r="424">
      <c r="A424" t="inlineStr">
        <is>
          <t>OREAS0751</t>
        </is>
      </c>
      <c r="B424" t="inlineStr">
        <is>
          <t>Li ore</t>
        </is>
      </c>
      <c r="C424" t="inlineStr">
        <is>
          <t>primary</t>
        </is>
      </c>
      <c r="D424" t="inlineStr">
        <is>
          <t>pegmatite</t>
        </is>
      </c>
      <c r="E424" t="inlineStr">
        <is>
          <t>pegmatitic</t>
        </is>
      </c>
      <c r="F424" t="inlineStr">
        <is>
          <t>yes</t>
        </is>
      </c>
      <c r="G424" t="inlineStr">
        <is>
          <t>Archived</t>
        </is>
      </c>
      <c r="H424" t="inlineStr">
        <is>
          <t>C:/Users/Zeb/Documents/GitHub/OREAS-Catalogue-Info/oreas-catalogue-2024-05-24.csv</t>
        </is>
      </c>
      <c r="I424">
        <f>Hyperlink("https://www.oreas.com/crm/OREAS-751/")</f>
        <v/>
      </c>
      <c r="J424" t="inlineStr"/>
      <c r="K424" t="inlineStr"/>
      <c r="L424" t="inlineStr"/>
      <c r="M424" t="n">
        <v>80100</v>
      </c>
      <c r="N424" t="n">
        <v>8.01</v>
      </c>
      <c r="O424" t="inlineStr">
        <is>
          <t>4-Acid Digestion</t>
        </is>
      </c>
      <c r="P424" t="n">
        <v>10.3</v>
      </c>
      <c r="Q424" t="n">
        <v>0.00103</v>
      </c>
      <c r="R424" t="inlineStr">
        <is>
          <t>4-Acid Digestion</t>
        </is>
      </c>
      <c r="S424" t="inlineStr"/>
      <c r="T424" t="inlineStr"/>
      <c r="U424" t="inlineStr"/>
      <c r="V424" t="inlineStr"/>
      <c r="W424" t="inlineStr"/>
      <c r="X424" t="inlineStr"/>
      <c r="Y424" t="n">
        <v>414</v>
      </c>
      <c r="Z424" t="n">
        <v>0.0414</v>
      </c>
      <c r="AA424" t="inlineStr">
        <is>
          <t>4-Acid Digestion</t>
        </is>
      </c>
      <c r="AB424" t="n">
        <v>97</v>
      </c>
      <c r="AC424" t="n">
        <v>0.0097</v>
      </c>
      <c r="AD424" t="inlineStr">
        <is>
          <t>4-Acid Digestion</t>
        </is>
      </c>
      <c r="AE424" t="n">
        <v>1.77</v>
      </c>
      <c r="AF424" t="n">
        <v>0.000177</v>
      </c>
      <c r="AG424" t="inlineStr">
        <is>
          <t>4-Acid Digestion</t>
        </is>
      </c>
      <c r="AH424" t="n">
        <v>7420</v>
      </c>
      <c r="AI424" t="n">
        <v>0.742</v>
      </c>
      <c r="AJ424" t="inlineStr">
        <is>
          <t>4-Acid Digestion</t>
        </is>
      </c>
      <c r="AK424" t="n">
        <v>1.14</v>
      </c>
      <c r="AL424" t="n">
        <v>0.000114</v>
      </c>
      <c r="AM424" t="inlineStr">
        <is>
          <t>4-Acid Digestion</t>
        </is>
      </c>
      <c r="AN424" t="n">
        <v>28.9</v>
      </c>
      <c r="AO424" t="n">
        <v>0.00289</v>
      </c>
      <c r="AP424" t="inlineStr">
        <is>
          <t>4-Acid Digestion</t>
        </is>
      </c>
      <c r="AQ424" t="inlineStr"/>
      <c r="AR424" t="inlineStr"/>
      <c r="AS424" t="inlineStr"/>
      <c r="AT424" t="n">
        <v>3.81</v>
      </c>
      <c r="AU424" t="n">
        <v>0.000381</v>
      </c>
      <c r="AV424" t="inlineStr">
        <is>
          <t>4-Acid Digestion</t>
        </is>
      </c>
      <c r="AW424" t="n">
        <v>31.3</v>
      </c>
      <c r="AX424" t="n">
        <v>0.00313</v>
      </c>
      <c r="AY424" t="inlineStr">
        <is>
          <t>4-Acid Digestion</t>
        </is>
      </c>
      <c r="AZ424" t="n">
        <v>49.4</v>
      </c>
      <c r="BA424" t="n">
        <v>0.00494</v>
      </c>
      <c r="BB424" t="inlineStr">
        <is>
          <t>4-Acid Digestion</t>
        </is>
      </c>
      <c r="BC424" t="n">
        <v>31.9</v>
      </c>
      <c r="BD424" t="n">
        <v>0.00319</v>
      </c>
      <c r="BE424" t="inlineStr">
        <is>
          <t>4-Acid Digestion</t>
        </is>
      </c>
      <c r="BF424" t="n">
        <v>1.75</v>
      </c>
      <c r="BG424" t="n">
        <v>0.000175</v>
      </c>
      <c r="BH424" t="inlineStr">
        <is>
          <t>4-Acid Digestion</t>
        </is>
      </c>
      <c r="BI424" t="n">
        <v>0.6</v>
      </c>
      <c r="BJ424" t="n">
        <v>6e-05</v>
      </c>
      <c r="BK424" t="inlineStr">
        <is>
          <t>4-Acid Digestion</t>
        </is>
      </c>
      <c r="BL424" t="n">
        <v>0.61</v>
      </c>
      <c r="BM424" t="n">
        <v>6.1e-05</v>
      </c>
      <c r="BN424" t="inlineStr">
        <is>
          <t>4-Acid Digestion</t>
        </is>
      </c>
      <c r="BO424" t="n">
        <v>16200</v>
      </c>
      <c r="BP424" t="n">
        <v>1.62</v>
      </c>
      <c r="BQ424" t="inlineStr">
        <is>
          <t>4-Acid Digestion</t>
        </is>
      </c>
      <c r="BR424" t="n">
        <v>18.8</v>
      </c>
      <c r="BS424" t="n">
        <v>0.00188</v>
      </c>
      <c r="BT424" t="inlineStr">
        <is>
          <t>4-Acid Digestion</t>
        </is>
      </c>
      <c r="BU424" t="n">
        <v>2.43</v>
      </c>
      <c r="BV424" t="n">
        <v>0.000243</v>
      </c>
      <c r="BW424" t="inlineStr">
        <is>
          <t>4-Acid Digestion</t>
        </is>
      </c>
      <c r="BX424" t="n">
        <v>4.8</v>
      </c>
      <c r="BY424" t="n">
        <v>0.00048</v>
      </c>
      <c r="BZ424" t="inlineStr">
        <is>
          <t>Peroxide Fusion ICP</t>
        </is>
      </c>
      <c r="CA424" t="n">
        <v>2.01</v>
      </c>
      <c r="CB424" t="n">
        <v>0.000201</v>
      </c>
      <c r="CC424" t="inlineStr">
        <is>
          <t>4-Acid Digestion</t>
        </is>
      </c>
      <c r="CD424" t="inlineStr"/>
      <c r="CE424" t="inlineStr"/>
      <c r="CF424" t="inlineStr"/>
      <c r="CG424" t="n">
        <v>0.27</v>
      </c>
      <c r="CH424" t="n">
        <v>2.7e-05</v>
      </c>
      <c r="CI424" t="inlineStr">
        <is>
          <t>4-Acid Digestion</t>
        </is>
      </c>
      <c r="CJ424" t="inlineStr"/>
      <c r="CK424" t="inlineStr"/>
      <c r="CL424" t="inlineStr"/>
      <c r="CM424" t="inlineStr"/>
      <c r="CN424" t="inlineStr"/>
      <c r="CO424" t="inlineStr"/>
      <c r="CP424" t="n">
        <v>24100</v>
      </c>
      <c r="CQ424" t="n">
        <v>2.41</v>
      </c>
      <c r="CR424" t="inlineStr">
        <is>
          <t>4-Acid Digestion</t>
        </is>
      </c>
      <c r="CS424" t="n">
        <v>14.3</v>
      </c>
      <c r="CT424" t="n">
        <v>0.00143</v>
      </c>
      <c r="CU424" t="inlineStr">
        <is>
          <t>4-Acid Digestion</t>
        </is>
      </c>
      <c r="CV424" t="n">
        <v>4636.408</v>
      </c>
      <c r="CW424" t="n">
        <v>0.4636408</v>
      </c>
      <c r="CX424" t="inlineStr">
        <is>
          <t>4-Acid Digestion</t>
        </is>
      </c>
      <c r="CY424" t="n">
        <v>0.07000000000000001</v>
      </c>
      <c r="CZ424" t="n">
        <v>7e-06</v>
      </c>
      <c r="DA424" t="inlineStr">
        <is>
          <t>4-Acid Digestion</t>
        </is>
      </c>
      <c r="DB424" t="n">
        <v>2870</v>
      </c>
      <c r="DC424" t="n">
        <v>0.287</v>
      </c>
      <c r="DD424" t="inlineStr">
        <is>
          <t>4-Acid Digestion</t>
        </is>
      </c>
      <c r="DE424" t="n">
        <v>650</v>
      </c>
      <c r="DF424" t="n">
        <v>0.065</v>
      </c>
      <c r="DG424" t="inlineStr">
        <is>
          <t>4-Acid Digestion</t>
        </is>
      </c>
      <c r="DH424" t="n">
        <v>3.27</v>
      </c>
      <c r="DI424" t="n">
        <v>0.000327</v>
      </c>
      <c r="DJ424" t="inlineStr">
        <is>
          <t>4-Acid Digestion</t>
        </is>
      </c>
      <c r="DK424" t="n">
        <v>24700</v>
      </c>
      <c r="DL424" t="n">
        <v>2.47</v>
      </c>
      <c r="DM424" t="inlineStr">
        <is>
          <t>4-Acid Digestion</t>
        </is>
      </c>
      <c r="DN424" t="n">
        <v>39.3</v>
      </c>
      <c r="DO424" t="n">
        <v>0.00393</v>
      </c>
      <c r="DP424" t="inlineStr">
        <is>
          <t>4-Acid Digestion</t>
        </is>
      </c>
      <c r="DQ424" t="n">
        <v>14.4</v>
      </c>
      <c r="DR424" t="n">
        <v>0.00144</v>
      </c>
      <c r="DS424" t="inlineStr">
        <is>
          <t>4-Acid Digestion</t>
        </is>
      </c>
      <c r="DT424" t="n">
        <v>13.1</v>
      </c>
      <c r="DU424" t="n">
        <v>0.00131</v>
      </c>
      <c r="DV424" t="inlineStr">
        <is>
          <t>4-Acid Digestion</t>
        </is>
      </c>
      <c r="DW424" t="n">
        <v>1240</v>
      </c>
      <c r="DX424" t="n">
        <v>0.124</v>
      </c>
      <c r="DY424" t="inlineStr">
        <is>
          <t>4-Acid Digestion</t>
        </is>
      </c>
      <c r="DZ424" t="n">
        <v>19.2</v>
      </c>
      <c r="EA424" t="n">
        <v>0.00192</v>
      </c>
      <c r="EB424" t="inlineStr">
        <is>
          <t>4-Acid Digestion</t>
        </is>
      </c>
      <c r="EC424" t="inlineStr"/>
      <c r="ED424" t="inlineStr"/>
      <c r="EE424" t="inlineStr"/>
      <c r="EF424" t="n">
        <v>3.66</v>
      </c>
      <c r="EG424" t="n">
        <v>0.000366</v>
      </c>
      <c r="EH424" t="inlineStr">
        <is>
          <t>4-Acid Digestion</t>
        </is>
      </c>
      <c r="EI424" t="inlineStr"/>
      <c r="EJ424" t="inlineStr"/>
      <c r="EK424" t="inlineStr"/>
      <c r="EL424" t="n">
        <v>496</v>
      </c>
      <c r="EM424" t="n">
        <v>0.0496</v>
      </c>
      <c r="EN424" t="inlineStr">
        <is>
          <t>Peroxide Fusion ICP</t>
        </is>
      </c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n">
        <v>600</v>
      </c>
      <c r="EY424" t="n">
        <v>0.06</v>
      </c>
      <c r="EZ424" t="inlineStr">
        <is>
          <t>4-Acid Digestion</t>
        </is>
      </c>
      <c r="FA424" t="n">
        <v>0.61</v>
      </c>
      <c r="FB424" t="n">
        <v>6.1e-05</v>
      </c>
      <c r="FC424" t="inlineStr">
        <is>
          <t>4-Acid Digestion</t>
        </is>
      </c>
      <c r="FD424" t="n">
        <v>3.41</v>
      </c>
      <c r="FE424" t="n">
        <v>0.000341</v>
      </c>
      <c r="FF424" t="inlineStr">
        <is>
          <t>4-Acid Digestion</t>
        </is>
      </c>
      <c r="FG424" t="inlineStr"/>
      <c r="FH424" t="inlineStr"/>
      <c r="FI424" t="inlineStr"/>
      <c r="FJ424" t="n">
        <v>333888.764</v>
      </c>
      <c r="FK424" t="n">
        <v>33.3888764</v>
      </c>
      <c r="FL424" t="inlineStr">
        <is>
          <t>Borate Fusion XRF</t>
        </is>
      </c>
      <c r="FM424" t="n">
        <v>3</v>
      </c>
      <c r="FN424" t="n">
        <v>0.0003</v>
      </c>
      <c r="FO424" t="inlineStr">
        <is>
          <t>Peroxide Fusion ICP</t>
        </is>
      </c>
      <c r="FP424" t="n">
        <v>54</v>
      </c>
      <c r="FQ424" t="n">
        <v>0.0054</v>
      </c>
      <c r="FR424" t="inlineStr">
        <is>
          <t>4-Acid Digestion</t>
        </is>
      </c>
      <c r="FS424" t="n">
        <v>79</v>
      </c>
      <c r="FT424" t="n">
        <v>0.007900000000000001</v>
      </c>
      <c r="FU424" t="inlineStr">
        <is>
          <t>4-Acid Digestion</t>
        </is>
      </c>
      <c r="FV424" t="n">
        <v>27.3</v>
      </c>
      <c r="FW424" t="n">
        <v>0.00273</v>
      </c>
      <c r="FX424" t="inlineStr">
        <is>
          <t>4-Acid Digestion</t>
        </is>
      </c>
      <c r="FY424" t="n">
        <v>0.34</v>
      </c>
      <c r="FZ424" t="n">
        <v>3.4e-05</v>
      </c>
      <c r="GA424" t="inlineStr">
        <is>
          <t>4-Acid Digestion</t>
        </is>
      </c>
      <c r="GB424" t="inlineStr"/>
      <c r="GC424" t="inlineStr"/>
      <c r="GD424" t="inlineStr"/>
      <c r="GE424" t="n">
        <v>6.07</v>
      </c>
      <c r="GF424" t="n">
        <v>0.000607</v>
      </c>
      <c r="GG424" t="inlineStr">
        <is>
          <t>4-Acid Digestion</t>
        </is>
      </c>
      <c r="GH424" t="n">
        <v>1440</v>
      </c>
      <c r="GI424" t="n">
        <v>0.144</v>
      </c>
      <c r="GJ424" t="inlineStr">
        <is>
          <t>4-Acid Digestion</t>
        </is>
      </c>
      <c r="GK424" t="n">
        <v>2.82</v>
      </c>
      <c r="GL424" t="n">
        <v>0.000282</v>
      </c>
      <c r="GM424" t="inlineStr">
        <is>
          <t>4-Acid Digestion</t>
        </is>
      </c>
      <c r="GN424" t="n">
        <v>0.08799999999999999</v>
      </c>
      <c r="GO424" t="n">
        <v>8.8e-06</v>
      </c>
      <c r="GP424" t="inlineStr">
        <is>
          <t>4-Acid Digestion</t>
        </is>
      </c>
      <c r="GQ424" t="n">
        <v>6.81</v>
      </c>
      <c r="GR424" t="n">
        <v>0.000681</v>
      </c>
      <c r="GS424" t="inlineStr">
        <is>
          <t>4-Acid Digestion</t>
        </is>
      </c>
      <c r="GT424" t="n">
        <v>26.4</v>
      </c>
      <c r="GU424" t="n">
        <v>0.00264</v>
      </c>
      <c r="GV424" t="inlineStr">
        <is>
          <t>Peroxide Fusion ICP</t>
        </is>
      </c>
      <c r="GW424" t="n">
        <v>6.98</v>
      </c>
      <c r="GX424" t="n">
        <v>0.0006980000000000001</v>
      </c>
      <c r="GY424" t="inlineStr">
        <is>
          <t>4-Acid Digestion</t>
        </is>
      </c>
      <c r="GZ424" t="n">
        <v>6.82</v>
      </c>
      <c r="HA424" t="n">
        <v>0.000682</v>
      </c>
      <c r="HB424" t="inlineStr">
        <is>
          <t>4-Acid Digestion</t>
        </is>
      </c>
      <c r="HC424" t="n">
        <v>0.5</v>
      </c>
      <c r="HD424" t="n">
        <v>5e-05</v>
      </c>
      <c r="HE424" t="inlineStr">
        <is>
          <t>4-Acid Digestion</t>
        </is>
      </c>
      <c r="HF424" t="n">
        <v>93</v>
      </c>
      <c r="HG424" t="n">
        <v>0.009299999999999999</v>
      </c>
      <c r="HH424" t="inlineStr">
        <is>
          <t>4-Acid Digestion</t>
        </is>
      </c>
      <c r="HI424" t="n">
        <v>35.5</v>
      </c>
      <c r="HJ424" t="n">
        <v>0.00355</v>
      </c>
      <c r="HK424" t="inlineStr">
        <is>
          <t>4-Acid Digestion</t>
        </is>
      </c>
    </row>
    <row r="425">
      <c r="A425" t="inlineStr">
        <is>
          <t>OREAS0752</t>
        </is>
      </c>
      <c r="B425" t="inlineStr">
        <is>
          <t>Li ore</t>
        </is>
      </c>
      <c r="C425" t="inlineStr">
        <is>
          <t>primary</t>
        </is>
      </c>
      <c r="D425" t="inlineStr">
        <is>
          <t>pegmatite</t>
        </is>
      </c>
      <c r="E425" t="inlineStr">
        <is>
          <t>pegmatitic</t>
        </is>
      </c>
      <c r="F425" t="inlineStr">
        <is>
          <t>yes</t>
        </is>
      </c>
      <c r="G425" t="inlineStr">
        <is>
          <t>Current</t>
        </is>
      </c>
      <c r="H425" t="inlineStr">
        <is>
          <t>C:/Users/Zeb/Documents/GitHub/OREAS-Catalogue-Info/oreas-catalogue-2024-05-24.csv</t>
        </is>
      </c>
      <c r="I425">
        <f>Hyperlink("https://www.oreas.com/crm/OREAS-752/")</f>
        <v/>
      </c>
      <c r="J425" t="inlineStr"/>
      <c r="K425" t="inlineStr"/>
      <c r="L425" t="inlineStr"/>
      <c r="M425" t="n">
        <v>79400</v>
      </c>
      <c r="N425" t="n">
        <v>7.94</v>
      </c>
      <c r="O425" t="inlineStr">
        <is>
          <t>4-Acid Digestion</t>
        </is>
      </c>
      <c r="P425" t="n">
        <v>13.7</v>
      </c>
      <c r="Q425" t="n">
        <v>0.00137</v>
      </c>
      <c r="R425" t="inlineStr">
        <is>
          <t>4-Acid Digestion</t>
        </is>
      </c>
      <c r="S425" t="inlineStr"/>
      <c r="T425" t="inlineStr"/>
      <c r="U425" t="inlineStr"/>
      <c r="V425" t="inlineStr"/>
      <c r="W425" t="inlineStr"/>
      <c r="X425" t="inlineStr"/>
      <c r="Y425" t="n">
        <v>58</v>
      </c>
      <c r="Z425" t="n">
        <v>0.0058</v>
      </c>
      <c r="AA425" t="inlineStr">
        <is>
          <t>4-Acid Digestion</t>
        </is>
      </c>
      <c r="AB425" t="n">
        <v>154</v>
      </c>
      <c r="AC425" t="n">
        <v>0.0154</v>
      </c>
      <c r="AD425" t="inlineStr">
        <is>
          <t>4-Acid Digestion</t>
        </is>
      </c>
      <c r="AE425" t="n">
        <v>2.47</v>
      </c>
      <c r="AF425" t="n">
        <v>0.000247</v>
      </c>
      <c r="AG425" t="inlineStr">
        <is>
          <t>4-Acid Digestion</t>
        </is>
      </c>
      <c r="AH425" t="n">
        <v>1990</v>
      </c>
      <c r="AI425" t="n">
        <v>0.199</v>
      </c>
      <c r="AJ425" t="inlineStr">
        <is>
          <t>4-Acid Digestion</t>
        </is>
      </c>
      <c r="AK425" t="n">
        <v>1.57</v>
      </c>
      <c r="AL425" t="n">
        <v>0.000157</v>
      </c>
      <c r="AM425" t="inlineStr">
        <is>
          <t>4-Acid Digestion</t>
        </is>
      </c>
      <c r="AN425" t="n">
        <v>3</v>
      </c>
      <c r="AO425" t="n">
        <v>0.0003</v>
      </c>
      <c r="AP425" t="inlineStr">
        <is>
          <t>4-Acid Digestion</t>
        </is>
      </c>
      <c r="AQ425" t="inlineStr"/>
      <c r="AR425" t="inlineStr"/>
      <c r="AS425" t="inlineStr"/>
      <c r="AT425" t="n">
        <v>1.22</v>
      </c>
      <c r="AU425" t="n">
        <v>0.000122</v>
      </c>
      <c r="AV425" t="inlineStr">
        <is>
          <t>4-Acid Digestion</t>
        </is>
      </c>
      <c r="AW425" t="inlineStr"/>
      <c r="AX425" t="inlineStr"/>
      <c r="AY425" t="inlineStr"/>
      <c r="AZ425" t="n">
        <v>70</v>
      </c>
      <c r="BA425" t="n">
        <v>0.007</v>
      </c>
      <c r="BB425" t="inlineStr">
        <is>
          <t>4-Acid Digestion</t>
        </is>
      </c>
      <c r="BC425" t="n">
        <v>36.4</v>
      </c>
      <c r="BD425" t="n">
        <v>0.00364</v>
      </c>
      <c r="BE425" t="inlineStr">
        <is>
          <t>4-Acid Digestion</t>
        </is>
      </c>
      <c r="BF425" t="n">
        <v>0.34</v>
      </c>
      <c r="BG425" t="n">
        <v>3.4e-05</v>
      </c>
      <c r="BH425" t="inlineStr">
        <is>
          <t>4-Acid Digestion</t>
        </is>
      </c>
      <c r="BI425" t="n">
        <v>0.13</v>
      </c>
      <c r="BJ425" t="n">
        <v>1.3e-05</v>
      </c>
      <c r="BK425" t="inlineStr">
        <is>
          <t>4-Acid Digestion</t>
        </is>
      </c>
      <c r="BL425" t="inlineStr"/>
      <c r="BM425" t="inlineStr"/>
      <c r="BN425" t="inlineStr"/>
      <c r="BO425" t="n">
        <v>8350</v>
      </c>
      <c r="BP425" t="n">
        <v>0.835</v>
      </c>
      <c r="BQ425" t="inlineStr">
        <is>
          <t>4-Acid Digestion</t>
        </is>
      </c>
      <c r="BR425" t="n">
        <v>17.8</v>
      </c>
      <c r="BS425" t="n">
        <v>0.00178</v>
      </c>
      <c r="BT425" t="inlineStr">
        <is>
          <t>4-Acid Digestion</t>
        </is>
      </c>
      <c r="BU425" t="n">
        <v>0.36</v>
      </c>
      <c r="BV425" t="n">
        <v>3.6e-05</v>
      </c>
      <c r="BW425" t="inlineStr">
        <is>
          <t>Peroxide Fusion ICP</t>
        </is>
      </c>
      <c r="BX425" t="n">
        <v>6.37</v>
      </c>
      <c r="BY425" t="n">
        <v>0.000637</v>
      </c>
      <c r="BZ425" t="inlineStr">
        <is>
          <t>Peroxide Fusion ICP</t>
        </is>
      </c>
      <c r="CA425" t="n">
        <v>2.05</v>
      </c>
      <c r="CB425" t="n">
        <v>0.000205</v>
      </c>
      <c r="CC425" t="inlineStr">
        <is>
          <t>4-Acid Digestion</t>
        </is>
      </c>
      <c r="CD425" t="inlineStr"/>
      <c r="CE425" t="inlineStr"/>
      <c r="CF425" t="inlineStr"/>
      <c r="CG425" t="n">
        <v>0.05</v>
      </c>
      <c r="CH425" t="n">
        <v>5e-06</v>
      </c>
      <c r="CI425" t="inlineStr">
        <is>
          <t>4-Acid Digestion</t>
        </is>
      </c>
      <c r="CJ425" t="inlineStr"/>
      <c r="CK425" t="inlineStr"/>
      <c r="CL425" t="inlineStr"/>
      <c r="CM425" t="inlineStr"/>
      <c r="CN425" t="inlineStr"/>
      <c r="CO425" t="inlineStr"/>
      <c r="CP425" t="n">
        <v>20800</v>
      </c>
      <c r="CQ425" t="n">
        <v>2.08</v>
      </c>
      <c r="CR425" t="inlineStr">
        <is>
          <t>4-Acid Digestion</t>
        </is>
      </c>
      <c r="CS425" t="n">
        <v>1.5</v>
      </c>
      <c r="CT425" t="n">
        <v>0.00015</v>
      </c>
      <c r="CU425" t="inlineStr">
        <is>
          <t>4-Acid Digestion</t>
        </is>
      </c>
      <c r="CV425" t="n">
        <v>6968.549</v>
      </c>
      <c r="CW425" t="n">
        <v>0.6968549000000001</v>
      </c>
      <c r="CX425" t="inlineStr">
        <is>
          <t>4-Acid Digestion</t>
        </is>
      </c>
      <c r="CY425" t="inlineStr"/>
      <c r="CZ425" t="inlineStr"/>
      <c r="DA425" t="inlineStr"/>
      <c r="DB425" t="n">
        <v>440</v>
      </c>
      <c r="DC425" t="n">
        <v>0.044</v>
      </c>
      <c r="DD425" t="inlineStr">
        <is>
          <t>4-Acid Digestion</t>
        </is>
      </c>
      <c r="DE425" t="n">
        <v>790</v>
      </c>
      <c r="DF425" t="n">
        <v>0.079</v>
      </c>
      <c r="DG425" t="inlineStr">
        <is>
          <t>4-Acid Digestion</t>
        </is>
      </c>
      <c r="DH425" t="n">
        <v>3.12</v>
      </c>
      <c r="DI425" t="n">
        <v>0.000312</v>
      </c>
      <c r="DJ425" t="inlineStr">
        <is>
          <t>4-Acid Digestion</t>
        </is>
      </c>
      <c r="DK425" t="n">
        <v>27000</v>
      </c>
      <c r="DL425" t="n">
        <v>2.7</v>
      </c>
      <c r="DM425" t="inlineStr">
        <is>
          <t>4-Acid Digestion</t>
        </is>
      </c>
      <c r="DN425" t="n">
        <v>53</v>
      </c>
      <c r="DO425" t="n">
        <v>0.0053</v>
      </c>
      <c r="DP425" t="inlineStr">
        <is>
          <t>4-Acid Digestion</t>
        </is>
      </c>
      <c r="DQ425" t="n">
        <v>1.42</v>
      </c>
      <c r="DR425" t="n">
        <v>0.000142</v>
      </c>
      <c r="DS425" t="inlineStr">
        <is>
          <t>4-Acid Digestion</t>
        </is>
      </c>
      <c r="DT425" t="n">
        <v>10.4</v>
      </c>
      <c r="DU425" t="n">
        <v>0.00104</v>
      </c>
      <c r="DV425" t="inlineStr">
        <is>
          <t>4-Acid Digestion</t>
        </is>
      </c>
      <c r="DW425" t="n">
        <v>1400</v>
      </c>
      <c r="DX425" t="n">
        <v>0.14</v>
      </c>
      <c r="DY425" t="inlineStr">
        <is>
          <t>4-Acid Digestion</t>
        </is>
      </c>
      <c r="DZ425" t="n">
        <v>16.2</v>
      </c>
      <c r="EA425" t="n">
        <v>0.00162</v>
      </c>
      <c r="EB425" t="inlineStr">
        <is>
          <t>4-Acid Digestion</t>
        </is>
      </c>
      <c r="EC425" t="inlineStr"/>
      <c r="ED425" t="inlineStr"/>
      <c r="EE425" t="inlineStr"/>
      <c r="EF425" t="n">
        <v>0.38</v>
      </c>
      <c r="EG425" t="n">
        <v>3.8e-05</v>
      </c>
      <c r="EH425" t="inlineStr">
        <is>
          <t>4-Acid Digestion</t>
        </is>
      </c>
      <c r="EI425" t="inlineStr"/>
      <c r="EJ425" t="inlineStr"/>
      <c r="EK425" t="inlineStr"/>
      <c r="EL425" t="n">
        <v>659</v>
      </c>
      <c r="EM425" t="n">
        <v>0.0659</v>
      </c>
      <c r="EN425" t="inlineStr">
        <is>
          <t>Peroxide Fusion ICP</t>
        </is>
      </c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n">
        <v>420</v>
      </c>
      <c r="EY425" t="n">
        <v>0.042</v>
      </c>
      <c r="EZ425" t="inlineStr">
        <is>
          <t>4-Acid Digestion</t>
        </is>
      </c>
      <c r="FA425" t="n">
        <v>0.71</v>
      </c>
      <c r="FB425" t="n">
        <v>7.1e-05</v>
      </c>
      <c r="FC425" t="inlineStr">
        <is>
          <t>4-Acid Digestion</t>
        </is>
      </c>
      <c r="FD425" t="n">
        <v>0.5</v>
      </c>
      <c r="FE425" t="n">
        <v>5e-05</v>
      </c>
      <c r="FF425" t="inlineStr">
        <is>
          <t>4-Acid Digestion</t>
        </is>
      </c>
      <c r="FG425" t="inlineStr"/>
      <c r="FH425" t="inlineStr"/>
      <c r="FI425" t="inlineStr"/>
      <c r="FJ425" t="n">
        <v>341274.236</v>
      </c>
      <c r="FK425" t="n">
        <v>34.1274236</v>
      </c>
      <c r="FL425" t="inlineStr">
        <is>
          <t>Borate Fusion XRF</t>
        </is>
      </c>
      <c r="FM425" t="n">
        <v>0.4</v>
      </c>
      <c r="FN425" t="n">
        <v>4e-05</v>
      </c>
      <c r="FO425" t="inlineStr">
        <is>
          <t>Peroxide Fusion ICP</t>
        </is>
      </c>
      <c r="FP425" t="n">
        <v>79</v>
      </c>
      <c r="FQ425" t="n">
        <v>0.007900000000000001</v>
      </c>
      <c r="FR425" t="inlineStr">
        <is>
          <t>4-Acid Digestion</t>
        </is>
      </c>
      <c r="FS425" t="n">
        <v>36.3</v>
      </c>
      <c r="FT425" t="n">
        <v>0.00363</v>
      </c>
      <c r="FU425" t="inlineStr">
        <is>
          <t>4-Acid Digestion</t>
        </is>
      </c>
      <c r="FV425" t="n">
        <v>41.5</v>
      </c>
      <c r="FW425" t="n">
        <v>0.00415</v>
      </c>
      <c r="FX425" t="inlineStr">
        <is>
          <t>4-Acid Digestion</t>
        </is>
      </c>
      <c r="FY425" t="n">
        <v>0.063</v>
      </c>
      <c r="FZ425" t="n">
        <v>6.3e-06</v>
      </c>
      <c r="GA425" t="inlineStr">
        <is>
          <t>4-Acid Digestion</t>
        </is>
      </c>
      <c r="GB425" t="inlineStr"/>
      <c r="GC425" t="inlineStr"/>
      <c r="GD425" t="inlineStr"/>
      <c r="GE425" t="n">
        <v>0.95</v>
      </c>
      <c r="GF425" t="n">
        <v>9.500000000000001e-05</v>
      </c>
      <c r="GG425" t="inlineStr">
        <is>
          <t>4-Acid Digestion</t>
        </is>
      </c>
      <c r="GH425" t="n">
        <v>160</v>
      </c>
      <c r="GI425" t="n">
        <v>0.016</v>
      </c>
      <c r="GJ425" t="inlineStr">
        <is>
          <t>4-Acid Digestion</t>
        </is>
      </c>
      <c r="GK425" t="n">
        <v>3.86</v>
      </c>
      <c r="GL425" t="n">
        <v>0.000386</v>
      </c>
      <c r="GM425" t="inlineStr">
        <is>
          <t>4-Acid Digestion</t>
        </is>
      </c>
      <c r="GN425" t="inlineStr"/>
      <c r="GO425" t="inlineStr"/>
      <c r="GP425" t="inlineStr"/>
      <c r="GQ425" t="n">
        <v>7.9</v>
      </c>
      <c r="GR425" t="n">
        <v>0.00079</v>
      </c>
      <c r="GS425" t="inlineStr">
        <is>
          <t>4-Acid Digestion</t>
        </is>
      </c>
      <c r="GT425" t="n">
        <v>3.94</v>
      </c>
      <c r="GU425" t="n">
        <v>0.000394</v>
      </c>
      <c r="GV425" t="inlineStr">
        <is>
          <t>4-Acid Digestion</t>
        </is>
      </c>
      <c r="GW425" t="n">
        <v>5.26</v>
      </c>
      <c r="GX425" t="n">
        <v>0.000526</v>
      </c>
      <c r="GY425" t="inlineStr">
        <is>
          <t>4-Acid Digestion</t>
        </is>
      </c>
      <c r="GZ425" t="n">
        <v>1.52</v>
      </c>
      <c r="HA425" t="n">
        <v>0.000152</v>
      </c>
      <c r="HB425" t="inlineStr">
        <is>
          <t>4-Acid Digestion</t>
        </is>
      </c>
      <c r="HC425" t="inlineStr"/>
      <c r="HD425" t="inlineStr"/>
      <c r="HE425" t="inlineStr"/>
      <c r="HF425" t="n">
        <v>98</v>
      </c>
      <c r="HG425" t="n">
        <v>0.0098</v>
      </c>
      <c r="HH425" t="inlineStr">
        <is>
          <t>4-Acid Digestion</t>
        </is>
      </c>
      <c r="HI425" t="n">
        <v>24.5</v>
      </c>
      <c r="HJ425" t="n">
        <v>0.00245</v>
      </c>
      <c r="HK425" t="inlineStr">
        <is>
          <t>4-Acid Digestion</t>
        </is>
      </c>
    </row>
    <row r="426">
      <c r="A426" t="inlineStr">
        <is>
          <t>OREAS0753</t>
        </is>
      </c>
      <c r="B426" t="inlineStr">
        <is>
          <t>Li ore</t>
        </is>
      </c>
      <c r="C426" t="inlineStr">
        <is>
          <t>primary</t>
        </is>
      </c>
      <c r="D426" t="inlineStr">
        <is>
          <t>pegmatite</t>
        </is>
      </c>
      <c r="E426" t="inlineStr">
        <is>
          <t>pegmatitic</t>
        </is>
      </c>
      <c r="F426" t="inlineStr">
        <is>
          <t>yes</t>
        </is>
      </c>
      <c r="G426" t="inlineStr">
        <is>
          <t>Archived</t>
        </is>
      </c>
      <c r="H426" t="inlineStr">
        <is>
          <t>C:/Users/Zeb/Documents/GitHub/OREAS-Catalogue-Info/oreas-catalogue-2024-05-24.csv</t>
        </is>
      </c>
      <c r="I426">
        <f>Hyperlink("https://www.oreas.com/crm/OREAS-753/")</f>
        <v/>
      </c>
      <c r="J426" t="inlineStr"/>
      <c r="K426" t="inlineStr"/>
      <c r="L426" t="inlineStr"/>
      <c r="M426" t="n">
        <v>82200</v>
      </c>
      <c r="N426" t="n">
        <v>8.220000000000001</v>
      </c>
      <c r="O426" t="inlineStr">
        <is>
          <t>4-Acid Digestion</t>
        </is>
      </c>
      <c r="P426" t="n">
        <v>5.33</v>
      </c>
      <c r="Q426" t="n">
        <v>0.0005330000000000001</v>
      </c>
      <c r="R426" t="inlineStr">
        <is>
          <t>4-Acid Digestion</t>
        </is>
      </c>
      <c r="S426" t="inlineStr"/>
      <c r="T426" t="inlineStr"/>
      <c r="U426" t="inlineStr"/>
      <c r="V426" t="inlineStr"/>
      <c r="W426" t="inlineStr"/>
      <c r="X426" t="inlineStr"/>
      <c r="Y426" t="n">
        <v>18.2</v>
      </c>
      <c r="Z426" t="n">
        <v>0.00182</v>
      </c>
      <c r="AA426" t="inlineStr">
        <is>
          <t>4-Acid Digestion</t>
        </is>
      </c>
      <c r="AB426" t="n">
        <v>118</v>
      </c>
      <c r="AC426" t="n">
        <v>0.0118</v>
      </c>
      <c r="AD426" t="inlineStr">
        <is>
          <t>4-Acid Digestion</t>
        </is>
      </c>
      <c r="AE426" t="n">
        <v>2.2</v>
      </c>
      <c r="AF426" t="n">
        <v>0.00022</v>
      </c>
      <c r="AG426" t="inlineStr">
        <is>
          <t>4-Acid Digestion</t>
        </is>
      </c>
      <c r="AH426" t="n">
        <v>1130</v>
      </c>
      <c r="AI426" t="n">
        <v>0.113</v>
      </c>
      <c r="AJ426" t="inlineStr">
        <is>
          <t>4-Acid Digestion</t>
        </is>
      </c>
      <c r="AK426" t="n">
        <v>1.54</v>
      </c>
      <c r="AL426" t="n">
        <v>0.000154</v>
      </c>
      <c r="AM426" t="inlineStr">
        <is>
          <t>4-Acid Digestion</t>
        </is>
      </c>
      <c r="AN426" t="n">
        <v>0.79</v>
      </c>
      <c r="AO426" t="n">
        <v>7.9e-05</v>
      </c>
      <c r="AP426" t="inlineStr">
        <is>
          <t>Peroxide Fusion ICP</t>
        </is>
      </c>
      <c r="AQ426" t="inlineStr"/>
      <c r="AR426" t="inlineStr"/>
      <c r="AS426" t="inlineStr"/>
      <c r="AT426" t="n">
        <v>0.96</v>
      </c>
      <c r="AU426" t="n">
        <v>9.6e-05</v>
      </c>
      <c r="AV426" t="inlineStr">
        <is>
          <t>4-Acid Digestion</t>
        </is>
      </c>
      <c r="AW426" t="n">
        <v>20.8</v>
      </c>
      <c r="AX426" t="n">
        <v>0.00208</v>
      </c>
      <c r="AY426" t="inlineStr">
        <is>
          <t>4-Acid Digestion</t>
        </is>
      </c>
      <c r="AZ426" t="n">
        <v>64</v>
      </c>
      <c r="BA426" t="n">
        <v>0.0064</v>
      </c>
      <c r="BB426" t="inlineStr">
        <is>
          <t>4-Acid Digestion</t>
        </is>
      </c>
      <c r="BC426" t="n">
        <v>18.4</v>
      </c>
      <c r="BD426" t="n">
        <v>0.00184</v>
      </c>
      <c r="BE426" t="inlineStr">
        <is>
          <t>4-Acid Digestion</t>
        </is>
      </c>
      <c r="BF426" t="n">
        <v>0.15</v>
      </c>
      <c r="BG426" t="n">
        <v>1.5e-05</v>
      </c>
      <c r="BH426" t="inlineStr">
        <is>
          <t>4-Acid Digestion</t>
        </is>
      </c>
      <c r="BI426" t="n">
        <v>0.048</v>
      </c>
      <c r="BJ426" t="n">
        <v>4.8e-06</v>
      </c>
      <c r="BK426" t="inlineStr">
        <is>
          <t>4-Acid Digestion</t>
        </is>
      </c>
      <c r="BL426" t="inlineStr"/>
      <c r="BM426" t="inlineStr"/>
      <c r="BN426" t="inlineStr"/>
      <c r="BO426" t="n">
        <v>8390</v>
      </c>
      <c r="BP426" t="n">
        <v>0.839</v>
      </c>
      <c r="BQ426" t="inlineStr">
        <is>
          <t>4-Acid Digestion</t>
        </is>
      </c>
      <c r="BR426" t="n">
        <v>16.1</v>
      </c>
      <c r="BS426" t="n">
        <v>0.00161</v>
      </c>
      <c r="BT426" t="inlineStr">
        <is>
          <t>4-Acid Digestion</t>
        </is>
      </c>
      <c r="BU426" t="n">
        <v>0.14</v>
      </c>
      <c r="BV426" t="n">
        <v>1.4e-05</v>
      </c>
      <c r="BW426" t="inlineStr">
        <is>
          <t>Peroxide Fusion ICP</t>
        </is>
      </c>
      <c r="BX426" t="n">
        <v>6.58</v>
      </c>
      <c r="BY426" t="n">
        <v>0.0006579999999999999</v>
      </c>
      <c r="BZ426" t="inlineStr">
        <is>
          <t>Peroxide Fusion ICP</t>
        </is>
      </c>
      <c r="CA426" t="n">
        <v>1.06</v>
      </c>
      <c r="CB426" t="n">
        <v>0.000106</v>
      </c>
      <c r="CC426" t="inlineStr">
        <is>
          <t>4-Acid Digestion</t>
        </is>
      </c>
      <c r="CD426" t="inlineStr"/>
      <c r="CE426" t="inlineStr"/>
      <c r="CF426" t="inlineStr"/>
      <c r="CG426" t="n">
        <v>0.017</v>
      </c>
      <c r="CH426" t="n">
        <v>1.7e-06</v>
      </c>
      <c r="CI426" t="inlineStr">
        <is>
          <t>4-Acid Digestion</t>
        </is>
      </c>
      <c r="CJ426" t="inlineStr"/>
      <c r="CK426" t="inlineStr"/>
      <c r="CL426" t="inlineStr"/>
      <c r="CM426" t="inlineStr"/>
      <c r="CN426" t="inlineStr"/>
      <c r="CO426" t="inlineStr"/>
      <c r="CP426" t="n">
        <v>19300</v>
      </c>
      <c r="CQ426" t="n">
        <v>1.93</v>
      </c>
      <c r="CR426" t="inlineStr">
        <is>
          <t>4-Acid Digestion</t>
        </is>
      </c>
      <c r="CS426" t="n">
        <v>0.36</v>
      </c>
      <c r="CT426" t="n">
        <v>3.6e-05</v>
      </c>
      <c r="CU426" t="inlineStr">
        <is>
          <t>4-Acid Digestion</t>
        </is>
      </c>
      <c r="CV426" t="n">
        <v>9848.883</v>
      </c>
      <c r="CW426" t="n">
        <v>0.9848883</v>
      </c>
      <c r="CX426" t="inlineStr">
        <is>
          <t>4-Acid Digestion</t>
        </is>
      </c>
      <c r="CY426" t="inlineStr"/>
      <c r="CZ426" t="inlineStr"/>
      <c r="DA426" t="inlineStr"/>
      <c r="DB426" t="n">
        <v>110</v>
      </c>
      <c r="DC426" t="n">
        <v>0.011</v>
      </c>
      <c r="DD426" t="inlineStr">
        <is>
          <t>4-Acid Digestion</t>
        </is>
      </c>
      <c r="DE426" t="n">
        <v>740</v>
      </c>
      <c r="DF426" t="n">
        <v>0.074</v>
      </c>
      <c r="DG426" t="inlineStr">
        <is>
          <t>4-Acid Digestion</t>
        </is>
      </c>
      <c r="DH426" t="n">
        <v>3.32</v>
      </c>
      <c r="DI426" t="n">
        <v>0.000332</v>
      </c>
      <c r="DJ426" t="inlineStr">
        <is>
          <t>4-Acid Digestion</t>
        </is>
      </c>
      <c r="DK426" t="n">
        <v>21600</v>
      </c>
      <c r="DL426" t="n">
        <v>2.16</v>
      </c>
      <c r="DM426" t="inlineStr">
        <is>
          <t>4-Acid Digestion</t>
        </is>
      </c>
      <c r="DN426" t="n">
        <v>36.3</v>
      </c>
      <c r="DO426" t="n">
        <v>0.00363</v>
      </c>
      <c r="DP426" t="inlineStr">
        <is>
          <t>4-Acid Digestion</t>
        </is>
      </c>
      <c r="DQ426" t="n">
        <v>0.28</v>
      </c>
      <c r="DR426" t="n">
        <v>2.8e-05</v>
      </c>
      <c r="DS426" t="inlineStr">
        <is>
          <t>4-Acid Digestion</t>
        </is>
      </c>
      <c r="DT426" t="n">
        <v>10.8</v>
      </c>
      <c r="DU426" t="n">
        <v>0.00108</v>
      </c>
      <c r="DV426" t="inlineStr">
        <is>
          <t>4-Acid Digestion</t>
        </is>
      </c>
      <c r="DW426" t="n">
        <v>1110</v>
      </c>
      <c r="DX426" t="n">
        <v>0.111</v>
      </c>
      <c r="DY426" t="inlineStr">
        <is>
          <t>4-Acid Digestion</t>
        </is>
      </c>
      <c r="DZ426" t="n">
        <v>10.9</v>
      </c>
      <c r="EA426" t="n">
        <v>0.00109</v>
      </c>
      <c r="EB426" t="inlineStr">
        <is>
          <t>4-Acid Digestion</t>
        </is>
      </c>
      <c r="EC426" t="inlineStr"/>
      <c r="ED426" t="inlineStr"/>
      <c r="EE426" t="inlineStr"/>
      <c r="EF426" t="n">
        <v>0.08699999999999999</v>
      </c>
      <c r="EG426" t="n">
        <v>8.7e-06</v>
      </c>
      <c r="EH426" t="inlineStr">
        <is>
          <t>Peroxide Fusion ICP</t>
        </is>
      </c>
      <c r="EI426" t="inlineStr"/>
      <c r="EJ426" t="inlineStr"/>
      <c r="EK426" t="inlineStr"/>
      <c r="EL426" t="n">
        <v>618</v>
      </c>
      <c r="EM426" t="n">
        <v>0.0618</v>
      </c>
      <c r="EN426" t="inlineStr">
        <is>
          <t>Peroxide Fusion ICP</t>
        </is>
      </c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n">
        <v>140</v>
      </c>
      <c r="EY426" t="n">
        <v>0.014</v>
      </c>
      <c r="EZ426" t="inlineStr">
        <is>
          <t>4-Acid Digestion</t>
        </is>
      </c>
      <c r="FA426" t="n">
        <v>0.27</v>
      </c>
      <c r="FB426" t="n">
        <v>2.7e-05</v>
      </c>
      <c r="FC426" t="inlineStr">
        <is>
          <t>4-Acid Digestion</t>
        </is>
      </c>
      <c r="FD426" t="n">
        <v>0.1</v>
      </c>
      <c r="FE426" t="n">
        <v>1e-05</v>
      </c>
      <c r="FF426" t="inlineStr">
        <is>
          <t>4-Acid Digestion</t>
        </is>
      </c>
      <c r="FG426" t="inlineStr"/>
      <c r="FH426" t="inlineStr"/>
      <c r="FI426" t="inlineStr"/>
      <c r="FJ426" t="n">
        <v>344499.536</v>
      </c>
      <c r="FK426" t="n">
        <v>34.4499536</v>
      </c>
      <c r="FL426" t="inlineStr">
        <is>
          <t>Borate Fusion XRF</t>
        </is>
      </c>
      <c r="FM426" t="n">
        <v>0.11</v>
      </c>
      <c r="FN426" t="n">
        <v>1.1e-05</v>
      </c>
      <c r="FO426" t="inlineStr">
        <is>
          <t>Peroxide Fusion ICP</t>
        </is>
      </c>
      <c r="FP426" t="n">
        <v>84</v>
      </c>
      <c r="FQ426" t="n">
        <v>0.008399999999999999</v>
      </c>
      <c r="FR426" t="inlineStr">
        <is>
          <t>4-Acid Digestion</t>
        </is>
      </c>
      <c r="FS426" t="n">
        <v>25.5</v>
      </c>
      <c r="FT426" t="n">
        <v>0.00255</v>
      </c>
      <c r="FU426" t="inlineStr">
        <is>
          <t>4-Acid Digestion</t>
        </is>
      </c>
      <c r="FV426" t="n">
        <v>20</v>
      </c>
      <c r="FW426" t="n">
        <v>0.002</v>
      </c>
      <c r="FX426" t="inlineStr">
        <is>
          <t>4-Acid Digestion</t>
        </is>
      </c>
      <c r="FY426" t="inlineStr"/>
      <c r="FZ426" t="inlineStr"/>
      <c r="GA426" t="inlineStr"/>
      <c r="GB426" t="inlineStr"/>
      <c r="GC426" t="inlineStr"/>
      <c r="GD426" t="inlineStr"/>
      <c r="GE426" t="n">
        <v>0.26</v>
      </c>
      <c r="GF426" t="n">
        <v>2.6e-05</v>
      </c>
      <c r="GG426" t="inlineStr">
        <is>
          <t>4-Acid Digestion</t>
        </is>
      </c>
      <c r="GH426" t="n">
        <v>40</v>
      </c>
      <c r="GI426" t="n">
        <v>0.004</v>
      </c>
      <c r="GJ426" t="inlineStr">
        <is>
          <t>4-Acid Digestion</t>
        </is>
      </c>
      <c r="GK426" t="n">
        <v>3.67</v>
      </c>
      <c r="GL426" t="n">
        <v>0.000367</v>
      </c>
      <c r="GM426" t="inlineStr">
        <is>
          <t>4-Acid Digestion</t>
        </is>
      </c>
      <c r="GN426" t="inlineStr"/>
      <c r="GO426" t="inlineStr"/>
      <c r="GP426" t="inlineStr"/>
      <c r="GQ426" t="n">
        <v>5.83</v>
      </c>
      <c r="GR426" t="n">
        <v>0.000583</v>
      </c>
      <c r="GS426" t="inlineStr">
        <is>
          <t>4-Acid Digestion</t>
        </is>
      </c>
      <c r="GT426" t="n">
        <v>1.16</v>
      </c>
      <c r="GU426" t="n">
        <v>0.000116</v>
      </c>
      <c r="GV426" t="inlineStr">
        <is>
          <t>4-Acid Digestion</t>
        </is>
      </c>
      <c r="GW426" t="n">
        <v>5.62</v>
      </c>
      <c r="GX426" t="n">
        <v>0.000562</v>
      </c>
      <c r="GY426" t="inlineStr">
        <is>
          <t>4-Acid Digestion</t>
        </is>
      </c>
      <c r="GZ426" t="n">
        <v>0.65</v>
      </c>
      <c r="HA426" t="n">
        <v>6.499999999999999e-05</v>
      </c>
      <c r="HB426" t="inlineStr">
        <is>
          <t>4-Acid Digestion</t>
        </is>
      </c>
      <c r="HC426" t="inlineStr"/>
      <c r="HD426" t="inlineStr"/>
      <c r="HE426" t="inlineStr"/>
      <c r="HF426" t="n">
        <v>87</v>
      </c>
      <c r="HG426" t="n">
        <v>0.008699999999999999</v>
      </c>
      <c r="HH426" t="inlineStr">
        <is>
          <t>4-Acid Digestion</t>
        </is>
      </c>
      <c r="HI426" t="n">
        <v>11.4</v>
      </c>
      <c r="HJ426" t="n">
        <v>0.00114</v>
      </c>
      <c r="HK426" t="inlineStr">
        <is>
          <t>4-Acid Digestion</t>
        </is>
      </c>
    </row>
    <row r="427">
      <c r="A427" t="inlineStr">
        <is>
          <t>OREAS0075a</t>
        </is>
      </c>
      <c r="B427" t="inlineStr">
        <is>
          <t>Ni sulphide ore</t>
        </is>
      </c>
      <c r="C427" t="inlineStr">
        <is>
          <t>primary</t>
        </is>
      </c>
      <c r="D427" t="inlineStr">
        <is>
          <t>mineralised ultramafic</t>
        </is>
      </c>
      <c r="E427" t="inlineStr">
        <is>
          <t>komatiite-hosted nickel sulphide</t>
        </is>
      </c>
      <c r="F427" t="inlineStr">
        <is>
          <t>no</t>
        </is>
      </c>
      <c r="G427" t="inlineStr">
        <is>
          <t>Current</t>
        </is>
      </c>
      <c r="H427" t="inlineStr">
        <is>
          <t>C:/Users/Zeb/Documents/GitHub/OREAS-Catalogue-Info/oreas-catalogue-2024-05-24.csv</t>
        </is>
      </c>
      <c r="I427">
        <f>Hyperlink("https://www.oreas.com/crm/OREAS-75a/")</f>
        <v/>
      </c>
      <c r="J427" t="inlineStr"/>
      <c r="K427" t="inlineStr"/>
      <c r="L427" t="inlineStr"/>
      <c r="M427" t="n">
        <v>10479.164</v>
      </c>
      <c r="N427" t="n">
        <v>1.0479164</v>
      </c>
      <c r="O427" t="inlineStr">
        <is>
          <t>4-Acid Digestion</t>
        </is>
      </c>
      <c r="P427" t="n">
        <v>78</v>
      </c>
      <c r="Q427" t="n">
        <v>0.0078</v>
      </c>
      <c r="R427" t="inlineStr">
        <is>
          <t>4-Acid Digestion</t>
        </is>
      </c>
      <c r="S427" t="n">
        <v>0.034</v>
      </c>
      <c r="T427" t="n">
        <v>3.4e-06</v>
      </c>
      <c r="U427" t="inlineStr">
        <is>
          <t>Pb Fire Assay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855</v>
      </c>
      <c r="AU427" t="n">
        <v>0.08550000000000001</v>
      </c>
      <c r="AV427" t="inlineStr">
        <is>
          <t>4-Acid Digestion</t>
        </is>
      </c>
      <c r="AW427" t="n">
        <v>1122</v>
      </c>
      <c r="AX427" t="n">
        <v>0.1122</v>
      </c>
      <c r="AY427" t="inlineStr">
        <is>
          <t>4-Acid Digestion</t>
        </is>
      </c>
      <c r="AZ427" t="inlineStr"/>
      <c r="BA427" t="inlineStr"/>
      <c r="BB427" t="inlineStr"/>
      <c r="BC427" t="n">
        <v>1930</v>
      </c>
      <c r="BD427" t="n">
        <v>0.193</v>
      </c>
      <c r="BE427" t="inlineStr">
        <is>
          <t>4-Acid Digestion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190000</v>
      </c>
      <c r="BP427" t="n">
        <v>19</v>
      </c>
      <c r="BQ427" t="inlineStr">
        <is>
          <t>4-Acid Digestion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n">
        <v>136286.113</v>
      </c>
      <c r="DC427" t="n">
        <v>13.6286113</v>
      </c>
      <c r="DD427" t="inlineStr">
        <is>
          <t>4-Acid Digestion</t>
        </is>
      </c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n">
        <v>52500</v>
      </c>
      <c r="DU427" t="n">
        <v>5.25</v>
      </c>
      <c r="DV427" t="inlineStr">
        <is>
          <t>Borate / Peroxide Fusion ICP</t>
        </is>
      </c>
      <c r="DW427" t="inlineStr"/>
      <c r="DX427" t="inlineStr"/>
      <c r="DY427" t="inlineStr"/>
      <c r="DZ427" t="inlineStr"/>
      <c r="EA427" t="inlineStr"/>
      <c r="EB427" t="inlineStr"/>
      <c r="EC427" t="n">
        <v>0.28</v>
      </c>
      <c r="ED427" t="n">
        <v>2.8e-05</v>
      </c>
      <c r="EE427" t="inlineStr">
        <is>
          <t>Pb Fire Assay</t>
        </is>
      </c>
      <c r="EF427" t="inlineStr"/>
      <c r="EG427" t="inlineStr"/>
      <c r="EH427" t="inlineStr"/>
      <c r="EI427" t="n">
        <v>0.353</v>
      </c>
      <c r="EJ427" t="n">
        <v>3.53e-05</v>
      </c>
      <c r="EK427" t="inlineStr">
        <is>
          <t>Pb Fire Assay</t>
        </is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n">
        <v>126000</v>
      </c>
      <c r="EY427" t="n">
        <v>12.6</v>
      </c>
      <c r="EZ427" t="inlineStr">
        <is>
          <t>4-Acid Digestion</t>
        </is>
      </c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n">
        <v>127609.733</v>
      </c>
      <c r="FK427" t="n">
        <v>12.7609733</v>
      </c>
      <c r="FL427" t="inlineStr">
        <is>
          <t>Borate / Peroxide Fusion ICP</t>
        </is>
      </c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</row>
    <row r="428">
      <c r="A428" t="inlineStr">
        <is>
          <t>OREAS0075b</t>
        </is>
      </c>
      <c r="B428" t="inlineStr">
        <is>
          <t>Ni sulphide ore</t>
        </is>
      </c>
      <c r="C428" t="inlineStr">
        <is>
          <t>primary</t>
        </is>
      </c>
      <c r="D428" t="inlineStr">
        <is>
          <t>mineralised ultramafic</t>
        </is>
      </c>
      <c r="E428" t="inlineStr">
        <is>
          <t>komatiite-hosted nickel sulphide</t>
        </is>
      </c>
      <c r="F428" t="inlineStr">
        <is>
          <t>yes</t>
        </is>
      </c>
      <c r="G428" t="inlineStr">
        <is>
          <t>Current</t>
        </is>
      </c>
      <c r="H428" t="inlineStr">
        <is>
          <t>C:/Users/Zeb/Documents/GitHub/OREAS-Catalogue-Info/oreas-catalogue-2024-05-24.csv</t>
        </is>
      </c>
      <c r="I428">
        <f>Hyperlink("https://www.oreas.com/crm/OREAS-75b/")</f>
        <v/>
      </c>
      <c r="J428" t="n">
        <v>0.839</v>
      </c>
      <c r="K428" t="n">
        <v>8.390000000000001e-05</v>
      </c>
      <c r="L428" t="inlineStr">
        <is>
          <t>4-Acid Digestion</t>
        </is>
      </c>
      <c r="M428" t="n">
        <v>28500</v>
      </c>
      <c r="N428" t="n">
        <v>2.85</v>
      </c>
      <c r="O428" t="inlineStr">
        <is>
          <t>4-Acid Digestion</t>
        </is>
      </c>
      <c r="P428" t="n">
        <v>974</v>
      </c>
      <c r="Q428" t="n">
        <v>0.0974</v>
      </c>
      <c r="R428" t="inlineStr">
        <is>
          <t>4-Acid Digestion</t>
        </is>
      </c>
      <c r="S428" t="inlineStr"/>
      <c r="T428" t="inlineStr"/>
      <c r="U428" t="inlineStr"/>
      <c r="V428" t="inlineStr"/>
      <c r="W428" t="inlineStr"/>
      <c r="X428" t="inlineStr"/>
      <c r="Y428" t="n">
        <v>171</v>
      </c>
      <c r="Z428" t="n">
        <v>0.0171</v>
      </c>
      <c r="AA428" t="inlineStr">
        <is>
          <t>4-Acid Digestion</t>
        </is>
      </c>
      <c r="AB428" t="n">
        <v>0.64</v>
      </c>
      <c r="AC428" t="n">
        <v>6.4e-05</v>
      </c>
      <c r="AD428" t="inlineStr">
        <is>
          <t>4-Acid Digestion</t>
        </is>
      </c>
      <c r="AE428" t="n">
        <v>1.84</v>
      </c>
      <c r="AF428" t="n">
        <v>0.000184</v>
      </c>
      <c r="AG428" t="inlineStr">
        <is>
          <t>4-Acid Digestion</t>
        </is>
      </c>
      <c r="AH428" t="n">
        <v>30200</v>
      </c>
      <c r="AI428" t="n">
        <v>3.02</v>
      </c>
      <c r="AJ428" t="inlineStr">
        <is>
          <t>4-Acid Digestion</t>
        </is>
      </c>
      <c r="AK428" t="n">
        <v>0.77</v>
      </c>
      <c r="AL428" t="n">
        <v>7.7e-05</v>
      </c>
      <c r="AM428" t="inlineStr">
        <is>
          <t>4-Acid Digestion</t>
        </is>
      </c>
      <c r="AN428" t="n">
        <v>36.6</v>
      </c>
      <c r="AO428" t="n">
        <v>0.00366</v>
      </c>
      <c r="AP428" t="inlineStr">
        <is>
          <t>4-Acid Digestion</t>
        </is>
      </c>
      <c r="AQ428" t="inlineStr"/>
      <c r="AR428" t="inlineStr"/>
      <c r="AS428" t="inlineStr"/>
      <c r="AT428" t="n">
        <v>741</v>
      </c>
      <c r="AU428" t="n">
        <v>0.0741</v>
      </c>
      <c r="AV428" t="inlineStr">
        <is>
          <t>4-Acid Digestion</t>
        </is>
      </c>
      <c r="AW428" t="n">
        <v>942</v>
      </c>
      <c r="AX428" t="n">
        <v>0.09420000000000001</v>
      </c>
      <c r="AY428" t="inlineStr">
        <is>
          <t>Borate Fusion XRF</t>
        </is>
      </c>
      <c r="AZ428" t="n">
        <v>2.69</v>
      </c>
      <c r="BA428" t="n">
        <v>0.000269</v>
      </c>
      <c r="BB428" t="inlineStr">
        <is>
          <t>4-Acid Digestion</t>
        </is>
      </c>
      <c r="BC428" t="n">
        <v>1541</v>
      </c>
      <c r="BD428" t="n">
        <v>0.1541</v>
      </c>
      <c r="BE428" t="inlineStr">
        <is>
          <t>4-Acid Digestion</t>
        </is>
      </c>
      <c r="BF428" t="n">
        <v>2.17</v>
      </c>
      <c r="BG428" t="n">
        <v>0.000217</v>
      </c>
      <c r="BH428" t="inlineStr">
        <is>
          <t>Borate / Peroxide Fusion ICP</t>
        </is>
      </c>
      <c r="BI428" t="n">
        <v>1.15</v>
      </c>
      <c r="BJ428" t="n">
        <v>0.000115</v>
      </c>
      <c r="BK428" t="inlineStr">
        <is>
          <t>Borate / Peroxide Fusion ICP</t>
        </is>
      </c>
      <c r="BL428" t="n">
        <v>0.79</v>
      </c>
      <c r="BM428" t="n">
        <v>7.9e-05</v>
      </c>
      <c r="BN428" t="inlineStr">
        <is>
          <t>Borate / Peroxide Fusion ICP</t>
        </is>
      </c>
      <c r="BO428" t="n">
        <v>171700</v>
      </c>
      <c r="BP428" t="n">
        <v>17.17</v>
      </c>
      <c r="BQ428" t="inlineStr">
        <is>
          <t>4-Acid Digestion</t>
        </is>
      </c>
      <c r="BR428" t="n">
        <v>7</v>
      </c>
      <c r="BS428" t="n">
        <v>0.0007</v>
      </c>
      <c r="BT428" t="inlineStr">
        <is>
          <t>4-Acid Digestion</t>
        </is>
      </c>
      <c r="BU428" t="inlineStr"/>
      <c r="BV428" t="inlineStr"/>
      <c r="BW428" t="inlineStr"/>
      <c r="BX428" t="inlineStr"/>
      <c r="BY428" t="inlineStr"/>
      <c r="BZ428" t="inlineStr"/>
      <c r="CA428" t="n">
        <v>1.33</v>
      </c>
      <c r="CB428" t="n">
        <v>0.000133</v>
      </c>
      <c r="CC428" t="inlineStr">
        <is>
          <t>4-Acid Digestion</t>
        </is>
      </c>
      <c r="CD428" t="inlineStr"/>
      <c r="CE428" t="inlineStr"/>
      <c r="CF428" t="inlineStr"/>
      <c r="CG428" t="n">
        <v>0.42</v>
      </c>
      <c r="CH428" t="n">
        <v>4.2e-05</v>
      </c>
      <c r="CI428" t="inlineStr">
        <is>
          <t>Borate / Peroxide Fusion ICP</t>
        </is>
      </c>
      <c r="CJ428" t="inlineStr"/>
      <c r="CK428" t="inlineStr"/>
      <c r="CL428" t="inlineStr"/>
      <c r="CM428" t="inlineStr"/>
      <c r="CN428" t="inlineStr"/>
      <c r="CO428" t="inlineStr"/>
      <c r="CP428" t="n">
        <v>4340</v>
      </c>
      <c r="CQ428" t="n">
        <v>0.434</v>
      </c>
      <c r="CR428" t="inlineStr">
        <is>
          <t>4-Acid Digestion</t>
        </is>
      </c>
      <c r="CS428" t="n">
        <v>19.7</v>
      </c>
      <c r="CT428" t="n">
        <v>0.00197</v>
      </c>
      <c r="CU428" t="inlineStr">
        <is>
          <t>4-Acid Digestion</t>
        </is>
      </c>
      <c r="CV428" t="n">
        <v>21.1</v>
      </c>
      <c r="CW428" t="n">
        <v>0.00211</v>
      </c>
      <c r="CX428" t="inlineStr">
        <is>
          <t>4-Acid Digestion</t>
        </is>
      </c>
      <c r="CY428" t="inlineStr"/>
      <c r="CZ428" t="inlineStr"/>
      <c r="DA428" t="inlineStr"/>
      <c r="DB428" t="n">
        <v>88000</v>
      </c>
      <c r="DC428" t="n">
        <v>8.800000000000001</v>
      </c>
      <c r="DD428" t="inlineStr">
        <is>
          <t>4-Acid Digestion</t>
        </is>
      </c>
      <c r="DE428" t="n">
        <v>930</v>
      </c>
      <c r="DF428" t="n">
        <v>0.093</v>
      </c>
      <c r="DG428" t="inlineStr">
        <is>
          <t>4-Acid Digestion</t>
        </is>
      </c>
      <c r="DH428" t="inlineStr"/>
      <c r="DI428" t="inlineStr"/>
      <c r="DJ428" t="inlineStr"/>
      <c r="DK428" t="n">
        <v>5720</v>
      </c>
      <c r="DL428" t="n">
        <v>0.572</v>
      </c>
      <c r="DM428" t="inlineStr">
        <is>
          <t>4-Acid Digestion</t>
        </is>
      </c>
      <c r="DN428" t="n">
        <v>4.41</v>
      </c>
      <c r="DO428" t="n">
        <v>0.000441</v>
      </c>
      <c r="DP428" t="inlineStr">
        <is>
          <t>4-Acid Digestion</t>
        </is>
      </c>
      <c r="DQ428" t="n">
        <v>14.4</v>
      </c>
      <c r="DR428" t="n">
        <v>0.00144</v>
      </c>
      <c r="DS428" t="inlineStr">
        <is>
          <t>Borate / Peroxide Fusion ICP</t>
        </is>
      </c>
      <c r="DT428" t="n">
        <v>53825</v>
      </c>
      <c r="DU428" t="n">
        <v>5.3825</v>
      </c>
      <c r="DV428" t="inlineStr">
        <is>
          <t>Borate Fusion XRF</t>
        </is>
      </c>
      <c r="DW428" t="n">
        <v>170</v>
      </c>
      <c r="DX428" t="n">
        <v>0.017</v>
      </c>
      <c r="DY428" t="inlineStr">
        <is>
          <t>4-Acid Digestion</t>
        </is>
      </c>
      <c r="DZ428" t="n">
        <v>32.6</v>
      </c>
      <c r="EA428" t="n">
        <v>0.00326</v>
      </c>
      <c r="EB428" t="inlineStr">
        <is>
          <t>Borate / Peroxide Fusion ICP</t>
        </is>
      </c>
      <c r="EC428" t="inlineStr"/>
      <c r="ED428" t="inlineStr"/>
      <c r="EE428" t="inlineStr"/>
      <c r="EF428" t="n">
        <v>3.84</v>
      </c>
      <c r="EG428" t="n">
        <v>0.000384</v>
      </c>
      <c r="EH428" t="inlineStr">
        <is>
          <t>Borate / Peroxide Fusion ICP</t>
        </is>
      </c>
      <c r="EI428" t="inlineStr"/>
      <c r="EJ428" t="inlineStr"/>
      <c r="EK428" t="inlineStr"/>
      <c r="EL428" t="n">
        <v>20.8</v>
      </c>
      <c r="EM428" t="n">
        <v>0.00208</v>
      </c>
      <c r="EN428" t="inlineStr">
        <is>
          <t>Borate / Peroxide Fusion ICP</t>
        </is>
      </c>
      <c r="EO428" t="n">
        <v>0.011</v>
      </c>
      <c r="EP428" t="n">
        <v>1.1e-06</v>
      </c>
      <c r="EQ428" t="inlineStr">
        <is>
          <t>4-Acid Digestion</t>
        </is>
      </c>
      <c r="ER428" t="inlineStr"/>
      <c r="ES428" t="inlineStr"/>
      <c r="ET428" t="inlineStr"/>
      <c r="EU428" t="inlineStr"/>
      <c r="EV428" t="inlineStr"/>
      <c r="EW428" t="inlineStr"/>
      <c r="EX428" t="n">
        <v>95900</v>
      </c>
      <c r="EY428" t="n">
        <v>9.59</v>
      </c>
      <c r="EZ428" t="inlineStr">
        <is>
          <t>4-Acid Digestion</t>
        </is>
      </c>
      <c r="FA428" t="n">
        <v>5.11</v>
      </c>
      <c r="FB428" t="n">
        <v>0.000511</v>
      </c>
      <c r="FC428" t="inlineStr">
        <is>
          <t>4-Acid Digestion</t>
        </is>
      </c>
      <c r="FD428" t="n">
        <v>8.949999999999999</v>
      </c>
      <c r="FE428" t="n">
        <v>0.000895</v>
      </c>
      <c r="FF428" t="inlineStr">
        <is>
          <t>4-Acid Digestion</t>
        </is>
      </c>
      <c r="FG428" t="n">
        <v>6.75</v>
      </c>
      <c r="FH428" t="n">
        <v>0.000675</v>
      </c>
      <c r="FI428" t="inlineStr">
        <is>
          <t>4-Acid Digestion</t>
        </is>
      </c>
      <c r="FJ428" t="n">
        <v>156700</v>
      </c>
      <c r="FK428" t="n">
        <v>15.67</v>
      </c>
      <c r="FL428" t="inlineStr">
        <is>
          <t>Borate Fusion XRF</t>
        </is>
      </c>
      <c r="FM428" t="n">
        <v>2.79</v>
      </c>
      <c r="FN428" t="n">
        <v>0.000279</v>
      </c>
      <c r="FO428" t="inlineStr">
        <is>
          <t>Borate / Peroxide Fusion ICP</t>
        </is>
      </c>
      <c r="FP428" t="n">
        <v>1.43</v>
      </c>
      <c r="FQ428" t="n">
        <v>0.000143</v>
      </c>
      <c r="FR428" t="inlineStr">
        <is>
          <t>4-Acid Digestion</t>
        </is>
      </c>
      <c r="FS428" t="n">
        <v>64</v>
      </c>
      <c r="FT428" t="n">
        <v>0.0064</v>
      </c>
      <c r="FU428" t="inlineStr">
        <is>
          <t>4-Acid Digestion</t>
        </is>
      </c>
      <c r="FV428" t="n">
        <v>0.28</v>
      </c>
      <c r="FW428" t="n">
        <v>2.8e-05</v>
      </c>
      <c r="FX428" t="inlineStr">
        <is>
          <t>4-Acid Digestion</t>
        </is>
      </c>
      <c r="FY428" t="n">
        <v>0.38</v>
      </c>
      <c r="FZ428" t="n">
        <v>3.8e-05</v>
      </c>
      <c r="GA428" t="inlineStr">
        <is>
          <t>Borate / Peroxide Fusion ICP</t>
        </is>
      </c>
      <c r="GB428" t="n">
        <v>0.63</v>
      </c>
      <c r="GC428" t="n">
        <v>6.3e-05</v>
      </c>
      <c r="GD428" t="inlineStr">
        <is>
          <t>4-Acid Digestion</t>
        </is>
      </c>
      <c r="GE428" t="n">
        <v>8.08</v>
      </c>
      <c r="GF428" t="n">
        <v>0.000808</v>
      </c>
      <c r="GG428" t="inlineStr">
        <is>
          <t>4-Acid Digestion</t>
        </is>
      </c>
      <c r="GH428" t="n">
        <v>1400</v>
      </c>
      <c r="GI428" t="n">
        <v>0.14</v>
      </c>
      <c r="GJ428" t="inlineStr">
        <is>
          <t>4-Acid Digestion</t>
        </is>
      </c>
      <c r="GK428" t="n">
        <v>0.68</v>
      </c>
      <c r="GL428" t="n">
        <v>6.8e-05</v>
      </c>
      <c r="GM428" t="inlineStr">
        <is>
          <t>4-Acid Digestion</t>
        </is>
      </c>
      <c r="GN428" t="n">
        <v>0.19</v>
      </c>
      <c r="GO428" t="n">
        <v>1.9e-05</v>
      </c>
      <c r="GP428" t="inlineStr">
        <is>
          <t>Borate / Peroxide Fusion ICP</t>
        </is>
      </c>
      <c r="GQ428" t="n">
        <v>1.68</v>
      </c>
      <c r="GR428" t="n">
        <v>0.000168</v>
      </c>
      <c r="GS428" t="inlineStr">
        <is>
          <t>4-Acid Digestion</t>
        </is>
      </c>
      <c r="GT428" t="n">
        <v>57</v>
      </c>
      <c r="GU428" t="n">
        <v>0.0057</v>
      </c>
      <c r="GV428" t="inlineStr">
        <is>
          <t>Borate / Peroxide Fusion ICP</t>
        </is>
      </c>
      <c r="GW428" t="n">
        <v>4.67</v>
      </c>
      <c r="GX428" t="n">
        <v>0.000467</v>
      </c>
      <c r="GY428" t="inlineStr">
        <is>
          <t>4-Acid Digestion</t>
        </is>
      </c>
      <c r="GZ428" t="n">
        <v>10.6</v>
      </c>
      <c r="HA428" t="n">
        <v>0.00106</v>
      </c>
      <c r="HB428" t="inlineStr">
        <is>
          <t>4-Acid Digestion</t>
        </is>
      </c>
      <c r="HC428" t="n">
        <v>1.11</v>
      </c>
      <c r="HD428" t="n">
        <v>0.000111</v>
      </c>
      <c r="HE428" t="inlineStr">
        <is>
          <t>Borate / Peroxide Fusion ICP</t>
        </is>
      </c>
      <c r="HF428" t="n">
        <v>149</v>
      </c>
      <c r="HG428" t="n">
        <v>0.0149</v>
      </c>
      <c r="HH428" t="inlineStr">
        <is>
          <t>4-Acid Digestion</t>
        </is>
      </c>
      <c r="HI428" t="n">
        <v>48.7</v>
      </c>
      <c r="HJ428" t="n">
        <v>0.00487</v>
      </c>
      <c r="HK428" t="inlineStr">
        <is>
          <t>4-Acid Digestion</t>
        </is>
      </c>
    </row>
    <row r="429">
      <c r="A429" t="inlineStr">
        <is>
          <t>OREAS0076a</t>
        </is>
      </c>
      <c r="B429" t="inlineStr">
        <is>
          <t>Ni sulphide ore</t>
        </is>
      </c>
      <c r="C429" t="inlineStr">
        <is>
          <t>primary</t>
        </is>
      </c>
      <c r="D429" t="inlineStr">
        <is>
          <t>mineralised ultramafic</t>
        </is>
      </c>
      <c r="E429" t="inlineStr">
        <is>
          <t>komatiite-hosted nickel sulphide</t>
        </is>
      </c>
      <c r="F429" t="inlineStr">
        <is>
          <t>no</t>
        </is>
      </c>
      <c r="G429" t="inlineStr">
        <is>
          <t>Current</t>
        </is>
      </c>
      <c r="H429" t="inlineStr">
        <is>
          <t>C:/Users/Zeb/Documents/GitHub/OREAS-Catalogue-Info/oreas-catalogue-2024-05-24.csv</t>
        </is>
      </c>
      <c r="I429">
        <f>Hyperlink("https://www.oreas.com/crm/OREAS-76a/")</f>
        <v/>
      </c>
      <c r="J429" t="inlineStr"/>
      <c r="K429" t="inlineStr"/>
      <c r="L429" t="inlineStr"/>
      <c r="M429" t="n">
        <v>9050.187</v>
      </c>
      <c r="N429" t="n">
        <v>0.9050187</v>
      </c>
      <c r="O429" t="inlineStr">
        <is>
          <t>4-Acid Digestion</t>
        </is>
      </c>
      <c r="P429" t="n">
        <v>107</v>
      </c>
      <c r="Q429" t="n">
        <v>0.0107</v>
      </c>
      <c r="R429" t="inlineStr">
        <is>
          <t>4-Acid Digestion</t>
        </is>
      </c>
      <c r="S429" t="n">
        <v>0.041</v>
      </c>
      <c r="T429" t="n">
        <v>4.1e-06</v>
      </c>
      <c r="U429" t="inlineStr">
        <is>
          <t>Pb Fire Assay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1191</v>
      </c>
      <c r="AU429" t="n">
        <v>0.1191</v>
      </c>
      <c r="AV429" t="inlineStr">
        <is>
          <t>4-Acid Digestion</t>
        </is>
      </c>
      <c r="AW429" t="n">
        <v>872</v>
      </c>
      <c r="AX429" t="n">
        <v>0.0872</v>
      </c>
      <c r="AY429" t="inlineStr">
        <is>
          <t>4-Acid Digestion</t>
        </is>
      </c>
      <c r="AZ429" t="inlineStr"/>
      <c r="BA429" t="inlineStr"/>
      <c r="BB429" t="inlineStr"/>
      <c r="BC429" t="n">
        <v>2848</v>
      </c>
      <c r="BD429" t="n">
        <v>0.2848</v>
      </c>
      <c r="BE429" t="inlineStr">
        <is>
          <t>4-Acid Digestion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250000</v>
      </c>
      <c r="BP429" t="n">
        <v>25</v>
      </c>
      <c r="BQ429" t="inlineStr">
        <is>
          <t>4-Acid Digestion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n">
        <v>100103.959</v>
      </c>
      <c r="DC429" t="n">
        <v>10.0103959</v>
      </c>
      <c r="DD429" t="inlineStr">
        <is>
          <t>4-Acid Digestion</t>
        </is>
      </c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n">
        <v>74000</v>
      </c>
      <c r="DU429" t="n">
        <v>7.4</v>
      </c>
      <c r="DV429" t="inlineStr">
        <is>
          <t>Borate / Peroxide Fusion ICP</t>
        </is>
      </c>
      <c r="DW429" t="inlineStr"/>
      <c r="DX429" t="inlineStr"/>
      <c r="DY429" t="inlineStr"/>
      <c r="DZ429" t="inlineStr"/>
      <c r="EA429" t="inlineStr"/>
      <c r="EB429" t="inlineStr"/>
      <c r="EC429" t="n">
        <v>0.403</v>
      </c>
      <c r="ED429" t="n">
        <v>4.03e-05</v>
      </c>
      <c r="EE429" t="inlineStr">
        <is>
          <t>Pb Fire Assay</t>
        </is>
      </c>
      <c r="EF429" t="inlineStr"/>
      <c r="EG429" t="inlineStr"/>
      <c r="EH429" t="inlineStr"/>
      <c r="EI429" t="n">
        <v>0.701</v>
      </c>
      <c r="EJ429" t="n">
        <v>7.01e-05</v>
      </c>
      <c r="EK429" t="inlineStr">
        <is>
          <t>Pb Fire Assay</t>
        </is>
      </c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n">
        <v>172000</v>
      </c>
      <c r="EY429" t="n">
        <v>17.2</v>
      </c>
      <c r="EZ429" t="inlineStr">
        <is>
          <t>4-Acid Digestion</t>
        </is>
      </c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n">
        <v>101433.378</v>
      </c>
      <c r="FK429" t="n">
        <v>10.1433378</v>
      </c>
      <c r="FL429" t="inlineStr">
        <is>
          <t>Borate / Peroxide Fusion ICP</t>
        </is>
      </c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</row>
    <row r="430">
      <c r="A430" t="inlineStr">
        <is>
          <t>OREAS0076b</t>
        </is>
      </c>
      <c r="B430" t="inlineStr">
        <is>
          <t>Ni sulphide ore</t>
        </is>
      </c>
      <c r="C430" t="inlineStr">
        <is>
          <t>primary</t>
        </is>
      </c>
      <c r="D430" t="inlineStr">
        <is>
          <t>mineralised ultramafic</t>
        </is>
      </c>
      <c r="E430" t="inlineStr">
        <is>
          <t>komatiite-hosted nickel sulphide</t>
        </is>
      </c>
      <c r="F430" t="inlineStr">
        <is>
          <t>yes</t>
        </is>
      </c>
      <c r="G430" t="inlineStr">
        <is>
          <t>Current</t>
        </is>
      </c>
      <c r="H430" t="inlineStr">
        <is>
          <t>C:/Users/Zeb/Documents/GitHub/OREAS-Catalogue-Info/oreas-catalogue-2024-05-24.csv</t>
        </is>
      </c>
      <c r="I430">
        <f>Hyperlink("https://www.oreas.com/crm/OREAS-76b/")</f>
        <v/>
      </c>
      <c r="J430" t="n">
        <v>1.14</v>
      </c>
      <c r="K430" t="n">
        <v>0.000114</v>
      </c>
      <c r="L430" t="inlineStr">
        <is>
          <t>4-Acid Digestion</t>
        </is>
      </c>
      <c r="M430" t="n">
        <v>26300</v>
      </c>
      <c r="N430" t="n">
        <v>2.63</v>
      </c>
      <c r="O430" t="inlineStr">
        <is>
          <t>4-Acid Digestion</t>
        </is>
      </c>
      <c r="P430" t="n">
        <v>1394</v>
      </c>
      <c r="Q430" t="n">
        <v>0.1394</v>
      </c>
      <c r="R430" t="inlineStr">
        <is>
          <t>4-Acid Digestion</t>
        </is>
      </c>
      <c r="S430" t="inlineStr"/>
      <c r="T430" t="inlineStr"/>
      <c r="U430" t="inlineStr"/>
      <c r="V430" t="inlineStr"/>
      <c r="W430" t="inlineStr"/>
      <c r="X430" t="inlineStr"/>
      <c r="Y430" t="n">
        <v>154</v>
      </c>
      <c r="Z430" t="n">
        <v>0.0154</v>
      </c>
      <c r="AA430" t="inlineStr">
        <is>
          <t>Borate / Peroxide Fusion ICP</t>
        </is>
      </c>
      <c r="AB430" t="n">
        <v>0.59</v>
      </c>
      <c r="AC430" t="n">
        <v>5.9e-05</v>
      </c>
      <c r="AD430" t="inlineStr">
        <is>
          <t>4-Acid Digestion</t>
        </is>
      </c>
      <c r="AE430" t="n">
        <v>2.47</v>
      </c>
      <c r="AF430" t="n">
        <v>0.000247</v>
      </c>
      <c r="AG430" t="inlineStr">
        <is>
          <t>4-Acid Digestion</t>
        </is>
      </c>
      <c r="AH430" t="n">
        <v>30900</v>
      </c>
      <c r="AI430" t="n">
        <v>3.09</v>
      </c>
      <c r="AJ430" t="inlineStr">
        <is>
          <t>4-Acid Digestion</t>
        </is>
      </c>
      <c r="AK430" t="n">
        <v>0.95</v>
      </c>
      <c r="AL430" t="n">
        <v>9.500000000000001e-05</v>
      </c>
      <c r="AM430" t="inlineStr">
        <is>
          <t>4-Acid Digestion</t>
        </is>
      </c>
      <c r="AN430" t="n">
        <v>30.1</v>
      </c>
      <c r="AO430" t="n">
        <v>0.00301</v>
      </c>
      <c r="AP430" t="inlineStr">
        <is>
          <t>4-Acid Digestion</t>
        </is>
      </c>
      <c r="AQ430" t="inlineStr"/>
      <c r="AR430" t="inlineStr"/>
      <c r="AS430" t="inlineStr"/>
      <c r="AT430" t="n">
        <v>1067</v>
      </c>
      <c r="AU430" t="n">
        <v>0.1067</v>
      </c>
      <c r="AV430" t="inlineStr">
        <is>
          <t>4-Acid Digestion</t>
        </is>
      </c>
      <c r="AW430" t="n">
        <v>663</v>
      </c>
      <c r="AX430" t="n">
        <v>0.0663</v>
      </c>
      <c r="AY430" t="inlineStr">
        <is>
          <t>Borate Fusion XRF</t>
        </is>
      </c>
      <c r="AZ430" t="n">
        <v>2.38</v>
      </c>
      <c r="BA430" t="n">
        <v>0.000238</v>
      </c>
      <c r="BB430" t="inlineStr">
        <is>
          <t>Borate / Peroxide Fusion ICP</t>
        </is>
      </c>
      <c r="BC430" t="n">
        <v>2278</v>
      </c>
      <c r="BD430" t="n">
        <v>0.2278</v>
      </c>
      <c r="BE430" t="inlineStr">
        <is>
          <t>4-Acid Digestion</t>
        </is>
      </c>
      <c r="BF430" t="n">
        <v>1.59</v>
      </c>
      <c r="BG430" t="n">
        <v>0.000159</v>
      </c>
      <c r="BH430" t="inlineStr">
        <is>
          <t>Borate / Peroxide Fusion ICP</t>
        </is>
      </c>
      <c r="BI430" t="n">
        <v>0.95</v>
      </c>
      <c r="BJ430" t="n">
        <v>9.500000000000001e-05</v>
      </c>
      <c r="BK430" t="inlineStr">
        <is>
          <t>Borate / Peroxide Fusion ICP</t>
        </is>
      </c>
      <c r="BL430" t="n">
        <v>0.44</v>
      </c>
      <c r="BM430" t="n">
        <v>4.4e-05</v>
      </c>
      <c r="BN430" t="inlineStr">
        <is>
          <t>Borate / Peroxide Fusion ICP</t>
        </is>
      </c>
      <c r="BO430" t="n">
        <v>218400</v>
      </c>
      <c r="BP430" t="n">
        <v>21.84</v>
      </c>
      <c r="BQ430" t="inlineStr">
        <is>
          <t>4-Acid Digestion</t>
        </is>
      </c>
      <c r="BR430" t="n">
        <v>6.34</v>
      </c>
      <c r="BS430" t="n">
        <v>0.000634</v>
      </c>
      <c r="BT430" t="inlineStr">
        <is>
          <t>4-Acid Digestion</t>
        </is>
      </c>
      <c r="BU430" t="n">
        <v>1.75</v>
      </c>
      <c r="BV430" t="n">
        <v>0.000175</v>
      </c>
      <c r="BW430" t="inlineStr">
        <is>
          <t>Borate / Peroxide Fusion ICP</t>
        </is>
      </c>
      <c r="BX430" t="inlineStr"/>
      <c r="BY430" t="inlineStr"/>
      <c r="BZ430" t="inlineStr"/>
      <c r="CA430" t="n">
        <v>1.45</v>
      </c>
      <c r="CB430" t="n">
        <v>0.000145</v>
      </c>
      <c r="CC430" t="inlineStr">
        <is>
          <t>4-Acid Digestion</t>
        </is>
      </c>
      <c r="CD430" t="inlineStr"/>
      <c r="CE430" t="inlineStr"/>
      <c r="CF430" t="inlineStr"/>
      <c r="CG430" t="n">
        <v>0.32</v>
      </c>
      <c r="CH430" t="n">
        <v>3.2e-05</v>
      </c>
      <c r="CI430" t="inlineStr">
        <is>
          <t>Borate / Peroxide Fusion ICP</t>
        </is>
      </c>
      <c r="CJ430" t="n">
        <v>0.095</v>
      </c>
      <c r="CK430" t="n">
        <v>9.500000000000001e-06</v>
      </c>
      <c r="CL430" t="inlineStr">
        <is>
          <t>4-Acid Digestion</t>
        </is>
      </c>
      <c r="CM430" t="inlineStr"/>
      <c r="CN430" t="inlineStr"/>
      <c r="CO430" t="inlineStr"/>
      <c r="CP430" t="n">
        <v>5000</v>
      </c>
      <c r="CQ430" t="n">
        <v>0.5</v>
      </c>
      <c r="CR430" t="inlineStr">
        <is>
          <t>4-Acid Digestion</t>
        </is>
      </c>
      <c r="CS430" t="n">
        <v>17.1</v>
      </c>
      <c r="CT430" t="n">
        <v>0.00171</v>
      </c>
      <c r="CU430" t="inlineStr">
        <is>
          <t>4-Acid Digestion</t>
        </is>
      </c>
      <c r="CV430" t="n">
        <v>22.5</v>
      </c>
      <c r="CW430" t="n">
        <v>0.00225</v>
      </c>
      <c r="CX430" t="inlineStr">
        <is>
          <t>4-Acid Digestion</t>
        </is>
      </c>
      <c r="CY430" t="inlineStr"/>
      <c r="CZ430" t="inlineStr"/>
      <c r="DA430" t="inlineStr"/>
      <c r="DB430" t="n">
        <v>58500</v>
      </c>
      <c r="DC430" t="n">
        <v>5.85</v>
      </c>
      <c r="DD430" t="inlineStr">
        <is>
          <t>4-Acid Digestion</t>
        </is>
      </c>
      <c r="DE430" t="n">
        <v>760</v>
      </c>
      <c r="DF430" t="n">
        <v>0.076</v>
      </c>
      <c r="DG430" t="inlineStr">
        <is>
          <t>4-Acid Digestion</t>
        </is>
      </c>
      <c r="DH430" t="inlineStr"/>
      <c r="DI430" t="inlineStr"/>
      <c r="DJ430" t="inlineStr"/>
      <c r="DK430" t="n">
        <v>5410</v>
      </c>
      <c r="DL430" t="n">
        <v>0.541</v>
      </c>
      <c r="DM430" t="inlineStr">
        <is>
          <t>4-Acid Digestion</t>
        </is>
      </c>
      <c r="DN430" t="n">
        <v>3.68</v>
      </c>
      <c r="DO430" t="n">
        <v>0.000368</v>
      </c>
      <c r="DP430" t="inlineStr">
        <is>
          <t>4-Acid Digestion</t>
        </is>
      </c>
      <c r="DQ430" t="n">
        <v>10.6</v>
      </c>
      <c r="DR430" t="n">
        <v>0.00106</v>
      </c>
      <c r="DS430" t="inlineStr">
        <is>
          <t>Borate / Peroxide Fusion ICP</t>
        </is>
      </c>
      <c r="DT430" t="n">
        <v>77800</v>
      </c>
      <c r="DU430" t="n">
        <v>7.78</v>
      </c>
      <c r="DV430" t="inlineStr">
        <is>
          <t>Borate Fusion XRF</t>
        </is>
      </c>
      <c r="DW430" t="n">
        <v>110</v>
      </c>
      <c r="DX430" t="n">
        <v>0.011</v>
      </c>
      <c r="DY430" t="inlineStr">
        <is>
          <t>4-Acid Digestion</t>
        </is>
      </c>
      <c r="DZ430" t="n">
        <v>44.9</v>
      </c>
      <c r="EA430" t="n">
        <v>0.00449</v>
      </c>
      <c r="EB430" t="inlineStr">
        <is>
          <t>4-Acid Digestion</t>
        </is>
      </c>
      <c r="EC430" t="inlineStr"/>
      <c r="ED430" t="inlineStr"/>
      <c r="EE430" t="inlineStr"/>
      <c r="EF430" t="n">
        <v>3.06</v>
      </c>
      <c r="EG430" t="n">
        <v>0.000306</v>
      </c>
      <c r="EH430" t="inlineStr">
        <is>
          <t>Borate / Peroxide Fusion ICP</t>
        </is>
      </c>
      <c r="EI430" t="inlineStr"/>
      <c r="EJ430" t="inlineStr"/>
      <c r="EK430" t="inlineStr"/>
      <c r="EL430" t="n">
        <v>23.1</v>
      </c>
      <c r="EM430" t="n">
        <v>0.00231</v>
      </c>
      <c r="EN430" t="inlineStr">
        <is>
          <t>Borate / Peroxide Fusion ICP</t>
        </is>
      </c>
      <c r="EO430" t="n">
        <v>0.015</v>
      </c>
      <c r="EP430" t="n">
        <v>1.5e-06</v>
      </c>
      <c r="EQ430" t="inlineStr">
        <is>
          <t>4-Acid Digestion</t>
        </is>
      </c>
      <c r="ER430" t="inlineStr"/>
      <c r="ES430" t="inlineStr"/>
      <c r="ET430" t="inlineStr"/>
      <c r="EU430" t="inlineStr"/>
      <c r="EV430" t="inlineStr"/>
      <c r="EW430" t="inlineStr"/>
      <c r="EX430" t="n">
        <v>154500</v>
      </c>
      <c r="EY430" t="n">
        <v>15.45</v>
      </c>
      <c r="EZ430" t="inlineStr">
        <is>
          <t>Borate / Peroxide Fusion ICP</t>
        </is>
      </c>
      <c r="FA430" t="n">
        <v>6.27</v>
      </c>
      <c r="FB430" t="n">
        <v>0.000627</v>
      </c>
      <c r="FC430" t="inlineStr">
        <is>
          <t>4-Acid Digestion</t>
        </is>
      </c>
      <c r="FD430" t="n">
        <v>6.46</v>
      </c>
      <c r="FE430" t="n">
        <v>0.000646</v>
      </c>
      <c r="FF430" t="inlineStr">
        <is>
          <t>4-Acid Digestion</t>
        </is>
      </c>
      <c r="FG430" t="n">
        <v>9.109999999999999</v>
      </c>
      <c r="FH430" t="n">
        <v>0.000911</v>
      </c>
      <c r="FI430" t="inlineStr">
        <is>
          <t>4-Acid Digestion</t>
        </is>
      </c>
      <c r="FJ430" t="n">
        <v>137400</v>
      </c>
      <c r="FK430" t="n">
        <v>13.74</v>
      </c>
      <c r="FL430" t="inlineStr">
        <is>
          <t>Borate Fusion XRF</t>
        </is>
      </c>
      <c r="FM430" t="n">
        <v>1.94</v>
      </c>
      <c r="FN430" t="n">
        <v>0.000194</v>
      </c>
      <c r="FO430" t="inlineStr">
        <is>
          <t>Borate / Peroxide Fusion ICP</t>
        </is>
      </c>
      <c r="FP430" t="n">
        <v>1.49</v>
      </c>
      <c r="FQ430" t="n">
        <v>0.000149</v>
      </c>
      <c r="FR430" t="inlineStr">
        <is>
          <t>4-Acid Digestion</t>
        </is>
      </c>
      <c r="FS430" t="n">
        <v>44.4</v>
      </c>
      <c r="FT430" t="n">
        <v>0.00444</v>
      </c>
      <c r="FU430" t="inlineStr">
        <is>
          <t>4-Acid Digestion</t>
        </is>
      </c>
      <c r="FV430" t="n">
        <v>0.3</v>
      </c>
      <c r="FW430" t="n">
        <v>3e-05</v>
      </c>
      <c r="FX430" t="inlineStr">
        <is>
          <t>4-Acid Digestion</t>
        </is>
      </c>
      <c r="FY430" t="n">
        <v>0.29</v>
      </c>
      <c r="FZ430" t="n">
        <v>2.9e-05</v>
      </c>
      <c r="GA430" t="inlineStr">
        <is>
          <t>Borate / Peroxide Fusion ICP</t>
        </is>
      </c>
      <c r="GB430" t="n">
        <v>0.9</v>
      </c>
      <c r="GC430" t="n">
        <v>9.000000000000001e-05</v>
      </c>
      <c r="GD430" t="inlineStr">
        <is>
          <t>4-Acid Digestion</t>
        </is>
      </c>
      <c r="GE430" t="n">
        <v>7.19</v>
      </c>
      <c r="GF430" t="n">
        <v>0.000719</v>
      </c>
      <c r="GG430" t="inlineStr">
        <is>
          <t>4-Acid Digestion</t>
        </is>
      </c>
      <c r="GH430" t="n">
        <v>1030</v>
      </c>
      <c r="GI430" t="n">
        <v>0.103</v>
      </c>
      <c r="GJ430" t="inlineStr">
        <is>
          <t>4-Acid Digestion</t>
        </is>
      </c>
      <c r="GK430" t="n">
        <v>1</v>
      </c>
      <c r="GL430" t="n">
        <v>0.0001</v>
      </c>
      <c r="GM430" t="inlineStr">
        <is>
          <t>4-Acid Digestion</t>
        </is>
      </c>
      <c r="GN430" t="inlineStr"/>
      <c r="GO430" t="inlineStr"/>
      <c r="GP430" t="inlineStr"/>
      <c r="GQ430" t="n">
        <v>2.19</v>
      </c>
      <c r="GR430" t="n">
        <v>0.000219</v>
      </c>
      <c r="GS430" t="inlineStr">
        <is>
          <t>4-Acid Digestion</t>
        </is>
      </c>
      <c r="GT430" t="n">
        <v>46.1</v>
      </c>
      <c r="GU430" t="n">
        <v>0.00461</v>
      </c>
      <c r="GV430" t="inlineStr">
        <is>
          <t>Borate / Peroxide Fusion ICP</t>
        </is>
      </c>
      <c r="GW430" t="n">
        <v>3.84</v>
      </c>
      <c r="GX430" t="n">
        <v>0.000384</v>
      </c>
      <c r="GY430" t="inlineStr">
        <is>
          <t>4-Acid Digestion</t>
        </is>
      </c>
      <c r="GZ430" t="n">
        <v>7.98</v>
      </c>
      <c r="HA430" t="n">
        <v>0.000798</v>
      </c>
      <c r="HB430" t="inlineStr">
        <is>
          <t>4-Acid Digestion</t>
        </is>
      </c>
      <c r="HC430" t="n">
        <v>0.9399999999999999</v>
      </c>
      <c r="HD430" t="n">
        <v>9.399999999999999e-05</v>
      </c>
      <c r="HE430" t="inlineStr">
        <is>
          <t>Borate / Peroxide Fusion ICP</t>
        </is>
      </c>
      <c r="HF430" t="n">
        <v>178</v>
      </c>
      <c r="HG430" t="n">
        <v>0.0178</v>
      </c>
      <c r="HH430" t="inlineStr">
        <is>
          <t>4-Acid Digestion</t>
        </is>
      </c>
      <c r="HI430" t="n">
        <v>49.4</v>
      </c>
      <c r="HJ430" t="n">
        <v>0.00494</v>
      </c>
      <c r="HK430" t="inlineStr">
        <is>
          <t>4-Acid Digestion</t>
        </is>
      </c>
    </row>
    <row r="431">
      <c r="A431" t="inlineStr">
        <is>
          <t>OREAS0077a</t>
        </is>
      </c>
      <c r="B431" t="inlineStr">
        <is>
          <t>Ni sulphide ore</t>
        </is>
      </c>
      <c r="C431" t="inlineStr">
        <is>
          <t>primary</t>
        </is>
      </c>
      <c r="D431" t="inlineStr">
        <is>
          <t>mineralised ultramafic</t>
        </is>
      </c>
      <c r="E431" t="inlineStr">
        <is>
          <t>komatiite-hosted nickel sulphide</t>
        </is>
      </c>
      <c r="F431" t="inlineStr">
        <is>
          <t>no</t>
        </is>
      </c>
      <c r="G431" t="inlineStr">
        <is>
          <t>Current</t>
        </is>
      </c>
      <c r="H431" t="inlineStr">
        <is>
          <t>C:/Users/Zeb/Documents/GitHub/OREAS-Catalogue-Info/oreas-catalogue-2024-05-24.csv</t>
        </is>
      </c>
      <c r="I431">
        <f>Hyperlink("https://www.oreas.com/crm/OREAS-77a/")</f>
        <v/>
      </c>
      <c r="J431" t="inlineStr"/>
      <c r="K431" t="inlineStr"/>
      <c r="L431" t="inlineStr"/>
      <c r="M431" t="n">
        <v>7674.135</v>
      </c>
      <c r="N431" t="n">
        <v>0.7674135</v>
      </c>
      <c r="O431" t="inlineStr">
        <is>
          <t>4-Acid Digestion</t>
        </is>
      </c>
      <c r="P431" t="n">
        <v>154</v>
      </c>
      <c r="Q431" t="n">
        <v>0.0154</v>
      </c>
      <c r="R431" t="inlineStr">
        <is>
          <t>4-Acid Digestion</t>
        </is>
      </c>
      <c r="S431" t="n">
        <v>0.061</v>
      </c>
      <c r="T431" t="n">
        <v>6.1e-06</v>
      </c>
      <c r="U431" t="inlineStr">
        <is>
          <t>Pb Fire Assay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1714</v>
      </c>
      <c r="AU431" t="n">
        <v>0.1714</v>
      </c>
      <c r="AV431" t="inlineStr">
        <is>
          <t>4-Acid Digestion</t>
        </is>
      </c>
      <c r="AW431" t="n">
        <v>709</v>
      </c>
      <c r="AX431" t="n">
        <v>0.0709</v>
      </c>
      <c r="AY431" t="inlineStr">
        <is>
          <t>4-Acid Digestion</t>
        </is>
      </c>
      <c r="AZ431" t="inlineStr"/>
      <c r="BA431" t="inlineStr"/>
      <c r="BB431" t="inlineStr"/>
      <c r="BC431" t="n">
        <v>4311</v>
      </c>
      <c r="BD431" t="n">
        <v>0.4311</v>
      </c>
      <c r="BE431" t="inlineStr">
        <is>
          <t>4-Acid Digestion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343000</v>
      </c>
      <c r="BP431" t="n">
        <v>34.3</v>
      </c>
      <c r="BQ431" t="inlineStr">
        <is>
          <t>4-Acid Digestion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n">
        <v>43720.103</v>
      </c>
      <c r="DC431" t="n">
        <v>4.3720103</v>
      </c>
      <c r="DD431" t="inlineStr">
        <is>
          <t>4-Acid Digestion</t>
        </is>
      </c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n">
        <v>107100</v>
      </c>
      <c r="DU431" t="n">
        <v>10.71</v>
      </c>
      <c r="DV431" t="inlineStr">
        <is>
          <t>Borate / Peroxide Fusion ICP</t>
        </is>
      </c>
      <c r="DW431" t="inlineStr"/>
      <c r="DX431" t="inlineStr"/>
      <c r="DY431" t="inlineStr"/>
      <c r="DZ431" t="inlineStr"/>
      <c r="EA431" t="inlineStr"/>
      <c r="EB431" t="inlineStr"/>
      <c r="EC431" t="n">
        <v>0.5659999999999999</v>
      </c>
      <c r="ED431" t="n">
        <v>5.66e-05</v>
      </c>
      <c r="EE431" t="inlineStr">
        <is>
          <t>Pb Fire Assay</t>
        </is>
      </c>
      <c r="EF431" t="inlineStr"/>
      <c r="EG431" t="inlineStr"/>
      <c r="EH431" t="inlineStr"/>
      <c r="EI431" t="n">
        <v>1.088</v>
      </c>
      <c r="EJ431" t="n">
        <v>0.0001088</v>
      </c>
      <c r="EK431" t="inlineStr">
        <is>
          <t>Pb Fire Assay</t>
        </is>
      </c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n">
        <v>244000</v>
      </c>
      <c r="EY431" t="n">
        <v>24.4</v>
      </c>
      <c r="EZ431" t="inlineStr">
        <is>
          <t>4-Acid Digestion</t>
        </is>
      </c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n">
        <v>62168.844</v>
      </c>
      <c r="FK431" t="n">
        <v>6.2168844</v>
      </c>
      <c r="FL431" t="inlineStr">
        <is>
          <t>Borate / Peroxide Fusion ICP</t>
        </is>
      </c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</row>
    <row r="432">
      <c r="A432" t="inlineStr">
        <is>
          <t>OREAS0077b</t>
        </is>
      </c>
      <c r="B432" t="inlineStr">
        <is>
          <t>Ni sulphide ore</t>
        </is>
      </c>
      <c r="C432" t="inlineStr">
        <is>
          <t>primary</t>
        </is>
      </c>
      <c r="D432" t="inlineStr">
        <is>
          <t>mineralised ultramafic</t>
        </is>
      </c>
      <c r="E432" t="inlineStr">
        <is>
          <t>komatiite-hosted nickel sulphide</t>
        </is>
      </c>
      <c r="F432" t="inlineStr">
        <is>
          <t>yes</t>
        </is>
      </c>
      <c r="G432" t="inlineStr">
        <is>
          <t>Current</t>
        </is>
      </c>
      <c r="H432" t="inlineStr">
        <is>
          <t>C:/Users/Zeb/Documents/GitHub/OREAS-Catalogue-Info/oreas-catalogue-2024-05-24.csv</t>
        </is>
      </c>
      <c r="I432">
        <f>Hyperlink("https://www.oreas.com/crm/OREAS-77b/")</f>
        <v/>
      </c>
      <c r="J432" t="n">
        <v>1.62</v>
      </c>
      <c r="K432" t="n">
        <v>0.000162</v>
      </c>
      <c r="L432" t="inlineStr">
        <is>
          <t>4-Acid Digestion</t>
        </is>
      </c>
      <c r="M432" t="n">
        <v>19400</v>
      </c>
      <c r="N432" t="n">
        <v>1.94</v>
      </c>
      <c r="O432" t="inlineStr">
        <is>
          <t>4-Acid Digestion</t>
        </is>
      </c>
      <c r="P432" t="n">
        <v>2054</v>
      </c>
      <c r="Q432" t="n">
        <v>0.2054</v>
      </c>
      <c r="R432" t="inlineStr">
        <is>
          <t>4-Acid Digestion</t>
        </is>
      </c>
      <c r="S432" t="inlineStr"/>
      <c r="T432" t="inlineStr"/>
      <c r="U432" t="inlineStr"/>
      <c r="V432" t="inlineStr"/>
      <c r="W432" t="inlineStr"/>
      <c r="X432" t="inlineStr"/>
      <c r="Y432" t="n">
        <v>118</v>
      </c>
      <c r="Z432" t="n">
        <v>0.0118</v>
      </c>
      <c r="AA432" t="inlineStr">
        <is>
          <t>4-Acid Digestion</t>
        </is>
      </c>
      <c r="AB432" t="n">
        <v>0.47</v>
      </c>
      <c r="AC432" t="n">
        <v>4.7e-05</v>
      </c>
      <c r="AD432" t="inlineStr">
        <is>
          <t>4-Acid Digestion</t>
        </is>
      </c>
      <c r="AE432" t="n">
        <v>3.44</v>
      </c>
      <c r="AF432" t="n">
        <v>0.000344</v>
      </c>
      <c r="AG432" t="inlineStr">
        <is>
          <t>4-Acid Digestion</t>
        </is>
      </c>
      <c r="AH432" t="n">
        <v>30600</v>
      </c>
      <c r="AI432" t="n">
        <v>3.06</v>
      </c>
      <c r="AJ432" t="inlineStr">
        <is>
          <t>4-Acid Digestion</t>
        </is>
      </c>
      <c r="AK432" t="n">
        <v>1.2</v>
      </c>
      <c r="AL432" t="n">
        <v>0.00012</v>
      </c>
      <c r="AM432" t="inlineStr">
        <is>
          <t>4-Acid Digestion</t>
        </is>
      </c>
      <c r="AN432" t="n">
        <v>27.7</v>
      </c>
      <c r="AO432" t="n">
        <v>0.00277</v>
      </c>
      <c r="AP432" t="inlineStr">
        <is>
          <t>4-Acid Digestion</t>
        </is>
      </c>
      <c r="AQ432" t="inlineStr"/>
      <c r="AR432" t="inlineStr"/>
      <c r="AS432" t="inlineStr"/>
      <c r="AT432" t="n">
        <v>1551</v>
      </c>
      <c r="AU432" t="n">
        <v>0.1551</v>
      </c>
      <c r="AV432" t="inlineStr">
        <is>
          <t>4-Acid Digestion</t>
        </is>
      </c>
      <c r="AW432" t="n">
        <v>280</v>
      </c>
      <c r="AX432" t="n">
        <v>0.028</v>
      </c>
      <c r="AY432" t="inlineStr">
        <is>
          <t>4-Acid Digestion</t>
        </is>
      </c>
      <c r="AZ432" t="n">
        <v>2.32</v>
      </c>
      <c r="BA432" t="n">
        <v>0.000232</v>
      </c>
      <c r="BB432" t="inlineStr">
        <is>
          <t>4-Acid Digestion</t>
        </is>
      </c>
      <c r="BC432" t="n">
        <v>3426</v>
      </c>
      <c r="BD432" t="n">
        <v>0.3426</v>
      </c>
      <c r="BE432" t="inlineStr">
        <is>
          <t>4-Acid Digestion</t>
        </is>
      </c>
      <c r="BF432" t="n">
        <v>1.33</v>
      </c>
      <c r="BG432" t="n">
        <v>0.000133</v>
      </c>
      <c r="BH432" t="inlineStr">
        <is>
          <t>Borate / Peroxide Fusion ICP</t>
        </is>
      </c>
      <c r="BI432" t="n">
        <v>0.8100000000000001</v>
      </c>
      <c r="BJ432" t="n">
        <v>8.1e-05</v>
      </c>
      <c r="BK432" t="inlineStr">
        <is>
          <t>Borate / Peroxide Fusion ICP</t>
        </is>
      </c>
      <c r="BL432" t="n">
        <v>0.38</v>
      </c>
      <c r="BM432" t="n">
        <v>3.8e-05</v>
      </c>
      <c r="BN432" t="inlineStr">
        <is>
          <t>Borate / Peroxide Fusion ICP</t>
        </is>
      </c>
      <c r="BO432" t="n">
        <v>298500</v>
      </c>
      <c r="BP432" t="n">
        <v>29.85</v>
      </c>
      <c r="BQ432" t="inlineStr">
        <is>
          <t>4-Acid Digestion</t>
        </is>
      </c>
      <c r="BR432" t="n">
        <v>4.61</v>
      </c>
      <c r="BS432" t="n">
        <v>0.000461</v>
      </c>
      <c r="BT432" t="inlineStr">
        <is>
          <t>4-Acid Digestion</t>
        </is>
      </c>
      <c r="BU432" t="n">
        <v>1.51</v>
      </c>
      <c r="BV432" t="n">
        <v>0.000151</v>
      </c>
      <c r="BW432" t="inlineStr">
        <is>
          <t>Borate / Peroxide Fusion ICP</t>
        </is>
      </c>
      <c r="BX432" t="inlineStr"/>
      <c r="BY432" t="inlineStr"/>
      <c r="BZ432" t="inlineStr"/>
      <c r="CA432" t="n">
        <v>1.15</v>
      </c>
      <c r="CB432" t="n">
        <v>0.000115</v>
      </c>
      <c r="CC432" t="inlineStr">
        <is>
          <t>4-Acid Digestion</t>
        </is>
      </c>
      <c r="CD432" t="inlineStr"/>
      <c r="CE432" t="inlineStr"/>
      <c r="CF432" t="inlineStr"/>
      <c r="CG432" t="n">
        <v>0.27</v>
      </c>
      <c r="CH432" t="n">
        <v>2.7e-05</v>
      </c>
      <c r="CI432" t="inlineStr">
        <is>
          <t>Borate / Peroxide Fusion ICP</t>
        </is>
      </c>
      <c r="CJ432" t="n">
        <v>0.11</v>
      </c>
      <c r="CK432" t="n">
        <v>1.1e-05</v>
      </c>
      <c r="CL432" t="inlineStr">
        <is>
          <t>4-Acid Digestion</t>
        </is>
      </c>
      <c r="CM432" t="inlineStr"/>
      <c r="CN432" t="inlineStr"/>
      <c r="CO432" t="inlineStr"/>
      <c r="CP432" t="n">
        <v>3610</v>
      </c>
      <c r="CQ432" t="n">
        <v>0.361</v>
      </c>
      <c r="CR432" t="inlineStr">
        <is>
          <t>4-Acid Digestion</t>
        </is>
      </c>
      <c r="CS432" t="n">
        <v>15.8</v>
      </c>
      <c r="CT432" t="n">
        <v>0.00158</v>
      </c>
      <c r="CU432" t="inlineStr">
        <is>
          <t>4-Acid Digestion</t>
        </is>
      </c>
      <c r="CV432" t="n">
        <v>18.8</v>
      </c>
      <c r="CW432" t="n">
        <v>0.00188</v>
      </c>
      <c r="CX432" t="inlineStr">
        <is>
          <t>4-Acid Digestion</t>
        </is>
      </c>
      <c r="CY432" t="inlineStr"/>
      <c r="CZ432" t="inlineStr"/>
      <c r="DA432" t="inlineStr"/>
      <c r="DB432" t="n">
        <v>25900</v>
      </c>
      <c r="DC432" t="n">
        <v>2.59</v>
      </c>
      <c r="DD432" t="inlineStr">
        <is>
          <t>4-Acid Digestion</t>
        </is>
      </c>
      <c r="DE432" t="n">
        <v>640</v>
      </c>
      <c r="DF432" t="n">
        <v>0.064</v>
      </c>
      <c r="DG432" t="inlineStr">
        <is>
          <t>4-Acid Digestion</t>
        </is>
      </c>
      <c r="DH432" t="inlineStr"/>
      <c r="DI432" t="inlineStr"/>
      <c r="DJ432" t="inlineStr"/>
      <c r="DK432" t="n">
        <v>4340</v>
      </c>
      <c r="DL432" t="n">
        <v>0.434</v>
      </c>
      <c r="DM432" t="inlineStr">
        <is>
          <t>4-Acid Digestion</t>
        </is>
      </c>
      <c r="DN432" t="n">
        <v>3.26</v>
      </c>
      <c r="DO432" t="n">
        <v>0.000326</v>
      </c>
      <c r="DP432" t="inlineStr">
        <is>
          <t>4-Acid Digestion</t>
        </is>
      </c>
      <c r="DQ432" t="n">
        <v>9.4</v>
      </c>
      <c r="DR432" t="n">
        <v>0.00094</v>
      </c>
      <c r="DS432" t="inlineStr">
        <is>
          <t>Borate / Peroxide Fusion ICP</t>
        </is>
      </c>
      <c r="DT432" t="n">
        <v>112435</v>
      </c>
      <c r="DU432" t="n">
        <v>11.2435</v>
      </c>
      <c r="DV432" t="inlineStr">
        <is>
          <t>Borate Fusion XRF</t>
        </is>
      </c>
      <c r="DW432" t="inlineStr"/>
      <c r="DX432" t="inlineStr"/>
      <c r="DY432" t="inlineStr"/>
      <c r="DZ432" t="n">
        <v>61</v>
      </c>
      <c r="EA432" t="n">
        <v>0.0061</v>
      </c>
      <c r="EB432" t="inlineStr">
        <is>
          <t>4-Acid Digestion</t>
        </is>
      </c>
      <c r="EC432" t="inlineStr"/>
      <c r="ED432" t="inlineStr"/>
      <c r="EE432" t="inlineStr"/>
      <c r="EF432" t="n">
        <v>2.89</v>
      </c>
      <c r="EG432" t="n">
        <v>0.000289</v>
      </c>
      <c r="EH432" t="inlineStr">
        <is>
          <t>Borate / Peroxide Fusion ICP</t>
        </is>
      </c>
      <c r="EI432" t="inlineStr"/>
      <c r="EJ432" t="inlineStr"/>
      <c r="EK432" t="inlineStr"/>
      <c r="EL432" t="n">
        <v>18.3</v>
      </c>
      <c r="EM432" t="n">
        <v>0.00183</v>
      </c>
      <c r="EN432" t="inlineStr">
        <is>
          <t>Borate / Peroxide Fusion ICP</t>
        </is>
      </c>
      <c r="EO432" t="n">
        <v>0.022</v>
      </c>
      <c r="EP432" t="n">
        <v>2.2e-06</v>
      </c>
      <c r="EQ432" t="inlineStr">
        <is>
          <t>4-Acid Digestion</t>
        </is>
      </c>
      <c r="ER432" t="inlineStr"/>
      <c r="ES432" t="inlineStr"/>
      <c r="ET432" t="inlineStr"/>
      <c r="EU432" t="inlineStr"/>
      <c r="EV432" t="inlineStr"/>
      <c r="EW432" t="inlineStr"/>
      <c r="EX432" t="n">
        <v>222200</v>
      </c>
      <c r="EY432" t="n">
        <v>22.22</v>
      </c>
      <c r="EZ432" t="inlineStr">
        <is>
          <t>Borate / Peroxide Fusion ICP</t>
        </is>
      </c>
      <c r="FA432" t="n">
        <v>9.1</v>
      </c>
      <c r="FB432" t="n">
        <v>0.00091</v>
      </c>
      <c r="FC432" t="inlineStr">
        <is>
          <t>4-Acid Digestion</t>
        </is>
      </c>
      <c r="FD432" t="n">
        <v>3.51</v>
      </c>
      <c r="FE432" t="n">
        <v>0.000351</v>
      </c>
      <c r="FF432" t="inlineStr">
        <is>
          <t>4-Acid Digestion</t>
        </is>
      </c>
      <c r="FG432" t="inlineStr"/>
      <c r="FH432" t="inlineStr"/>
      <c r="FI432" t="inlineStr"/>
      <c r="FJ432" t="n">
        <v>92400</v>
      </c>
      <c r="FK432" t="n">
        <v>9.24</v>
      </c>
      <c r="FL432" t="inlineStr">
        <is>
          <t>Borate Fusion XRF</t>
        </is>
      </c>
      <c r="FM432" t="n">
        <v>1.66</v>
      </c>
      <c r="FN432" t="n">
        <v>0.000166</v>
      </c>
      <c r="FO432" t="inlineStr">
        <is>
          <t>Borate / Peroxide Fusion ICP</t>
        </is>
      </c>
      <c r="FP432" t="n">
        <v>1.59</v>
      </c>
      <c r="FQ432" t="n">
        <v>0.000159</v>
      </c>
      <c r="FR432" t="inlineStr">
        <is>
          <t>4-Acid Digestion</t>
        </is>
      </c>
      <c r="FS432" t="n">
        <v>34.4</v>
      </c>
      <c r="FT432" t="n">
        <v>0.00344</v>
      </c>
      <c r="FU432" t="inlineStr">
        <is>
          <t>4-Acid Digestion</t>
        </is>
      </c>
      <c r="FV432" t="n">
        <v>0.28</v>
      </c>
      <c r="FW432" t="n">
        <v>2.8e-05</v>
      </c>
      <c r="FX432" t="inlineStr">
        <is>
          <t>4-Acid Digestion</t>
        </is>
      </c>
      <c r="FY432" t="n">
        <v>0.24</v>
      </c>
      <c r="FZ432" t="n">
        <v>2.4e-05</v>
      </c>
      <c r="GA432" t="inlineStr">
        <is>
          <t>Borate / Peroxide Fusion ICP</t>
        </is>
      </c>
      <c r="GB432" t="n">
        <v>1.35</v>
      </c>
      <c r="GC432" t="n">
        <v>0.000135</v>
      </c>
      <c r="GD432" t="inlineStr">
        <is>
          <t>4-Acid Digestion</t>
        </is>
      </c>
      <c r="GE432" t="n">
        <v>6.61</v>
      </c>
      <c r="GF432" t="n">
        <v>0.000661</v>
      </c>
      <c r="GG432" t="inlineStr">
        <is>
          <t>4-Acid Digestion</t>
        </is>
      </c>
      <c r="GH432" t="n">
        <v>640</v>
      </c>
      <c r="GI432" t="n">
        <v>0.064</v>
      </c>
      <c r="GJ432" t="inlineStr">
        <is>
          <t>4-Acid Digestion</t>
        </is>
      </c>
      <c r="GK432" t="n">
        <v>1.37</v>
      </c>
      <c r="GL432" t="n">
        <v>0.000137</v>
      </c>
      <c r="GM432" t="inlineStr">
        <is>
          <t>4-Acid Digestion</t>
        </is>
      </c>
      <c r="GN432" t="inlineStr"/>
      <c r="GO432" t="inlineStr"/>
      <c r="GP432" t="inlineStr"/>
      <c r="GQ432" t="n">
        <v>1.71</v>
      </c>
      <c r="GR432" t="n">
        <v>0.000171</v>
      </c>
      <c r="GS432" t="inlineStr">
        <is>
          <t>4-Acid Digestion</t>
        </is>
      </c>
      <c r="GT432" t="n">
        <v>33.6</v>
      </c>
      <c r="GU432" t="n">
        <v>0.00336</v>
      </c>
      <c r="GV432" t="inlineStr">
        <is>
          <t>4-Acid Digestion</t>
        </is>
      </c>
      <c r="GW432" t="n">
        <v>3.07</v>
      </c>
      <c r="GX432" t="n">
        <v>0.000307</v>
      </c>
      <c r="GY432" t="inlineStr">
        <is>
          <t>4-Acid Digestion</t>
        </is>
      </c>
      <c r="GZ432" t="n">
        <v>6.55</v>
      </c>
      <c r="HA432" t="n">
        <v>0.000655</v>
      </c>
      <c r="HB432" t="inlineStr">
        <is>
          <t>4-Acid Digestion</t>
        </is>
      </c>
      <c r="HC432" t="n">
        <v>0.8</v>
      </c>
      <c r="HD432" t="n">
        <v>8.000000000000001e-05</v>
      </c>
      <c r="HE432" t="inlineStr">
        <is>
          <t>Borate / Peroxide Fusion ICP</t>
        </is>
      </c>
      <c r="HF432" t="n">
        <v>205</v>
      </c>
      <c r="HG432" t="n">
        <v>0.0205</v>
      </c>
      <c r="HH432" t="inlineStr">
        <is>
          <t>4-Acid Digestion</t>
        </is>
      </c>
      <c r="HI432" t="n">
        <v>37.9</v>
      </c>
      <c r="HJ432" t="n">
        <v>0.00379</v>
      </c>
      <c r="HK432" t="inlineStr">
        <is>
          <t>4-Acid Digestion</t>
        </is>
      </c>
    </row>
    <row r="433">
      <c r="A433" t="inlineStr">
        <is>
          <t>OREAS0078</t>
        </is>
      </c>
      <c r="B433" t="inlineStr">
        <is>
          <t>Concentrates</t>
        </is>
      </c>
      <c r="C433" t="inlineStr">
        <is>
          <t>primary</t>
        </is>
      </c>
      <c r="D433" t="inlineStr">
        <is>
          <t>sulphide</t>
        </is>
      </c>
      <c r="E433" t="inlineStr">
        <is>
          <t>komatiite-hosted nickel sulphide</t>
        </is>
      </c>
      <c r="F433" t="inlineStr">
        <is>
          <t>no</t>
        </is>
      </c>
      <c r="G433" t="inlineStr">
        <is>
          <t>Current</t>
        </is>
      </c>
      <c r="H433" t="inlineStr">
        <is>
          <t>C:/Users/Zeb/Documents/GitHub/OREAS-Catalogue-Info/oreas-catalogue-2024-05-24.csv</t>
        </is>
      </c>
      <c r="I433">
        <f>Hyperlink("https://www.oreas.com/crm/OREAS-78/")</f>
        <v/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237400</v>
      </c>
      <c r="AU433" t="n">
        <v>23.74</v>
      </c>
      <c r="AV433" t="inlineStr">
        <is>
          <t>Classical Wet Chemistry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n">
        <v>257900</v>
      </c>
      <c r="DU433" t="n">
        <v>25.79</v>
      </c>
      <c r="DV433" t="inlineStr">
        <is>
          <t>Classical Wet Chemistry</t>
        </is>
      </c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n">
        <v>286100</v>
      </c>
      <c r="EY433" t="n">
        <v>28.61</v>
      </c>
      <c r="EZ433" t="inlineStr">
        <is>
          <t>Infrared Combustion</t>
        </is>
      </c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</row>
    <row r="434">
      <c r="A434" t="inlineStr">
        <is>
          <t>OREAS0007Ca</t>
        </is>
      </c>
      <c r="B434" t="inlineStr">
        <is>
          <t>Au (coarse) drill chips</t>
        </is>
      </c>
      <c r="C434" t="inlineStr">
        <is>
          <t>oxide</t>
        </is>
      </c>
      <c r="D434" t="inlineStr">
        <is>
          <t>greywacke</t>
        </is>
      </c>
      <c r="E434" t="inlineStr">
        <is>
          <t>shear-hosted orogenic gold</t>
        </is>
      </c>
      <c r="F434" t="inlineStr">
        <is>
          <t>no</t>
        </is>
      </c>
      <c r="G434" t="inlineStr">
        <is>
          <t>Archived</t>
        </is>
      </c>
      <c r="H434" t="inlineStr">
        <is>
          <t>C:/Users/Zeb/Documents/GitHub/OREAS-Catalogue-Info/oreas-catalogue-2024-05-24.csv</t>
        </is>
      </c>
      <c r="I434">
        <f>Hyperlink("https://www.oreas.com/crm/OREAS-7Ca/")</f>
        <v/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2.54</v>
      </c>
      <c r="T434" t="n">
        <v>0.000254</v>
      </c>
      <c r="U434" t="inlineStr">
        <is>
          <t>Pb Fire Assay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</row>
    <row r="435">
      <c r="A435" t="inlineStr">
        <is>
          <t>OREAS0007Pa</t>
        </is>
      </c>
      <c r="B435" t="inlineStr">
        <is>
          <t>Au &gt;1 ppm, Au only</t>
        </is>
      </c>
      <c r="C435" t="inlineStr">
        <is>
          <t>primary</t>
        </is>
      </c>
      <c r="D435" t="inlineStr">
        <is>
          <t>greywacke</t>
        </is>
      </c>
      <c r="E435" t="inlineStr">
        <is>
          <t>shear-hosted orogenic gold</t>
        </is>
      </c>
      <c r="F435" t="inlineStr">
        <is>
          <t>no</t>
        </is>
      </c>
      <c r="G435" t="inlineStr">
        <is>
          <t>Archived</t>
        </is>
      </c>
      <c r="H435" t="inlineStr">
        <is>
          <t>C:/Users/Zeb/Documents/GitHub/OREAS-Catalogue-Info/oreas-catalogue-2024-05-24.csv</t>
        </is>
      </c>
      <c r="I435">
        <f>Hyperlink("https://www.oreas.com/crm/OREAS-7Pa/")</f>
        <v/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3</v>
      </c>
      <c r="T435" t="n">
        <v>0.0003</v>
      </c>
      <c r="U435" t="inlineStr">
        <is>
          <t>Pb Fire Assay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</row>
    <row r="436">
      <c r="A436" t="inlineStr">
        <is>
          <t>OREAS0007Pb</t>
        </is>
      </c>
      <c r="B436" t="inlineStr">
        <is>
          <t>Au &gt;1 ppm</t>
        </is>
      </c>
      <c r="C436" t="inlineStr">
        <is>
          <t>oxide</t>
        </is>
      </c>
      <c r="D436" t="inlineStr">
        <is>
          <t>greywacke</t>
        </is>
      </c>
      <c r="E436" t="inlineStr">
        <is>
          <t>shear-hosted orogenic gold</t>
        </is>
      </c>
      <c r="F436" t="inlineStr">
        <is>
          <t>no</t>
        </is>
      </c>
      <c r="G436" t="inlineStr">
        <is>
          <t>Archived</t>
        </is>
      </c>
      <c r="H436" t="inlineStr">
        <is>
          <t>C:/Users/Zeb/Documents/GitHub/OREAS-Catalogue-Info/oreas-catalogue-2024-05-24.csv</t>
        </is>
      </c>
      <c r="I436">
        <f>Hyperlink("https://www.oreas.com/crm/OREAS-7Pb/")</f>
        <v/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2.77</v>
      </c>
      <c r="T436" t="n">
        <v>0.000277</v>
      </c>
      <c r="U436" t="inlineStr">
        <is>
          <t>Pb Fire Assay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</row>
    <row r="437">
      <c r="A437" t="inlineStr">
        <is>
          <t>OREAS0085</t>
        </is>
      </c>
      <c r="B437" t="inlineStr">
        <is>
          <t>Ni sulphide ore, Ni-Cu-PGE</t>
        </is>
      </c>
      <c r="C437" t="inlineStr">
        <is>
          <t>primary</t>
        </is>
      </c>
      <c r="D437" t="inlineStr">
        <is>
          <t>gabbro</t>
        </is>
      </c>
      <c r="E437" t="inlineStr">
        <is>
          <t>magmatic Ni-Cu-PGE</t>
        </is>
      </c>
      <c r="F437" t="inlineStr">
        <is>
          <t>yes</t>
        </is>
      </c>
      <c r="G437" t="inlineStr">
        <is>
          <t>Archived</t>
        </is>
      </c>
      <c r="H437" t="inlineStr">
        <is>
          <t>C:/Users/Zeb/Documents/GitHub/OREAS-Catalogue-Info/oreas-catalogue-2024-05-24.csv</t>
        </is>
      </c>
      <c r="I437">
        <f>Hyperlink("https://www.oreas.com/crm/OREAS-85/")</f>
        <v/>
      </c>
      <c r="J437" t="n">
        <v>0.552</v>
      </c>
      <c r="K437" t="n">
        <v>5.52e-05</v>
      </c>
      <c r="L437" t="inlineStr">
        <is>
          <t>Aqua Regia Digestion</t>
        </is>
      </c>
      <c r="M437" t="n">
        <v>67700</v>
      </c>
      <c r="N437" t="n">
        <v>6.77</v>
      </c>
      <c r="O437" t="inlineStr">
        <is>
          <t>4-Acid Digestion</t>
        </is>
      </c>
      <c r="P437" t="n">
        <v>2.12</v>
      </c>
      <c r="Q437" t="n">
        <v>0.000212</v>
      </c>
      <c r="R437" t="inlineStr">
        <is>
          <t>4-Acid Digestion</t>
        </is>
      </c>
      <c r="S437" t="n">
        <v>0.061</v>
      </c>
      <c r="T437" t="n">
        <v>6.1e-06</v>
      </c>
      <c r="U437" t="inlineStr">
        <is>
          <t>Pb Fire Assay</t>
        </is>
      </c>
      <c r="V437" s="2" t="n">
        <v>10</v>
      </c>
      <c r="W437" s="2" t="n">
        <v>0.001</v>
      </c>
      <c r="X437" t="inlineStr">
        <is>
          <t>Aqua Regia Digestion</t>
        </is>
      </c>
      <c r="Y437" t="n">
        <v>82</v>
      </c>
      <c r="Z437" t="n">
        <v>0.008200000000000001</v>
      </c>
      <c r="AA437" t="inlineStr">
        <is>
          <t>4-Acid Digestion</t>
        </is>
      </c>
      <c r="AB437" t="n">
        <v>0.31</v>
      </c>
      <c r="AC437" t="n">
        <v>3.1e-05</v>
      </c>
      <c r="AD437" t="inlineStr">
        <is>
          <t>4-Acid Digestion</t>
        </is>
      </c>
      <c r="AE437" t="n">
        <v>0.45</v>
      </c>
      <c r="AF437" t="n">
        <v>4.5e-05</v>
      </c>
      <c r="AG437" t="inlineStr">
        <is>
          <t>4-Acid Digestion</t>
        </is>
      </c>
      <c r="AH437" t="n">
        <v>63400</v>
      </c>
      <c r="AI437" t="n">
        <v>6.34</v>
      </c>
      <c r="AJ437" t="inlineStr">
        <is>
          <t>4-Acid Digestion</t>
        </is>
      </c>
      <c r="AK437" t="n">
        <v>0.33</v>
      </c>
      <c r="AL437" t="n">
        <v>3.3e-05</v>
      </c>
      <c r="AM437" t="inlineStr">
        <is>
          <t>4-Acid Digestion</t>
        </is>
      </c>
      <c r="AN437" t="n">
        <v>9.140000000000001</v>
      </c>
      <c r="AO437" t="n">
        <v>0.000914</v>
      </c>
      <c r="AP437" t="inlineStr">
        <is>
          <t>4-Acid Digestion</t>
        </is>
      </c>
      <c r="AQ437" t="inlineStr"/>
      <c r="AR437" t="inlineStr"/>
      <c r="AS437" t="inlineStr"/>
      <c r="AT437" t="n">
        <v>178</v>
      </c>
      <c r="AU437" t="n">
        <v>0.0178</v>
      </c>
      <c r="AV437" t="inlineStr">
        <is>
          <t>4-Acid Digestion</t>
        </is>
      </c>
      <c r="AW437" t="n">
        <v>480</v>
      </c>
      <c r="AX437" t="n">
        <v>0.048</v>
      </c>
      <c r="AY437" t="inlineStr">
        <is>
          <t>4-Acid Digestion</t>
        </is>
      </c>
      <c r="AZ437" t="n">
        <v>0.37</v>
      </c>
      <c r="BA437" t="n">
        <v>3.7e-05</v>
      </c>
      <c r="BB437" t="inlineStr">
        <is>
          <t>4-Acid Digestion</t>
        </is>
      </c>
      <c r="BC437" t="n">
        <v>1760</v>
      </c>
      <c r="BD437" t="n">
        <v>0.176</v>
      </c>
      <c r="BE437" t="inlineStr">
        <is>
          <t>4-Acid Digestion</t>
        </is>
      </c>
      <c r="BF437" t="n">
        <v>1.95</v>
      </c>
      <c r="BG437" t="n">
        <v>0.000195</v>
      </c>
      <c r="BH437" t="inlineStr">
        <is>
          <t>4-Acid Digestion</t>
        </is>
      </c>
      <c r="BI437" t="n">
        <v>1.23</v>
      </c>
      <c r="BJ437" t="n">
        <v>0.000123</v>
      </c>
      <c r="BK437" t="inlineStr">
        <is>
          <t>4-Acid Digestion</t>
        </is>
      </c>
      <c r="BL437" t="n">
        <v>0.57</v>
      </c>
      <c r="BM437" t="n">
        <v>5.7e-05</v>
      </c>
      <c r="BN437" t="inlineStr">
        <is>
          <t>4-Acid Digestion</t>
        </is>
      </c>
      <c r="BO437" t="n">
        <v>95300</v>
      </c>
      <c r="BP437" t="n">
        <v>9.529999999999999</v>
      </c>
      <c r="BQ437" t="inlineStr">
        <is>
          <t>4-Acid Digestion</t>
        </is>
      </c>
      <c r="BR437" t="n">
        <v>11.5</v>
      </c>
      <c r="BS437" t="n">
        <v>0.00115</v>
      </c>
      <c r="BT437" t="inlineStr">
        <is>
          <t>4-Acid Digestion</t>
        </is>
      </c>
      <c r="BU437" t="n">
        <v>1.79</v>
      </c>
      <c r="BV437" t="n">
        <v>0.000179</v>
      </c>
      <c r="BW437" t="inlineStr">
        <is>
          <t>4-Acid Digestion</t>
        </is>
      </c>
      <c r="BX437" t="n">
        <v>0.08599999999999999</v>
      </c>
      <c r="BY437" t="n">
        <v>8.600000000000001e-06</v>
      </c>
      <c r="BZ437" t="inlineStr">
        <is>
          <t>Aqua Regia Digestion</t>
        </is>
      </c>
      <c r="CA437" t="n">
        <v>0.74</v>
      </c>
      <c r="CB437" t="n">
        <v>7.4e-05</v>
      </c>
      <c r="CC437" t="inlineStr">
        <is>
          <t>4-Acid Digestion</t>
        </is>
      </c>
      <c r="CD437" t="inlineStr"/>
      <c r="CE437" t="inlineStr"/>
      <c r="CF437" t="inlineStr"/>
      <c r="CG437" t="n">
        <v>0.42</v>
      </c>
      <c r="CH437" t="n">
        <v>4.2e-05</v>
      </c>
      <c r="CI437" t="inlineStr">
        <is>
          <t>4-Acid Digestion</t>
        </is>
      </c>
      <c r="CJ437" t="n">
        <v>0.054</v>
      </c>
      <c r="CK437" t="n">
        <v>5.4e-06</v>
      </c>
      <c r="CL437" t="inlineStr">
        <is>
          <t>4-Acid Digestion</t>
        </is>
      </c>
      <c r="CM437" t="inlineStr"/>
      <c r="CN437" t="inlineStr"/>
      <c r="CO437" t="inlineStr"/>
      <c r="CP437" t="n">
        <v>2080</v>
      </c>
      <c r="CQ437" t="n">
        <v>0.208</v>
      </c>
      <c r="CR437" t="inlineStr">
        <is>
          <t>4-Acid Digestion</t>
        </is>
      </c>
      <c r="CS437" t="n">
        <v>3.89</v>
      </c>
      <c r="CT437" t="n">
        <v>0.000389</v>
      </c>
      <c r="CU437" t="inlineStr">
        <is>
          <t>4-Acid Digestion</t>
        </is>
      </c>
      <c r="CV437" t="n">
        <v>7.72</v>
      </c>
      <c r="CW437" t="n">
        <v>0.000772</v>
      </c>
      <c r="CX437" t="inlineStr">
        <is>
          <t>4-Acid Digestion</t>
        </is>
      </c>
      <c r="CY437" t="n">
        <v>0.18</v>
      </c>
      <c r="CZ437" t="n">
        <v>1.8e-05</v>
      </c>
      <c r="DA437" t="inlineStr">
        <is>
          <t>4-Acid Digestion</t>
        </is>
      </c>
      <c r="DB437" t="n">
        <v>82000</v>
      </c>
      <c r="DC437" t="n">
        <v>8.199999999999999</v>
      </c>
      <c r="DD437" t="inlineStr">
        <is>
          <t>4-Acid Digestion</t>
        </is>
      </c>
      <c r="DE437" t="n">
        <v>1280</v>
      </c>
      <c r="DF437" t="n">
        <v>0.128</v>
      </c>
      <c r="DG437" t="inlineStr">
        <is>
          <t>4-Acid Digestion</t>
        </is>
      </c>
      <c r="DH437" t="n">
        <v>1.54</v>
      </c>
      <c r="DI437" t="n">
        <v>0.000154</v>
      </c>
      <c r="DJ437" t="inlineStr">
        <is>
          <t>4-Acid Digestion</t>
        </is>
      </c>
      <c r="DK437" t="n">
        <v>10200</v>
      </c>
      <c r="DL437" t="n">
        <v>1.02</v>
      </c>
      <c r="DM437" t="inlineStr">
        <is>
          <t>4-Acid Digestion</t>
        </is>
      </c>
      <c r="DN437" t="n">
        <v>1.18</v>
      </c>
      <c r="DO437" t="n">
        <v>0.000118</v>
      </c>
      <c r="DP437" t="inlineStr">
        <is>
          <t>4-Acid Digestion</t>
        </is>
      </c>
      <c r="DQ437" t="n">
        <v>5.6</v>
      </c>
      <c r="DR437" t="n">
        <v>0.00056</v>
      </c>
      <c r="DS437" t="inlineStr">
        <is>
          <t>4-Acid Digestion</t>
        </is>
      </c>
      <c r="DT437" t="n">
        <v>3530</v>
      </c>
      <c r="DU437" t="n">
        <v>0.353</v>
      </c>
      <c r="DV437" t="inlineStr">
        <is>
          <t>Borate Fusion XRF</t>
        </is>
      </c>
      <c r="DW437" t="n">
        <v>250</v>
      </c>
      <c r="DX437" t="n">
        <v>0.025</v>
      </c>
      <c r="DY437" t="inlineStr">
        <is>
          <t>4-Acid Digestion</t>
        </is>
      </c>
      <c r="DZ437" t="n">
        <v>5.5</v>
      </c>
      <c r="EA437" t="n">
        <v>0.00055</v>
      </c>
      <c r="EB437" t="inlineStr">
        <is>
          <t>4-Acid Digestion</t>
        </is>
      </c>
      <c r="EC437" t="n">
        <v>0.007</v>
      </c>
      <c r="ED437" t="n">
        <v>7e-07</v>
      </c>
      <c r="EE437" t="inlineStr">
        <is>
          <t>Pb Fire Assay</t>
        </is>
      </c>
      <c r="EF437" t="n">
        <v>1.25</v>
      </c>
      <c r="EG437" t="n">
        <v>0.000125</v>
      </c>
      <c r="EH437" t="inlineStr">
        <is>
          <t>4-Acid Digestion</t>
        </is>
      </c>
      <c r="EI437" t="n">
        <v>0.004</v>
      </c>
      <c r="EJ437" t="n">
        <v>4e-07</v>
      </c>
      <c r="EK437" t="inlineStr">
        <is>
          <t>Pb Fire Assay</t>
        </is>
      </c>
      <c r="EL437" t="n">
        <v>5.15</v>
      </c>
      <c r="EM437" t="n">
        <v>0.000515</v>
      </c>
      <c r="EN437" t="inlineStr">
        <is>
          <t>Aqua Regia Digestion</t>
        </is>
      </c>
      <c r="EO437" t="n">
        <v>0.027</v>
      </c>
      <c r="EP437" t="n">
        <v>2.7e-06</v>
      </c>
      <c r="EQ437" t="inlineStr">
        <is>
          <t>4-Acid Digestion</t>
        </is>
      </c>
      <c r="ER437" t="inlineStr"/>
      <c r="ES437" t="inlineStr"/>
      <c r="ET437" t="inlineStr"/>
      <c r="EU437" t="inlineStr"/>
      <c r="EV437" t="inlineStr"/>
      <c r="EW437" t="inlineStr"/>
      <c r="EX437" t="n">
        <v>20100</v>
      </c>
      <c r="EY437" t="n">
        <v>2.01</v>
      </c>
      <c r="EZ437" t="inlineStr">
        <is>
          <t>4-Acid Digestion</t>
        </is>
      </c>
      <c r="FA437" t="n">
        <v>0.27</v>
      </c>
      <c r="FB437" t="n">
        <v>2.7e-05</v>
      </c>
      <c r="FC437" t="inlineStr">
        <is>
          <t>4-Acid Digestion</t>
        </is>
      </c>
      <c r="FD437" t="n">
        <v>28</v>
      </c>
      <c r="FE437" t="n">
        <v>0.0028</v>
      </c>
      <c r="FF437" t="inlineStr">
        <is>
          <t>4-Acid Digestion</t>
        </is>
      </c>
      <c r="FG437" t="n">
        <v>4.97</v>
      </c>
      <c r="FH437" t="n">
        <v>0.000497</v>
      </c>
      <c r="FI437" t="inlineStr">
        <is>
          <t>4-Acid Digestion</t>
        </is>
      </c>
      <c r="FJ437" t="n">
        <v>215160.294</v>
      </c>
      <c r="FK437" t="n">
        <v>21.5160294</v>
      </c>
      <c r="FL437" t="inlineStr">
        <is>
          <t>Borate Fusion XRF</t>
        </is>
      </c>
      <c r="FM437" t="n">
        <v>0.57</v>
      </c>
      <c r="FN437" t="n">
        <v>5.7e-05</v>
      </c>
      <c r="FO437" t="inlineStr">
        <is>
          <t>Aqua Regia Digestion</t>
        </is>
      </c>
      <c r="FP437" t="n">
        <v>0.51</v>
      </c>
      <c r="FQ437" t="n">
        <v>5.1e-05</v>
      </c>
      <c r="FR437" t="inlineStr">
        <is>
          <t>4-Acid Digestion</t>
        </is>
      </c>
      <c r="FS437" t="n">
        <v>140</v>
      </c>
      <c r="FT437" t="n">
        <v>0.014</v>
      </c>
      <c r="FU437" t="inlineStr">
        <is>
          <t>4-Acid Digestion</t>
        </is>
      </c>
      <c r="FV437" t="n">
        <v>0.08400000000000001</v>
      </c>
      <c r="FW437" t="n">
        <v>8.399999999999999e-06</v>
      </c>
      <c r="FX437" t="inlineStr">
        <is>
          <t>4-Acid Digestion</t>
        </is>
      </c>
      <c r="FY437" t="n">
        <v>0.31</v>
      </c>
      <c r="FZ437" t="n">
        <v>3.1e-05</v>
      </c>
      <c r="GA437" t="inlineStr">
        <is>
          <t>4-Acid Digestion</t>
        </is>
      </c>
      <c r="GB437" t="n">
        <v>0.29</v>
      </c>
      <c r="GC437" t="n">
        <v>2.9e-05</v>
      </c>
      <c r="GD437" t="inlineStr">
        <is>
          <t>Aqua Regia Digestion</t>
        </is>
      </c>
      <c r="GE437" t="n">
        <v>0.58</v>
      </c>
      <c r="GF437" t="n">
        <v>5.8e-05</v>
      </c>
      <c r="GG437" t="inlineStr">
        <is>
          <t>4-Acid Digestion</t>
        </is>
      </c>
      <c r="GH437" t="n">
        <v>2670</v>
      </c>
      <c r="GI437" t="n">
        <v>0.267</v>
      </c>
      <c r="GJ437" t="inlineStr">
        <is>
          <t>4-Acid Digestion</t>
        </is>
      </c>
      <c r="GK437" t="n">
        <v>0.044</v>
      </c>
      <c r="GL437" t="n">
        <v>4.4e-06</v>
      </c>
      <c r="GM437" t="inlineStr">
        <is>
          <t>4-Acid Digestion</t>
        </is>
      </c>
      <c r="GN437" t="n">
        <v>0.17</v>
      </c>
      <c r="GO437" t="n">
        <v>1.7e-05</v>
      </c>
      <c r="GP437" t="inlineStr">
        <is>
          <t>4-Acid Digestion</t>
        </is>
      </c>
      <c r="GQ437" t="n">
        <v>0.21</v>
      </c>
      <c r="GR437" t="n">
        <v>2.1e-05</v>
      </c>
      <c r="GS437" t="inlineStr">
        <is>
          <t>4-Acid Digestion</t>
        </is>
      </c>
      <c r="GT437" t="n">
        <v>38.7</v>
      </c>
      <c r="GU437" t="n">
        <v>0.00387</v>
      </c>
      <c r="GV437" t="inlineStr">
        <is>
          <t>Aqua Regia Digestion</t>
        </is>
      </c>
      <c r="GW437" t="n">
        <v>0.55</v>
      </c>
      <c r="GX437" t="n">
        <v>5.5e-05</v>
      </c>
      <c r="GY437" t="inlineStr">
        <is>
          <t>4-Acid Digestion</t>
        </is>
      </c>
      <c r="GZ437" t="n">
        <v>10.7</v>
      </c>
      <c r="HA437" t="n">
        <v>0.00107</v>
      </c>
      <c r="HB437" t="inlineStr">
        <is>
          <t>4-Acid Digestion</t>
        </is>
      </c>
      <c r="HC437" t="n">
        <v>1.17</v>
      </c>
      <c r="HD437" t="n">
        <v>0.000117</v>
      </c>
      <c r="HE437" t="inlineStr">
        <is>
          <t>4-Acid Digestion</t>
        </is>
      </c>
      <c r="HF437" t="n">
        <v>79</v>
      </c>
      <c r="HG437" t="n">
        <v>0.007900000000000001</v>
      </c>
      <c r="HH437" t="inlineStr">
        <is>
          <t>4-Acid Digestion</t>
        </is>
      </c>
      <c r="HI437" t="n">
        <v>20.9</v>
      </c>
      <c r="HJ437" t="n">
        <v>0.00209</v>
      </c>
      <c r="HK437" t="inlineStr">
        <is>
          <t>4-Acid Digestion</t>
        </is>
      </c>
    </row>
    <row r="438">
      <c r="A438" t="inlineStr">
        <is>
          <t>OREAS0086</t>
        </is>
      </c>
      <c r="B438" t="inlineStr">
        <is>
          <t>Ni sulphide ore, Ni-Cu-PGE</t>
        </is>
      </c>
      <c r="C438" t="inlineStr">
        <is>
          <t>primary</t>
        </is>
      </c>
      <c r="D438" t="inlineStr">
        <is>
          <t>gabbro</t>
        </is>
      </c>
      <c r="E438" t="inlineStr">
        <is>
          <t>magmatic Ni-Cu-PGE</t>
        </is>
      </c>
      <c r="F438" t="inlineStr">
        <is>
          <t>yes</t>
        </is>
      </c>
      <c r="G438" t="inlineStr">
        <is>
          <t>Archived</t>
        </is>
      </c>
      <c r="H438" t="inlineStr">
        <is>
          <t>C:/Users/Zeb/Documents/GitHub/OREAS-Catalogue-Info/oreas-catalogue-2024-05-24.csv</t>
        </is>
      </c>
      <c r="I438">
        <f>Hyperlink("https://www.oreas.com/crm/OREAS-86/")</f>
        <v/>
      </c>
      <c r="J438" t="n">
        <v>1.01</v>
      </c>
      <c r="K438" t="n">
        <v>0.000101</v>
      </c>
      <c r="L438" t="inlineStr">
        <is>
          <t>Aqua Regia Digestion</t>
        </is>
      </c>
      <c r="M438" t="n">
        <v>50600</v>
      </c>
      <c r="N438" t="n">
        <v>5.06</v>
      </c>
      <c r="O438" t="inlineStr">
        <is>
          <t>4-Acid Digestion</t>
        </is>
      </c>
      <c r="P438" t="n">
        <v>8.42</v>
      </c>
      <c r="Q438" t="n">
        <v>0.000842</v>
      </c>
      <c r="R438" t="inlineStr">
        <is>
          <t>4-Acid Digestion</t>
        </is>
      </c>
      <c r="S438" t="n">
        <v>0.08699999999999999</v>
      </c>
      <c r="T438" t="n">
        <v>8.7e-06</v>
      </c>
      <c r="U438" t="inlineStr">
        <is>
          <t>Pb Fire Assay</t>
        </is>
      </c>
      <c r="V438" s="2" t="n">
        <v>10</v>
      </c>
      <c r="W438" s="2" t="n">
        <v>0.001</v>
      </c>
      <c r="X438" t="inlineStr">
        <is>
          <t>Aqua Regia Digestion</t>
        </is>
      </c>
      <c r="Y438" t="n">
        <v>80</v>
      </c>
      <c r="Z438" t="n">
        <v>0.008</v>
      </c>
      <c r="AA438" t="inlineStr">
        <is>
          <t>4-Acid Digestion</t>
        </is>
      </c>
      <c r="AB438" t="n">
        <v>0.26</v>
      </c>
      <c r="AC438" t="n">
        <v>2.6e-05</v>
      </c>
      <c r="AD438" t="inlineStr">
        <is>
          <t>4-Acid Digestion</t>
        </is>
      </c>
      <c r="AE438" t="n">
        <v>0.73</v>
      </c>
      <c r="AF438" t="n">
        <v>7.3e-05</v>
      </c>
      <c r="AG438" t="inlineStr">
        <is>
          <t>4-Acid Digestion</t>
        </is>
      </c>
      <c r="AH438" t="n">
        <v>48000</v>
      </c>
      <c r="AI438" t="n">
        <v>4.8</v>
      </c>
      <c r="AJ438" t="inlineStr">
        <is>
          <t>4-Acid Digestion</t>
        </is>
      </c>
      <c r="AK438" t="n">
        <v>0.4</v>
      </c>
      <c r="AL438" t="n">
        <v>4e-05</v>
      </c>
      <c r="AM438" t="inlineStr">
        <is>
          <t>4-Acid Digestion</t>
        </is>
      </c>
      <c r="AN438" t="n">
        <v>8.24</v>
      </c>
      <c r="AO438" t="n">
        <v>0.000824</v>
      </c>
      <c r="AP438" t="inlineStr">
        <is>
          <t>4-Acid Digestion</t>
        </is>
      </c>
      <c r="AQ438" t="inlineStr"/>
      <c r="AR438" t="inlineStr"/>
      <c r="AS438" t="inlineStr"/>
      <c r="AT438" t="n">
        <v>507</v>
      </c>
      <c r="AU438" t="n">
        <v>0.0507</v>
      </c>
      <c r="AV438" t="inlineStr">
        <is>
          <t>4-Acid Digestion</t>
        </is>
      </c>
      <c r="AW438" t="n">
        <v>513</v>
      </c>
      <c r="AX438" t="n">
        <v>0.0513</v>
      </c>
      <c r="AY438" t="inlineStr">
        <is>
          <t>4-Acid Digestion</t>
        </is>
      </c>
      <c r="AZ438" t="n">
        <v>0.32</v>
      </c>
      <c r="BA438" t="n">
        <v>3.2e-05</v>
      </c>
      <c r="BB438" t="inlineStr">
        <is>
          <t>4-Acid Digestion</t>
        </is>
      </c>
      <c r="BC438" t="n">
        <v>5620</v>
      </c>
      <c r="BD438" t="n">
        <v>0.5620000000000001</v>
      </c>
      <c r="BE438" t="inlineStr">
        <is>
          <t>4-Acid Digestion</t>
        </is>
      </c>
      <c r="BF438" t="n">
        <v>1.65</v>
      </c>
      <c r="BG438" t="n">
        <v>0.000165</v>
      </c>
      <c r="BH438" t="inlineStr">
        <is>
          <t>4-Acid Digestion</t>
        </is>
      </c>
      <c r="BI438" t="n">
        <v>1</v>
      </c>
      <c r="BJ438" t="n">
        <v>0.0001</v>
      </c>
      <c r="BK438" t="inlineStr">
        <is>
          <t>4-Acid Digestion</t>
        </is>
      </c>
      <c r="BL438" t="n">
        <v>0.47</v>
      </c>
      <c r="BM438" t="n">
        <v>4.7e-05</v>
      </c>
      <c r="BN438" t="inlineStr">
        <is>
          <t>4-Acid Digestion</t>
        </is>
      </c>
      <c r="BO438" t="n">
        <v>162400</v>
      </c>
      <c r="BP438" t="n">
        <v>16.24</v>
      </c>
      <c r="BQ438" t="inlineStr">
        <is>
          <t>4-Acid Digestion</t>
        </is>
      </c>
      <c r="BR438" t="n">
        <v>9.24</v>
      </c>
      <c r="BS438" t="n">
        <v>0.000924</v>
      </c>
      <c r="BT438" t="inlineStr">
        <is>
          <t>4-Acid Digestion</t>
        </is>
      </c>
      <c r="BU438" t="n">
        <v>1.54</v>
      </c>
      <c r="BV438" t="n">
        <v>0.000154</v>
      </c>
      <c r="BW438" t="inlineStr">
        <is>
          <t>4-Acid Digestion</t>
        </is>
      </c>
      <c r="BX438" t="n">
        <v>0.16</v>
      </c>
      <c r="BY438" t="n">
        <v>1.6e-05</v>
      </c>
      <c r="BZ438" t="inlineStr">
        <is>
          <t>Aqua Regia Digestion</t>
        </is>
      </c>
      <c r="CA438" t="n">
        <v>0.64</v>
      </c>
      <c r="CB438" t="n">
        <v>6.4e-05</v>
      </c>
      <c r="CC438" t="inlineStr">
        <is>
          <t>4-Acid Digestion</t>
        </is>
      </c>
      <c r="CD438" t="inlineStr"/>
      <c r="CE438" t="inlineStr"/>
      <c r="CF438" t="inlineStr"/>
      <c r="CG438" t="n">
        <v>0.34</v>
      </c>
      <c r="CH438" t="n">
        <v>3.4e-05</v>
      </c>
      <c r="CI438" t="inlineStr">
        <is>
          <t>4-Acid Digestion</t>
        </is>
      </c>
      <c r="CJ438" t="n">
        <v>0.056</v>
      </c>
      <c r="CK438" t="n">
        <v>5.6e-06</v>
      </c>
      <c r="CL438" t="inlineStr">
        <is>
          <t>4-Acid Digestion</t>
        </is>
      </c>
      <c r="CM438" t="inlineStr"/>
      <c r="CN438" t="inlineStr"/>
      <c r="CO438" t="inlineStr"/>
      <c r="CP438" t="n">
        <v>1850</v>
      </c>
      <c r="CQ438" t="n">
        <v>0.185</v>
      </c>
      <c r="CR438" t="inlineStr">
        <is>
          <t>4-Acid Digestion</t>
        </is>
      </c>
      <c r="CS438" t="n">
        <v>3.57</v>
      </c>
      <c r="CT438" t="n">
        <v>0.000357</v>
      </c>
      <c r="CU438" t="inlineStr">
        <is>
          <t>4-Acid Digestion</t>
        </is>
      </c>
      <c r="CV438" t="n">
        <v>5.96</v>
      </c>
      <c r="CW438" t="n">
        <v>0.000596</v>
      </c>
      <c r="CX438" t="inlineStr">
        <is>
          <t>4-Acid Digestion</t>
        </is>
      </c>
      <c r="CY438" t="n">
        <v>0.15</v>
      </c>
      <c r="CZ438" t="n">
        <v>1.5e-05</v>
      </c>
      <c r="DA438" t="inlineStr">
        <is>
          <t>4-Acid Digestion</t>
        </is>
      </c>
      <c r="DB438" t="n">
        <v>83800</v>
      </c>
      <c r="DC438" t="n">
        <v>8.380000000000001</v>
      </c>
      <c r="DD438" t="inlineStr">
        <is>
          <t>4-Acid Digestion</t>
        </is>
      </c>
      <c r="DE438" t="n">
        <v>1160</v>
      </c>
      <c r="DF438" t="n">
        <v>0.116</v>
      </c>
      <c r="DG438" t="inlineStr">
        <is>
          <t>4-Acid Digestion</t>
        </is>
      </c>
      <c r="DH438" t="n">
        <v>2.01</v>
      </c>
      <c r="DI438" t="n">
        <v>0.000201</v>
      </c>
      <c r="DJ438" t="inlineStr">
        <is>
          <t>4-Acid Digestion</t>
        </is>
      </c>
      <c r="DK438" t="n">
        <v>7830</v>
      </c>
      <c r="DL438" t="n">
        <v>0.783</v>
      </c>
      <c r="DM438" t="inlineStr">
        <is>
          <t>4-Acid Digestion</t>
        </is>
      </c>
      <c r="DN438" t="n">
        <v>1.17</v>
      </c>
      <c r="DO438" t="n">
        <v>0.000117</v>
      </c>
      <c r="DP438" t="inlineStr">
        <is>
          <t>4-Acid Digestion</t>
        </is>
      </c>
      <c r="DQ438" t="n">
        <v>5</v>
      </c>
      <c r="DR438" t="n">
        <v>0.0005</v>
      </c>
      <c r="DS438" t="inlineStr">
        <is>
          <t>4-Acid Digestion</t>
        </is>
      </c>
      <c r="DT438" t="n">
        <v>12600</v>
      </c>
      <c r="DU438" t="n">
        <v>1.26</v>
      </c>
      <c r="DV438" t="inlineStr">
        <is>
          <t>Borate Fusion XRF</t>
        </is>
      </c>
      <c r="DW438" t="n">
        <v>220</v>
      </c>
      <c r="DX438" t="n">
        <v>0.022</v>
      </c>
      <c r="DY438" t="inlineStr">
        <is>
          <t>4-Acid Digestion</t>
        </is>
      </c>
      <c r="DZ438" t="n">
        <v>6.24</v>
      </c>
      <c r="EA438" t="n">
        <v>0.000624</v>
      </c>
      <c r="EB438" t="inlineStr">
        <is>
          <t>4-Acid Digestion</t>
        </is>
      </c>
      <c r="EC438" t="n">
        <v>0.018</v>
      </c>
      <c r="ED438" t="n">
        <v>1.8e-06</v>
      </c>
      <c r="EE438" t="inlineStr">
        <is>
          <t>Pb Fire Assay</t>
        </is>
      </c>
      <c r="EF438" t="n">
        <v>1.11</v>
      </c>
      <c r="EG438" t="n">
        <v>0.000111</v>
      </c>
      <c r="EH438" t="inlineStr">
        <is>
          <t>4-Acid Digestion</t>
        </is>
      </c>
      <c r="EI438" t="n">
        <v>0.007</v>
      </c>
      <c r="EJ438" t="n">
        <v>7e-07</v>
      </c>
      <c r="EK438" t="inlineStr">
        <is>
          <t>Pb Fire Assay</t>
        </is>
      </c>
      <c r="EL438" t="n">
        <v>4.49</v>
      </c>
      <c r="EM438" t="n">
        <v>0.000449</v>
      </c>
      <c r="EN438" t="inlineStr">
        <is>
          <t>Aqua Regia Digestion</t>
        </is>
      </c>
      <c r="EO438" t="n">
        <v>0.095</v>
      </c>
      <c r="EP438" t="n">
        <v>9.500000000000001e-06</v>
      </c>
      <c r="EQ438" t="inlineStr">
        <is>
          <t>4-Acid Digestion</t>
        </is>
      </c>
      <c r="ER438" t="inlineStr"/>
      <c r="ES438" t="inlineStr"/>
      <c r="ET438" t="inlineStr"/>
      <c r="EU438" t="inlineStr"/>
      <c r="EV438" t="inlineStr"/>
      <c r="EW438" t="inlineStr"/>
      <c r="EX438" t="n">
        <v>61500</v>
      </c>
      <c r="EY438" t="n">
        <v>6.15</v>
      </c>
      <c r="EZ438" t="inlineStr">
        <is>
          <t>4-Acid Digestion</t>
        </is>
      </c>
      <c r="FA438" t="n">
        <v>0.95</v>
      </c>
      <c r="FB438" t="n">
        <v>9.500000000000001e-05</v>
      </c>
      <c r="FC438" t="inlineStr">
        <is>
          <t>4-Acid Digestion</t>
        </is>
      </c>
      <c r="FD438" t="n">
        <v>21.7</v>
      </c>
      <c r="FE438" t="n">
        <v>0.00217</v>
      </c>
      <c r="FF438" t="inlineStr">
        <is>
          <t>4-Acid Digestion</t>
        </is>
      </c>
      <c r="FG438" t="n">
        <v>17</v>
      </c>
      <c r="FH438" t="n">
        <v>0.0017</v>
      </c>
      <c r="FI438" t="inlineStr">
        <is>
          <t>4-Acid Digestion</t>
        </is>
      </c>
      <c r="FJ438" t="n">
        <v>180570.11</v>
      </c>
      <c r="FK438" t="n">
        <v>18.057011</v>
      </c>
      <c r="FL438" t="inlineStr">
        <is>
          <t>Borate Fusion XRF</t>
        </is>
      </c>
      <c r="FM438" t="n">
        <v>0.52</v>
      </c>
      <c r="FN438" t="n">
        <v>5.2e-05</v>
      </c>
      <c r="FO438" t="inlineStr">
        <is>
          <t>Aqua Regia Digestion</t>
        </is>
      </c>
      <c r="FP438" t="n">
        <v>0.6</v>
      </c>
      <c r="FQ438" t="n">
        <v>6e-05</v>
      </c>
      <c r="FR438" t="inlineStr">
        <is>
          <t>4-Acid Digestion</t>
        </is>
      </c>
      <c r="FS438" t="n">
        <v>106</v>
      </c>
      <c r="FT438" t="n">
        <v>0.0106</v>
      </c>
      <c r="FU438" t="inlineStr">
        <is>
          <t>4-Acid Digestion</t>
        </is>
      </c>
      <c r="FV438" t="n">
        <v>0.076</v>
      </c>
      <c r="FW438" t="n">
        <v>7.6e-06</v>
      </c>
      <c r="FX438" t="inlineStr">
        <is>
          <t>4-Acid Digestion</t>
        </is>
      </c>
      <c r="FY438" t="n">
        <v>0.26</v>
      </c>
      <c r="FZ438" t="n">
        <v>2.6e-05</v>
      </c>
      <c r="GA438" t="inlineStr">
        <is>
          <t>4-Acid Digestion</t>
        </is>
      </c>
      <c r="GB438" t="n">
        <v>0.64</v>
      </c>
      <c r="GC438" t="n">
        <v>6.4e-05</v>
      </c>
      <c r="GD438" t="inlineStr">
        <is>
          <t>Aqua Regia Digestion</t>
        </is>
      </c>
      <c r="GE438" t="n">
        <v>0.6</v>
      </c>
      <c r="GF438" t="n">
        <v>6e-05</v>
      </c>
      <c r="GG438" t="inlineStr">
        <is>
          <t>4-Acid Digestion</t>
        </is>
      </c>
      <c r="GH438" t="n">
        <v>2260</v>
      </c>
      <c r="GI438" t="n">
        <v>0.226</v>
      </c>
      <c r="GJ438" t="inlineStr">
        <is>
          <t>4-Acid Digestion</t>
        </is>
      </c>
      <c r="GK438" t="n">
        <v>0.05</v>
      </c>
      <c r="GL438" t="n">
        <v>5e-06</v>
      </c>
      <c r="GM438" t="inlineStr">
        <is>
          <t>4-Acid Digestion</t>
        </is>
      </c>
      <c r="GN438" t="n">
        <v>0.15</v>
      </c>
      <c r="GO438" t="n">
        <v>1.5e-05</v>
      </c>
      <c r="GP438" t="inlineStr">
        <is>
          <t>4-Acid Digestion</t>
        </is>
      </c>
      <c r="GQ438" t="n">
        <v>0.51</v>
      </c>
      <c r="GR438" t="n">
        <v>5.1e-05</v>
      </c>
      <c r="GS438" t="inlineStr">
        <is>
          <t>4-Acid Digestion</t>
        </is>
      </c>
      <c r="GT438" t="n">
        <v>39.8</v>
      </c>
      <c r="GU438" t="n">
        <v>0.00398</v>
      </c>
      <c r="GV438" t="inlineStr">
        <is>
          <t>Aqua Regia Digestion</t>
        </is>
      </c>
      <c r="GW438" t="n">
        <v>0.5</v>
      </c>
      <c r="GX438" t="n">
        <v>5e-05</v>
      </c>
      <c r="GY438" t="inlineStr">
        <is>
          <t>4-Acid Digestion</t>
        </is>
      </c>
      <c r="GZ438" t="n">
        <v>8.73</v>
      </c>
      <c r="HA438" t="n">
        <v>0.000873</v>
      </c>
      <c r="HB438" t="inlineStr">
        <is>
          <t>4-Acid Digestion</t>
        </is>
      </c>
      <c r="HC438" t="n">
        <v>0.97</v>
      </c>
      <c r="HD438" t="n">
        <v>9.7e-05</v>
      </c>
      <c r="HE438" t="inlineStr">
        <is>
          <t>4-Acid Digestion</t>
        </is>
      </c>
      <c r="HF438" t="n">
        <v>80</v>
      </c>
      <c r="HG438" t="n">
        <v>0.008</v>
      </c>
      <c r="HH438" t="inlineStr">
        <is>
          <t>4-Acid Digestion</t>
        </is>
      </c>
      <c r="HI438" t="n">
        <v>20</v>
      </c>
      <c r="HJ438" t="n">
        <v>0.002</v>
      </c>
      <c r="HK438" t="inlineStr">
        <is>
          <t>4-Acid Digestion</t>
        </is>
      </c>
    </row>
    <row r="439">
      <c r="A439" t="inlineStr">
        <is>
          <t>OREAS0090</t>
        </is>
      </c>
      <c r="B439" t="inlineStr">
        <is>
          <t>Blank/lithogeochem/low-level, Cu ore</t>
        </is>
      </c>
      <c r="C439" t="inlineStr">
        <is>
          <t>primary</t>
        </is>
      </c>
      <c r="D439" t="inlineStr">
        <is>
          <t>siltstone</t>
        </is>
      </c>
      <c r="E439" t="inlineStr">
        <is>
          <t>structurally-controlled sediment-hosted</t>
        </is>
      </c>
      <c r="F439" t="inlineStr">
        <is>
          <t>no</t>
        </is>
      </c>
      <c r="G439" t="inlineStr">
        <is>
          <t>Archived</t>
        </is>
      </c>
      <c r="H439" t="inlineStr">
        <is>
          <t>C:/Users/Zeb/Documents/GitHub/OREAS-Catalogue-Info/oreas-catalogue-2024-05-24.csv</t>
        </is>
      </c>
      <c r="I439">
        <f>Hyperlink("https://www.oreas.com/crm/OREAS-90/")</f>
        <v/>
      </c>
      <c r="J439" t="n">
        <v>0.06</v>
      </c>
      <c r="K439" t="n">
        <v>6e-06</v>
      </c>
      <c r="L439" t="inlineStr">
        <is>
          <t>Aqua Regia Digestion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0.87</v>
      </c>
      <c r="AF439" t="n">
        <v>8.7e-05</v>
      </c>
      <c r="AG439" t="inlineStr">
        <is>
          <t>4-Acid Digestion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15.9</v>
      </c>
      <c r="AU439" t="n">
        <v>0.00159</v>
      </c>
      <c r="AV439" t="inlineStr">
        <is>
          <t>4-Acid Digestion</t>
        </is>
      </c>
      <c r="AW439" t="inlineStr"/>
      <c r="AX439" t="inlineStr"/>
      <c r="AY439" t="inlineStr"/>
      <c r="AZ439" t="inlineStr"/>
      <c r="BA439" t="inlineStr"/>
      <c r="BB439" t="inlineStr"/>
      <c r="BC439" t="n">
        <v>112</v>
      </c>
      <c r="BD439" t="n">
        <v>0.0112</v>
      </c>
      <c r="BE439" t="inlineStr">
        <is>
          <t>4-Acid Digestion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n">
        <v>6.59</v>
      </c>
      <c r="EA439" t="n">
        <v>0.000659</v>
      </c>
      <c r="EB439" t="inlineStr">
        <is>
          <t>4-Acid Digestion</t>
        </is>
      </c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n">
        <v>715</v>
      </c>
      <c r="EY439" t="n">
        <v>0.07149999999999999</v>
      </c>
      <c r="EZ439" t="inlineStr">
        <is>
          <t>4-Acid Digestion</t>
        </is>
      </c>
      <c r="FA439" t="n">
        <v>0.86</v>
      </c>
      <c r="FB439" t="n">
        <v>8.6e-05</v>
      </c>
      <c r="FC439" t="inlineStr">
        <is>
          <t>4-Acid Digestion</t>
        </is>
      </c>
      <c r="FD439" t="inlineStr"/>
      <c r="FE439" t="inlineStr"/>
      <c r="FF439" t="inlineStr"/>
      <c r="FG439" t="n">
        <v>1.32</v>
      </c>
      <c r="FH439" t="n">
        <v>0.000132</v>
      </c>
      <c r="FI439" t="inlineStr">
        <is>
          <t>4-Acid Digestion</t>
        </is>
      </c>
      <c r="FJ439" t="inlineStr"/>
      <c r="FK439" t="inlineStr"/>
      <c r="FL439" t="inlineStr"/>
      <c r="FM439" t="inlineStr"/>
      <c r="FN439" t="inlineStr"/>
      <c r="FO439" t="inlineStr"/>
      <c r="FP439" t="n">
        <v>7.83</v>
      </c>
      <c r="FQ439" t="n">
        <v>0.000783</v>
      </c>
      <c r="FR439" t="inlineStr">
        <is>
          <t>4-Acid Digestion</t>
        </is>
      </c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n">
        <v>68</v>
      </c>
      <c r="HG439" t="n">
        <v>0.0068</v>
      </c>
      <c r="HH439" t="inlineStr">
        <is>
          <t>4-Acid Digestion</t>
        </is>
      </c>
      <c r="HI439" t="inlineStr"/>
      <c r="HJ439" t="inlineStr"/>
      <c r="HK439" t="inlineStr"/>
    </row>
    <row r="440">
      <c r="A440" t="inlineStr">
        <is>
          <t>OREAS0901</t>
        </is>
      </c>
      <c r="B440" t="inlineStr">
        <is>
          <t>Au &lt;1 ppm, Au-Cu ore, Cu ore</t>
        </is>
      </c>
      <c r="C440" t="inlineStr">
        <is>
          <t>oxide</t>
        </is>
      </c>
      <c r="D440" t="inlineStr">
        <is>
          <t>argillaceous sandstone</t>
        </is>
      </c>
      <c r="E440" t="inlineStr">
        <is>
          <t>sediment hosted</t>
        </is>
      </c>
      <c r="F440" t="inlineStr">
        <is>
          <t>yes</t>
        </is>
      </c>
      <c r="G440" t="inlineStr">
        <is>
          <t>Archived</t>
        </is>
      </c>
      <c r="H440" t="inlineStr">
        <is>
          <t>C:/Users/Zeb/Documents/GitHub/OREAS-Catalogue-Info/oreas-catalogue-2024-05-24.csv</t>
        </is>
      </c>
      <c r="I440">
        <f>Hyperlink("https://www.oreas.com/crm/OREAS-901/")</f>
        <v/>
      </c>
      <c r="J440" t="n">
        <v>0.276</v>
      </c>
      <c r="K440" t="n">
        <v>2.76e-05</v>
      </c>
      <c r="L440" t="inlineStr">
        <is>
          <t>Aqua Regia Digestion</t>
        </is>
      </c>
      <c r="M440" t="n">
        <v>68100</v>
      </c>
      <c r="N440" t="n">
        <v>6.81</v>
      </c>
      <c r="O440" t="inlineStr">
        <is>
          <t>4-Acid Digestion</t>
        </is>
      </c>
      <c r="P440" t="n">
        <v>71</v>
      </c>
      <c r="Q440" t="n">
        <v>0.0071</v>
      </c>
      <c r="R440" t="inlineStr">
        <is>
          <t>4-Acid Digestion</t>
        </is>
      </c>
      <c r="S440" t="n">
        <v>0.363</v>
      </c>
      <c r="T440" t="n">
        <v>3.63e-05</v>
      </c>
      <c r="U440" t="inlineStr">
        <is>
          <t>Pb Fire Assay</t>
        </is>
      </c>
      <c r="V440" t="inlineStr"/>
      <c r="W440" t="inlineStr"/>
      <c r="X440" t="inlineStr"/>
      <c r="Y440" t="n">
        <v>229</v>
      </c>
      <c r="Z440" t="n">
        <v>0.0229</v>
      </c>
      <c r="AA440" t="inlineStr">
        <is>
          <t>4-Acid Digestion</t>
        </is>
      </c>
      <c r="AB440" t="n">
        <v>6.17</v>
      </c>
      <c r="AC440" t="n">
        <v>0.000617</v>
      </c>
      <c r="AD440" t="inlineStr">
        <is>
          <t>4-Acid Digestion</t>
        </is>
      </c>
      <c r="AE440" t="n">
        <v>4.75</v>
      </c>
      <c r="AF440" t="n">
        <v>0.000475</v>
      </c>
      <c r="AG440" t="inlineStr">
        <is>
          <t>4-Acid Digestion</t>
        </is>
      </c>
      <c r="AH440" t="n">
        <v>920</v>
      </c>
      <c r="AI440" t="n">
        <v>0.092</v>
      </c>
      <c r="AJ440" t="inlineStr">
        <is>
          <t>4-Acid Digestion</t>
        </is>
      </c>
      <c r="AK440" t="inlineStr"/>
      <c r="AL440" t="inlineStr"/>
      <c r="AM440" t="inlineStr"/>
      <c r="AN440" t="n">
        <v>95</v>
      </c>
      <c r="AO440" t="n">
        <v>0.0095</v>
      </c>
      <c r="AP440" t="inlineStr">
        <is>
          <t>4-Acid Digestion</t>
        </is>
      </c>
      <c r="AQ440" t="inlineStr"/>
      <c r="AR440" t="inlineStr"/>
      <c r="AS440" t="inlineStr"/>
      <c r="AT440" t="n">
        <v>73</v>
      </c>
      <c r="AU440" t="n">
        <v>0.0073</v>
      </c>
      <c r="AV440" t="inlineStr">
        <is>
          <t>4-Acid Digestion</t>
        </is>
      </c>
      <c r="AW440" t="n">
        <v>57</v>
      </c>
      <c r="AX440" t="n">
        <v>0.0057</v>
      </c>
      <c r="AY440" t="inlineStr">
        <is>
          <t>4-Acid Digestion</t>
        </is>
      </c>
      <c r="AZ440" t="n">
        <v>5.12</v>
      </c>
      <c r="BA440" t="n">
        <v>0.000512</v>
      </c>
      <c r="BB440" t="inlineStr">
        <is>
          <t>4-Acid Digestion</t>
        </is>
      </c>
      <c r="BC440" t="n">
        <v>1410</v>
      </c>
      <c r="BD440" t="n">
        <v>0.141</v>
      </c>
      <c r="BE440" t="inlineStr">
        <is>
          <t>4-Acid Digestion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40300</v>
      </c>
      <c r="BP440" t="n">
        <v>4.03</v>
      </c>
      <c r="BQ440" t="inlineStr">
        <is>
          <t>4-Acid Digestion</t>
        </is>
      </c>
      <c r="BR440" t="n">
        <v>18.7</v>
      </c>
      <c r="BS440" t="n">
        <v>0.00187</v>
      </c>
      <c r="BT440" t="inlineStr">
        <is>
          <t>4-Acid Digestion</t>
        </is>
      </c>
      <c r="BU440" t="inlineStr"/>
      <c r="BV440" t="inlineStr"/>
      <c r="BW440" t="inlineStr"/>
      <c r="BX440" t="n">
        <v>0.11</v>
      </c>
      <c r="BY440" t="n">
        <v>1.1e-05</v>
      </c>
      <c r="BZ440" t="inlineStr">
        <is>
          <t>Aqua Regia Digestion</t>
        </is>
      </c>
      <c r="CA440" t="n">
        <v>5.27</v>
      </c>
      <c r="CB440" t="n">
        <v>0.000527</v>
      </c>
      <c r="CC440" t="inlineStr">
        <is>
          <t>4-Acid Digestion</t>
        </is>
      </c>
      <c r="CD440" t="inlineStr"/>
      <c r="CE440" t="inlineStr"/>
      <c r="CF440" t="inlineStr"/>
      <c r="CG440" t="inlineStr"/>
      <c r="CH440" t="inlineStr"/>
      <c r="CI440" t="inlineStr"/>
      <c r="CJ440" t="n">
        <v>0.26</v>
      </c>
      <c r="CK440" t="n">
        <v>2.6e-05</v>
      </c>
      <c r="CL440" t="inlineStr">
        <is>
          <t>4-Acid Digestion</t>
        </is>
      </c>
      <c r="CM440" t="inlineStr"/>
      <c r="CN440" t="inlineStr"/>
      <c r="CO440" t="inlineStr"/>
      <c r="CP440" t="n">
        <v>36700</v>
      </c>
      <c r="CQ440" t="n">
        <v>3.67</v>
      </c>
      <c r="CR440" t="inlineStr">
        <is>
          <t>4-Acid Digestion</t>
        </is>
      </c>
      <c r="CS440" t="n">
        <v>47</v>
      </c>
      <c r="CT440" t="n">
        <v>0.0047</v>
      </c>
      <c r="CU440" t="inlineStr">
        <is>
          <t>4-Acid Digestion</t>
        </is>
      </c>
      <c r="CV440" t="n">
        <v>17.9</v>
      </c>
      <c r="CW440" t="n">
        <v>0.00179</v>
      </c>
      <c r="CX440" t="inlineStr">
        <is>
          <t>4-Acid Digestion</t>
        </is>
      </c>
      <c r="CY440" t="n">
        <v>0.53</v>
      </c>
      <c r="CZ440" t="n">
        <v>5.3e-05</v>
      </c>
      <c r="DA440" t="inlineStr">
        <is>
          <t>4-Acid Digestion</t>
        </is>
      </c>
      <c r="DB440" t="n">
        <v>6000</v>
      </c>
      <c r="DC440" t="n">
        <v>0.6</v>
      </c>
      <c r="DD440" t="inlineStr">
        <is>
          <t>4-Acid Digestion</t>
        </is>
      </c>
      <c r="DE440" t="n">
        <v>290</v>
      </c>
      <c r="DF440" t="n">
        <v>0.029</v>
      </c>
      <c r="DG440" t="inlineStr">
        <is>
          <t>4-Acid Digestion</t>
        </is>
      </c>
      <c r="DH440" t="n">
        <v>3.36</v>
      </c>
      <c r="DI440" t="n">
        <v>0.000336</v>
      </c>
      <c r="DJ440" t="inlineStr">
        <is>
          <t>4-Acid Digestion</t>
        </is>
      </c>
      <c r="DK440" t="n">
        <v>420</v>
      </c>
      <c r="DL440" t="n">
        <v>0.042</v>
      </c>
      <c r="DM440" t="inlineStr">
        <is>
          <t>4-Acid Digestion</t>
        </is>
      </c>
      <c r="DN440" t="inlineStr"/>
      <c r="DO440" t="inlineStr"/>
      <c r="DP440" t="inlineStr"/>
      <c r="DQ440" t="inlineStr"/>
      <c r="DR440" t="inlineStr"/>
      <c r="DS440" t="inlineStr"/>
      <c r="DT440" t="n">
        <v>34.7</v>
      </c>
      <c r="DU440" t="n">
        <v>0.00347</v>
      </c>
      <c r="DV440" t="inlineStr">
        <is>
          <t>Aqua Regia Digestion</t>
        </is>
      </c>
      <c r="DW440" t="n">
        <v>620</v>
      </c>
      <c r="DX440" t="n">
        <v>0.062</v>
      </c>
      <c r="DY440" t="inlineStr">
        <is>
          <t>4-Acid Digestion</t>
        </is>
      </c>
      <c r="DZ440" t="n">
        <v>17.4</v>
      </c>
      <c r="EA440" t="n">
        <v>0.00174</v>
      </c>
      <c r="EB440" t="inlineStr">
        <is>
          <t>4-Acid Digestion</t>
        </is>
      </c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n">
        <v>23.9</v>
      </c>
      <c r="EM440" t="n">
        <v>0.00239</v>
      </c>
      <c r="EN440" t="inlineStr">
        <is>
          <t>Aqua Regia Digestion</t>
        </is>
      </c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n">
        <v>360</v>
      </c>
      <c r="EY440" t="n">
        <v>0.036</v>
      </c>
      <c r="EZ440" t="inlineStr">
        <is>
          <t>4-Acid Digestion</t>
        </is>
      </c>
      <c r="FA440" t="n">
        <v>2.61</v>
      </c>
      <c r="FB440" t="n">
        <v>0.000261</v>
      </c>
      <c r="FC440" t="inlineStr">
        <is>
          <t>4-Acid Digestion</t>
        </is>
      </c>
      <c r="FD440" t="n">
        <v>14</v>
      </c>
      <c r="FE440" t="n">
        <v>0.0014</v>
      </c>
      <c r="FF440" t="inlineStr">
        <is>
          <t>4-Acid Digestion</t>
        </is>
      </c>
      <c r="FG440" t="n">
        <v>2.68</v>
      </c>
      <c r="FH440" t="n">
        <v>0.000268</v>
      </c>
      <c r="FI440" t="inlineStr">
        <is>
          <t>Aqua Regia Digestion</t>
        </is>
      </c>
      <c r="FJ440" t="inlineStr"/>
      <c r="FK440" t="inlineStr"/>
      <c r="FL440" t="inlineStr"/>
      <c r="FM440" t="inlineStr"/>
      <c r="FN440" t="inlineStr"/>
      <c r="FO440" t="inlineStr"/>
      <c r="FP440" t="n">
        <v>3.33</v>
      </c>
      <c r="FQ440" t="n">
        <v>0.000333</v>
      </c>
      <c r="FR440" t="inlineStr">
        <is>
          <t>4-Acid Digestion</t>
        </is>
      </c>
      <c r="FS440" t="n">
        <v>31</v>
      </c>
      <c r="FT440" t="n">
        <v>0.0031</v>
      </c>
      <c r="FU440" t="inlineStr">
        <is>
          <t>4-Acid Digestion</t>
        </is>
      </c>
      <c r="FV440" t="n">
        <v>0.76</v>
      </c>
      <c r="FW440" t="n">
        <v>7.6e-05</v>
      </c>
      <c r="FX440" t="inlineStr">
        <is>
          <t>4-Acid Digestion</t>
        </is>
      </c>
      <c r="FY440" t="n">
        <v>1.18</v>
      </c>
      <c r="FZ440" t="n">
        <v>0.000118</v>
      </c>
      <c r="GA440" t="inlineStr">
        <is>
          <t>4-Acid Digestion</t>
        </is>
      </c>
      <c r="GB440" t="n">
        <v>0.076</v>
      </c>
      <c r="GC440" t="n">
        <v>7.6e-06</v>
      </c>
      <c r="GD440" t="inlineStr">
        <is>
          <t>Aqua Regia Digestion</t>
        </is>
      </c>
      <c r="GE440" t="n">
        <v>16.1</v>
      </c>
      <c r="GF440" t="n">
        <v>0.00161</v>
      </c>
      <c r="GG440" t="inlineStr">
        <is>
          <t>4-Acid Digestion</t>
        </is>
      </c>
      <c r="GH440" t="n">
        <v>80</v>
      </c>
      <c r="GI440" t="n">
        <v>0.008</v>
      </c>
      <c r="GJ440" t="inlineStr">
        <is>
          <t>Aqua Regia Digestion</t>
        </is>
      </c>
      <c r="GK440" t="n">
        <v>0.78</v>
      </c>
      <c r="GL440" t="n">
        <v>7.8e-05</v>
      </c>
      <c r="GM440" t="inlineStr">
        <is>
          <t>4-Acid Digestion</t>
        </is>
      </c>
      <c r="GN440" t="inlineStr"/>
      <c r="GO440" t="inlineStr"/>
      <c r="GP440" t="inlineStr"/>
      <c r="GQ440" t="n">
        <v>10.3</v>
      </c>
      <c r="GR440" t="n">
        <v>0.00103</v>
      </c>
      <c r="GS440" t="inlineStr">
        <is>
          <t>4-Acid Digestion</t>
        </is>
      </c>
      <c r="GT440" t="n">
        <v>81</v>
      </c>
      <c r="GU440" t="n">
        <v>0.0081</v>
      </c>
      <c r="GV440" t="inlineStr">
        <is>
          <t>4-Acid Digestion</t>
        </is>
      </c>
      <c r="GW440" t="inlineStr"/>
      <c r="GX440" t="inlineStr"/>
      <c r="GY440" t="inlineStr"/>
      <c r="GZ440" t="n">
        <v>37.4</v>
      </c>
      <c r="HA440" t="n">
        <v>0.00374</v>
      </c>
      <c r="HB440" t="inlineStr">
        <is>
          <t>4-Acid Digestion</t>
        </is>
      </c>
      <c r="HC440" t="n">
        <v>3.58</v>
      </c>
      <c r="HD440" t="n">
        <v>0.000358</v>
      </c>
      <c r="HE440" t="inlineStr">
        <is>
          <t>4-Acid Digestion</t>
        </is>
      </c>
      <c r="HF440" t="n">
        <v>24</v>
      </c>
      <c r="HG440" t="n">
        <v>0.0024</v>
      </c>
      <c r="HH440" t="inlineStr">
        <is>
          <t>4-Acid Digestion</t>
        </is>
      </c>
      <c r="HI440" t="n">
        <v>176</v>
      </c>
      <c r="HJ440" t="n">
        <v>0.0176</v>
      </c>
      <c r="HK440" t="inlineStr">
        <is>
          <t>4-Acid Digestion</t>
        </is>
      </c>
    </row>
    <row r="441">
      <c r="A441" t="inlineStr">
        <is>
          <t>OREAS0902</t>
        </is>
      </c>
      <c r="B441" t="inlineStr">
        <is>
          <t>Cu ore</t>
        </is>
      </c>
      <c r="C441" t="inlineStr">
        <is>
          <t>oxide</t>
        </is>
      </c>
      <c r="D441" t="inlineStr">
        <is>
          <t>argillaceous sandstone</t>
        </is>
      </c>
      <c r="E441" t="inlineStr">
        <is>
          <t>sediment hosted</t>
        </is>
      </c>
      <c r="F441" t="inlineStr">
        <is>
          <t>yes</t>
        </is>
      </c>
      <c r="G441" t="inlineStr">
        <is>
          <t>Current</t>
        </is>
      </c>
      <c r="H441" t="inlineStr">
        <is>
          <t>C:/Users/Zeb/Documents/GitHub/OREAS-Catalogue-Info/oreas-catalogue-2024-05-24.csv</t>
        </is>
      </c>
      <c r="I441">
        <f>Hyperlink("https://www.oreas.com/crm/OREAS-902/")</f>
        <v/>
      </c>
      <c r="J441" t="n">
        <v>0.284</v>
      </c>
      <c r="K441" t="n">
        <v>2.84e-05</v>
      </c>
      <c r="L441" t="inlineStr">
        <is>
          <t>Aqua Regia Digestion</t>
        </is>
      </c>
      <c r="M441" t="n">
        <v>47400</v>
      </c>
      <c r="N441" t="n">
        <v>4.74</v>
      </c>
      <c r="O441" t="inlineStr">
        <is>
          <t>4-Acid Digestion</t>
        </is>
      </c>
      <c r="P441" t="n">
        <v>574</v>
      </c>
      <c r="Q441" t="n">
        <v>0.0574</v>
      </c>
      <c r="R441" t="inlineStr">
        <is>
          <t>4-Acid Digestion</t>
        </is>
      </c>
      <c r="S441" s="2" t="n">
        <v>0.01</v>
      </c>
      <c r="T441" s="2" t="n">
        <v>1e-06</v>
      </c>
      <c r="U441" t="inlineStr">
        <is>
          <t>Aqua Regia Digestion</t>
        </is>
      </c>
      <c r="V441" t="inlineStr"/>
      <c r="W441" t="inlineStr"/>
      <c r="X441" t="inlineStr"/>
      <c r="Y441" t="n">
        <v>170</v>
      </c>
      <c r="Z441" t="n">
        <v>0.017</v>
      </c>
      <c r="AA441" t="inlineStr">
        <is>
          <t>4-Acid Digestion</t>
        </is>
      </c>
      <c r="AB441" t="n">
        <v>2.23</v>
      </c>
      <c r="AC441" t="n">
        <v>0.000223</v>
      </c>
      <c r="AD441" t="inlineStr">
        <is>
          <t>4-Acid Digestion</t>
        </is>
      </c>
      <c r="AE441" t="n">
        <v>8.49</v>
      </c>
      <c r="AF441" t="n">
        <v>0.000849</v>
      </c>
      <c r="AG441" t="inlineStr">
        <is>
          <t>4-Acid Digestion</t>
        </is>
      </c>
      <c r="AH441" t="n">
        <v>40500</v>
      </c>
      <c r="AI441" t="n">
        <v>4.05</v>
      </c>
      <c r="AJ441" t="inlineStr">
        <is>
          <t>4-Acid Digestion</t>
        </is>
      </c>
      <c r="AK441" t="inlineStr"/>
      <c r="AL441" t="inlineStr"/>
      <c r="AM441" t="inlineStr"/>
      <c r="AN441" t="n">
        <v>75</v>
      </c>
      <c r="AO441" t="n">
        <v>0.0075</v>
      </c>
      <c r="AP441" t="inlineStr">
        <is>
          <t>4-Acid Digestion</t>
        </is>
      </c>
      <c r="AQ441" t="inlineStr"/>
      <c r="AR441" t="inlineStr"/>
      <c r="AS441" t="inlineStr"/>
      <c r="AT441" t="n">
        <v>926</v>
      </c>
      <c r="AU441" t="n">
        <v>0.0926</v>
      </c>
      <c r="AV441" t="inlineStr">
        <is>
          <t>4-Acid Digestion</t>
        </is>
      </c>
      <c r="AW441" t="n">
        <v>51</v>
      </c>
      <c r="AX441" t="n">
        <v>0.0051</v>
      </c>
      <c r="AY441" t="inlineStr">
        <is>
          <t>4-Acid Digestion</t>
        </is>
      </c>
      <c r="AZ441" t="n">
        <v>2.88</v>
      </c>
      <c r="BA441" t="n">
        <v>0.000288</v>
      </c>
      <c r="BB441" t="inlineStr">
        <is>
          <t>4-Acid Digestion</t>
        </is>
      </c>
      <c r="BC441" t="n">
        <v>3010</v>
      </c>
      <c r="BD441" t="n">
        <v>0.301</v>
      </c>
      <c r="BE441" t="inlineStr">
        <is>
          <t>4-Acid Digestion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31900</v>
      </c>
      <c r="BP441" t="n">
        <v>3.19</v>
      </c>
      <c r="BQ441" t="inlineStr">
        <is>
          <t>4-Acid Digestion</t>
        </is>
      </c>
      <c r="BR441" t="n">
        <v>11.7</v>
      </c>
      <c r="BS441" t="n">
        <v>0.00117</v>
      </c>
      <c r="BT441" t="inlineStr">
        <is>
          <t>4-Acid Digestion</t>
        </is>
      </c>
      <c r="BU441" t="inlineStr"/>
      <c r="BV441" t="inlineStr"/>
      <c r="BW441" t="inlineStr"/>
      <c r="BX441" t="n">
        <v>0.18</v>
      </c>
      <c r="BY441" t="n">
        <v>1.8e-05</v>
      </c>
      <c r="BZ441" t="inlineStr">
        <is>
          <t>4-Acid Digestion</t>
        </is>
      </c>
      <c r="CA441" t="n">
        <v>4.43</v>
      </c>
      <c r="CB441" t="n">
        <v>0.000443</v>
      </c>
      <c r="CC441" t="inlineStr">
        <is>
          <t>4-Acid Digestion</t>
        </is>
      </c>
      <c r="CD441" t="inlineStr"/>
      <c r="CE441" t="inlineStr"/>
      <c r="CF441" t="inlineStr"/>
      <c r="CG441" t="inlineStr"/>
      <c r="CH441" t="inlineStr"/>
      <c r="CI441" t="inlineStr"/>
      <c r="CJ441" t="n">
        <v>0.25</v>
      </c>
      <c r="CK441" t="n">
        <v>2.5e-05</v>
      </c>
      <c r="CL441" t="inlineStr">
        <is>
          <t>4-Acid Digestion</t>
        </is>
      </c>
      <c r="CM441" t="inlineStr"/>
      <c r="CN441" t="inlineStr"/>
      <c r="CO441" t="inlineStr"/>
      <c r="CP441" t="n">
        <v>32100</v>
      </c>
      <c r="CQ441" t="n">
        <v>3.21</v>
      </c>
      <c r="CR441" t="inlineStr">
        <is>
          <t>4-Acid Digestion</t>
        </is>
      </c>
      <c r="CS441" t="n">
        <v>36.7</v>
      </c>
      <c r="CT441" t="n">
        <v>0.00367</v>
      </c>
      <c r="CU441" t="inlineStr">
        <is>
          <t>4-Acid Digestion</t>
        </is>
      </c>
      <c r="CV441" t="n">
        <v>9.77</v>
      </c>
      <c r="CW441" t="n">
        <v>0.000977</v>
      </c>
      <c r="CX441" t="inlineStr">
        <is>
          <t>4-Acid Digestion</t>
        </is>
      </c>
      <c r="CY441" t="n">
        <v>0.3</v>
      </c>
      <c r="CZ441" t="n">
        <v>3e-05</v>
      </c>
      <c r="DA441" t="inlineStr">
        <is>
          <t>4-Acid Digestion</t>
        </is>
      </c>
      <c r="DB441" t="n">
        <v>24800</v>
      </c>
      <c r="DC441" t="n">
        <v>2.48</v>
      </c>
      <c r="DD441" t="inlineStr">
        <is>
          <t>4-Acid Digestion</t>
        </is>
      </c>
      <c r="DE441" t="n">
        <v>460</v>
      </c>
      <c r="DF441" t="n">
        <v>0.046</v>
      </c>
      <c r="DG441" t="inlineStr">
        <is>
          <t>4-Acid Digestion</t>
        </is>
      </c>
      <c r="DH441" t="n">
        <v>12.2</v>
      </c>
      <c r="DI441" t="n">
        <v>0.00122</v>
      </c>
      <c r="DJ441" t="inlineStr">
        <is>
          <t>4-Acid Digestion</t>
        </is>
      </c>
      <c r="DK441" t="n">
        <v>440</v>
      </c>
      <c r="DL441" t="n">
        <v>0.044</v>
      </c>
      <c r="DM441" t="inlineStr">
        <is>
          <t>4-Acid Digestion</t>
        </is>
      </c>
      <c r="DN441" t="inlineStr"/>
      <c r="DO441" t="inlineStr"/>
      <c r="DP441" t="inlineStr"/>
      <c r="DQ441" t="inlineStr"/>
      <c r="DR441" t="inlineStr"/>
      <c r="DS441" t="inlineStr"/>
      <c r="DT441" t="n">
        <v>159</v>
      </c>
      <c r="DU441" t="n">
        <v>0.0159</v>
      </c>
      <c r="DV441" t="inlineStr">
        <is>
          <t>Aqua Regia Digestion</t>
        </is>
      </c>
      <c r="DW441" t="n">
        <v>690</v>
      </c>
      <c r="DX441" t="n">
        <v>0.06900000000000001</v>
      </c>
      <c r="DY441" t="inlineStr">
        <is>
          <t>4-Acid Digestion</t>
        </is>
      </c>
      <c r="DZ441" t="n">
        <v>13.3</v>
      </c>
      <c r="EA441" t="n">
        <v>0.00133</v>
      </c>
      <c r="EB441" t="inlineStr">
        <is>
          <t>4-Acid Digestion</t>
        </is>
      </c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n">
        <v>9.93</v>
      </c>
      <c r="EM441" t="n">
        <v>0.000993</v>
      </c>
      <c r="EN441" t="inlineStr">
        <is>
          <t>Aqua Regia Digestion</t>
        </is>
      </c>
      <c r="EO441" t="n">
        <v>0.006</v>
      </c>
      <c r="EP441" t="n">
        <v>6e-07</v>
      </c>
      <c r="EQ441" t="inlineStr">
        <is>
          <t>4-Acid Digestion</t>
        </is>
      </c>
      <c r="ER441" t="inlineStr"/>
      <c r="ES441" t="inlineStr"/>
      <c r="ET441" t="inlineStr"/>
      <c r="EU441" t="inlineStr"/>
      <c r="EV441" t="inlineStr"/>
      <c r="EW441" t="inlineStr"/>
      <c r="EX441" t="n">
        <v>17600</v>
      </c>
      <c r="EY441" t="n">
        <v>1.76</v>
      </c>
      <c r="EZ441" t="inlineStr">
        <is>
          <t>4-Acid Digestion</t>
        </is>
      </c>
      <c r="FA441" t="n">
        <v>1.65</v>
      </c>
      <c r="FB441" t="n">
        <v>0.000165</v>
      </c>
      <c r="FC441" t="inlineStr">
        <is>
          <t>4-Acid Digestion</t>
        </is>
      </c>
      <c r="FD441" t="n">
        <v>6.9</v>
      </c>
      <c r="FE441" t="n">
        <v>0.00069</v>
      </c>
      <c r="FF441" t="inlineStr">
        <is>
          <t>4-Acid Digestion</t>
        </is>
      </c>
      <c r="FG441" t="n">
        <v>2.41</v>
      </c>
      <c r="FH441" t="n">
        <v>0.000241</v>
      </c>
      <c r="FI441" t="inlineStr">
        <is>
          <t>4-Acid Digestion</t>
        </is>
      </c>
      <c r="FJ441" t="inlineStr"/>
      <c r="FK441" t="inlineStr"/>
      <c r="FL441" t="inlineStr"/>
      <c r="FM441" t="inlineStr"/>
      <c r="FN441" t="inlineStr"/>
      <c r="FO441" t="inlineStr"/>
      <c r="FP441" t="n">
        <v>2.05</v>
      </c>
      <c r="FQ441" t="n">
        <v>0.000205</v>
      </c>
      <c r="FR441" t="inlineStr">
        <is>
          <t>4-Acid Digestion</t>
        </is>
      </c>
      <c r="FS441" t="n">
        <v>28.4</v>
      </c>
      <c r="FT441" t="n">
        <v>0.00284</v>
      </c>
      <c r="FU441" t="inlineStr">
        <is>
          <t>4-Acid Digestion</t>
        </is>
      </c>
      <c r="FV441" t="inlineStr"/>
      <c r="FW441" t="inlineStr"/>
      <c r="FX441" t="inlineStr"/>
      <c r="FY441" t="n">
        <v>0.58</v>
      </c>
      <c r="FZ441" t="n">
        <v>5.8e-05</v>
      </c>
      <c r="GA441" t="inlineStr">
        <is>
          <t>4-Acid Digestion</t>
        </is>
      </c>
      <c r="GB441" t="inlineStr"/>
      <c r="GC441" t="inlineStr"/>
      <c r="GD441" t="inlineStr"/>
      <c r="GE441" t="n">
        <v>11.3</v>
      </c>
      <c r="GF441" t="n">
        <v>0.00113</v>
      </c>
      <c r="GG441" t="inlineStr">
        <is>
          <t>4-Acid Digestion</t>
        </is>
      </c>
      <c r="GH441" t="inlineStr"/>
      <c r="GI441" t="inlineStr"/>
      <c r="GJ441" t="inlineStr"/>
      <c r="GK441" t="n">
        <v>0.7</v>
      </c>
      <c r="GL441" t="n">
        <v>6.999999999999999e-05</v>
      </c>
      <c r="GM441" t="inlineStr">
        <is>
          <t>4-Acid Digestion</t>
        </is>
      </c>
      <c r="GN441" t="inlineStr"/>
      <c r="GO441" t="inlineStr"/>
      <c r="GP441" t="inlineStr"/>
      <c r="GQ441" t="n">
        <v>6.47</v>
      </c>
      <c r="GR441" t="n">
        <v>0.000647</v>
      </c>
      <c r="GS441" t="inlineStr">
        <is>
          <t>4-Acid Digestion</t>
        </is>
      </c>
      <c r="GT441" t="n">
        <v>8.789999999999999</v>
      </c>
      <c r="GU441" t="n">
        <v>0.000879</v>
      </c>
      <c r="GV441" t="inlineStr">
        <is>
          <t>Aqua Regia Digestion</t>
        </is>
      </c>
      <c r="GW441" t="n">
        <v>3.83</v>
      </c>
      <c r="GX441" t="n">
        <v>0.000383</v>
      </c>
      <c r="GY441" t="inlineStr">
        <is>
          <t>4-Acid Digestion</t>
        </is>
      </c>
      <c r="GZ441" t="n">
        <v>18.1</v>
      </c>
      <c r="HA441" t="n">
        <v>0.00181</v>
      </c>
      <c r="HB441" t="inlineStr">
        <is>
          <t>4-Acid Digestion</t>
        </is>
      </c>
      <c r="HC441" t="n">
        <v>1.94</v>
      </c>
      <c r="HD441" t="n">
        <v>0.000194</v>
      </c>
      <c r="HE441" t="inlineStr">
        <is>
          <t>4-Acid Digestion</t>
        </is>
      </c>
      <c r="HF441" t="inlineStr"/>
      <c r="HG441" t="inlineStr"/>
      <c r="HH441" t="inlineStr"/>
      <c r="HI441" t="n">
        <v>150</v>
      </c>
      <c r="HJ441" t="n">
        <v>0.015</v>
      </c>
      <c r="HK441" t="inlineStr">
        <is>
          <t>4-Acid Digestion</t>
        </is>
      </c>
    </row>
    <row r="442">
      <c r="A442" t="inlineStr">
        <is>
          <t>OREAS0903</t>
        </is>
      </c>
      <c r="B442" t="inlineStr">
        <is>
          <t>Cu ore</t>
        </is>
      </c>
      <c r="C442" t="inlineStr">
        <is>
          <t>oxide</t>
        </is>
      </c>
      <c r="D442" t="inlineStr">
        <is>
          <t>argillaceous sandstone</t>
        </is>
      </c>
      <c r="E442" t="inlineStr">
        <is>
          <t>sediment hosted</t>
        </is>
      </c>
      <c r="F442" t="inlineStr">
        <is>
          <t>yes</t>
        </is>
      </c>
      <c r="G442" t="inlineStr">
        <is>
          <t>Current</t>
        </is>
      </c>
      <c r="H442" t="inlineStr">
        <is>
          <t>C:/Users/Zeb/Documents/GitHub/OREAS-Catalogue-Info/oreas-catalogue-2024-05-24.csv</t>
        </is>
      </c>
      <c r="I442">
        <f>Hyperlink("https://www.oreas.com/crm/OREAS-903/")</f>
        <v/>
      </c>
      <c r="J442" t="n">
        <v>0.349</v>
      </c>
      <c r="K442" t="n">
        <v>3.49e-05</v>
      </c>
      <c r="L442" t="inlineStr">
        <is>
          <t>Aqua Regia Digestion</t>
        </is>
      </c>
      <c r="M442" t="n">
        <v>58900</v>
      </c>
      <c r="N442" t="n">
        <v>5.89</v>
      </c>
      <c r="O442" t="inlineStr">
        <is>
          <t>4-Acid Digestion</t>
        </is>
      </c>
      <c r="P442" t="n">
        <v>49.7</v>
      </c>
      <c r="Q442" t="n">
        <v>0.00497</v>
      </c>
      <c r="R442" t="inlineStr">
        <is>
          <t>4-Acid Digestion</t>
        </is>
      </c>
      <c r="S442" s="2" t="n">
        <v>0.005</v>
      </c>
      <c r="T442" s="2" t="n">
        <v>5e-07</v>
      </c>
      <c r="U442" t="inlineStr">
        <is>
          <t>Aqua Regia Digestion</t>
        </is>
      </c>
      <c r="V442" t="inlineStr"/>
      <c r="W442" t="inlineStr"/>
      <c r="X442" t="inlineStr"/>
      <c r="Y442" t="n">
        <v>197</v>
      </c>
      <c r="Z442" t="n">
        <v>0.0197</v>
      </c>
      <c r="AA442" t="inlineStr">
        <is>
          <t>4-Acid Digestion</t>
        </is>
      </c>
      <c r="AB442" t="n">
        <v>4.42</v>
      </c>
      <c r="AC442" t="n">
        <v>0.000442</v>
      </c>
      <c r="AD442" t="inlineStr">
        <is>
          <t>4-Acid Digestion</t>
        </is>
      </c>
      <c r="AE442" t="n">
        <v>8.94</v>
      </c>
      <c r="AF442" t="n">
        <v>0.000894</v>
      </c>
      <c r="AG442" t="inlineStr">
        <is>
          <t>4-Acid Digestion</t>
        </is>
      </c>
      <c r="AH442" t="n">
        <v>6250</v>
      </c>
      <c r="AI442" t="n">
        <v>0.625</v>
      </c>
      <c r="AJ442" t="inlineStr">
        <is>
          <t>4-Acid Digestion</t>
        </is>
      </c>
      <c r="AK442" t="n">
        <v>0.2</v>
      </c>
      <c r="AL442" t="n">
        <v>2e-05</v>
      </c>
      <c r="AM442" t="inlineStr">
        <is>
          <t>4-Acid Digestion</t>
        </is>
      </c>
      <c r="AN442" t="n">
        <v>82</v>
      </c>
      <c r="AO442" t="n">
        <v>0.008200000000000001</v>
      </c>
      <c r="AP442" t="inlineStr">
        <is>
          <t>4-Acid Digestion</t>
        </is>
      </c>
      <c r="AQ442" t="inlineStr"/>
      <c r="AR442" t="inlineStr"/>
      <c r="AS442" t="inlineStr"/>
      <c r="AT442" t="n">
        <v>131</v>
      </c>
      <c r="AU442" t="n">
        <v>0.0131</v>
      </c>
      <c r="AV442" t="inlineStr">
        <is>
          <t>4-Acid Digestion</t>
        </is>
      </c>
      <c r="AW442" t="n">
        <v>73</v>
      </c>
      <c r="AX442" t="n">
        <v>0.0073</v>
      </c>
      <c r="AY442" t="inlineStr">
        <is>
          <t>4-Acid Digestion</t>
        </is>
      </c>
      <c r="AZ442" t="n">
        <v>3.57</v>
      </c>
      <c r="BA442" t="n">
        <v>0.000357</v>
      </c>
      <c r="BB442" t="inlineStr">
        <is>
          <t>4-Acid Digestion</t>
        </is>
      </c>
      <c r="BC442" t="n">
        <v>6520</v>
      </c>
      <c r="BD442" t="n">
        <v>0.652</v>
      </c>
      <c r="BE442" t="inlineStr">
        <is>
          <t>4-Acid Digestion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41600</v>
      </c>
      <c r="BP442" t="n">
        <v>4.16</v>
      </c>
      <c r="BQ442" t="inlineStr">
        <is>
          <t>4-Acid Digestion</t>
        </is>
      </c>
      <c r="BR442" t="n">
        <v>15</v>
      </c>
      <c r="BS442" t="n">
        <v>0.0015</v>
      </c>
      <c r="BT442" t="inlineStr">
        <is>
          <t>4-Acid Digestion</t>
        </is>
      </c>
      <c r="BU442" t="inlineStr"/>
      <c r="BV442" t="inlineStr"/>
      <c r="BW442" t="inlineStr"/>
      <c r="BX442" t="n">
        <v>0.098</v>
      </c>
      <c r="BY442" t="n">
        <v>9.799999999999999e-06</v>
      </c>
      <c r="BZ442" t="inlineStr">
        <is>
          <t>Aqua Regia Digestion</t>
        </is>
      </c>
      <c r="CA442" t="n">
        <v>4.56</v>
      </c>
      <c r="CB442" t="n">
        <v>0.000456</v>
      </c>
      <c r="CC442" t="inlineStr">
        <is>
          <t>4-Acid Digestion</t>
        </is>
      </c>
      <c r="CD442" t="inlineStr"/>
      <c r="CE442" t="inlineStr"/>
      <c r="CF442" t="inlineStr"/>
      <c r="CG442" t="inlineStr"/>
      <c r="CH442" t="inlineStr"/>
      <c r="CI442" t="inlineStr"/>
      <c r="CJ442" t="n">
        <v>0.16</v>
      </c>
      <c r="CK442" t="n">
        <v>1.6e-05</v>
      </c>
      <c r="CL442" t="inlineStr">
        <is>
          <t>4-Acid Digestion</t>
        </is>
      </c>
      <c r="CM442" t="inlineStr"/>
      <c r="CN442" t="inlineStr"/>
      <c r="CO442" t="inlineStr"/>
      <c r="CP442" t="n">
        <v>33100</v>
      </c>
      <c r="CQ442" t="n">
        <v>3.31</v>
      </c>
      <c r="CR442" t="inlineStr">
        <is>
          <t>4-Acid Digestion</t>
        </is>
      </c>
      <c r="CS442" t="n">
        <v>40.2</v>
      </c>
      <c r="CT442" t="n">
        <v>0.00402</v>
      </c>
      <c r="CU442" t="inlineStr">
        <is>
          <t>4-Acid Digestion</t>
        </is>
      </c>
      <c r="CV442" t="n">
        <v>18.3</v>
      </c>
      <c r="CW442" t="n">
        <v>0.00183</v>
      </c>
      <c r="CX442" t="inlineStr">
        <is>
          <t>4-Acid Digestion</t>
        </is>
      </c>
      <c r="CY442" t="n">
        <v>0.36</v>
      </c>
      <c r="CZ442" t="n">
        <v>3.6e-05</v>
      </c>
      <c r="DA442" t="inlineStr">
        <is>
          <t>4-Acid Digestion</t>
        </is>
      </c>
      <c r="DB442" t="n">
        <v>7140</v>
      </c>
      <c r="DC442" t="n">
        <v>0.714</v>
      </c>
      <c r="DD442" t="inlineStr">
        <is>
          <t>4-Acid Digestion</t>
        </is>
      </c>
      <c r="DE442" t="n">
        <v>690</v>
      </c>
      <c r="DF442" t="n">
        <v>0.06900000000000001</v>
      </c>
      <c r="DG442" t="inlineStr">
        <is>
          <t>4-Acid Digestion</t>
        </is>
      </c>
      <c r="DH442" t="n">
        <v>4.32</v>
      </c>
      <c r="DI442" t="n">
        <v>0.000432</v>
      </c>
      <c r="DJ442" t="inlineStr">
        <is>
          <t>4-Acid Digestion</t>
        </is>
      </c>
      <c r="DK442" t="n">
        <v>300</v>
      </c>
      <c r="DL442" t="n">
        <v>0.03</v>
      </c>
      <c r="DM442" t="inlineStr">
        <is>
          <t>4-Acid Digestion</t>
        </is>
      </c>
      <c r="DN442" t="inlineStr"/>
      <c r="DO442" t="inlineStr"/>
      <c r="DP442" t="inlineStr"/>
      <c r="DQ442" t="inlineStr"/>
      <c r="DR442" t="inlineStr"/>
      <c r="DS442" t="inlineStr"/>
      <c r="DT442" t="n">
        <v>48.7</v>
      </c>
      <c r="DU442" t="n">
        <v>0.00487</v>
      </c>
      <c r="DV442" t="inlineStr">
        <is>
          <t>Aqua Regia Digestion</t>
        </is>
      </c>
      <c r="DW442" t="n">
        <v>1070</v>
      </c>
      <c r="DX442" t="n">
        <v>0.107</v>
      </c>
      <c r="DY442" t="inlineStr">
        <is>
          <t>4-Acid Digestion</t>
        </is>
      </c>
      <c r="DZ442" t="n">
        <v>11.3</v>
      </c>
      <c r="EA442" t="n">
        <v>0.00113</v>
      </c>
      <c r="EB442" t="inlineStr">
        <is>
          <t>4-Acid Digestion</t>
        </is>
      </c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n">
        <v>12.6</v>
      </c>
      <c r="EM442" t="n">
        <v>0.00126</v>
      </c>
      <c r="EN442" t="inlineStr">
        <is>
          <t>Aqua Regia Digestion</t>
        </is>
      </c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n">
        <v>5000</v>
      </c>
      <c r="EY442" t="n">
        <v>0.5</v>
      </c>
      <c r="EZ442" t="inlineStr">
        <is>
          <t>4-Acid Digestion</t>
        </is>
      </c>
      <c r="FA442" t="n">
        <v>1.57</v>
      </c>
      <c r="FB442" t="n">
        <v>0.000157</v>
      </c>
      <c r="FC442" t="inlineStr">
        <is>
          <t>4-Acid Digestion</t>
        </is>
      </c>
      <c r="FD442" t="n">
        <v>10.2</v>
      </c>
      <c r="FE442" t="n">
        <v>0.00102</v>
      </c>
      <c r="FF442" t="inlineStr">
        <is>
          <t>4-Acid Digestion</t>
        </is>
      </c>
      <c r="FG442" t="n">
        <v>6.06</v>
      </c>
      <c r="FH442" t="n">
        <v>0.000606</v>
      </c>
      <c r="FI442" t="inlineStr">
        <is>
          <t>4-Acid Digestion</t>
        </is>
      </c>
      <c r="FJ442" t="inlineStr"/>
      <c r="FK442" t="inlineStr"/>
      <c r="FL442" t="inlineStr"/>
      <c r="FM442" t="inlineStr"/>
      <c r="FN442" t="inlineStr"/>
      <c r="FO442" t="inlineStr"/>
      <c r="FP442" t="n">
        <v>2.63</v>
      </c>
      <c r="FQ442" t="n">
        <v>0.000263</v>
      </c>
      <c r="FR442" t="inlineStr">
        <is>
          <t>4-Acid Digestion</t>
        </is>
      </c>
      <c r="FS442" t="n">
        <v>77</v>
      </c>
      <c r="FT442" t="n">
        <v>0.0077</v>
      </c>
      <c r="FU442" t="inlineStr">
        <is>
          <t>4-Acid Digestion</t>
        </is>
      </c>
      <c r="FV442" t="n">
        <v>0.54</v>
      </c>
      <c r="FW442" t="n">
        <v>5.4e-05</v>
      </c>
      <c r="FX442" t="inlineStr">
        <is>
          <t>4-Acid Digestion</t>
        </is>
      </c>
      <c r="FY442" t="n">
        <v>0.83</v>
      </c>
      <c r="FZ442" t="n">
        <v>8.3e-05</v>
      </c>
      <c r="GA442" t="inlineStr">
        <is>
          <t>4-Acid Digestion</t>
        </is>
      </c>
      <c r="GB442" t="n">
        <v>0.034</v>
      </c>
      <c r="GC442" t="n">
        <v>3.4e-06</v>
      </c>
      <c r="GD442" t="inlineStr">
        <is>
          <t>Aqua Regia Digestion</t>
        </is>
      </c>
      <c r="GE442" t="n">
        <v>13.6</v>
      </c>
      <c r="GF442" t="n">
        <v>0.00136</v>
      </c>
      <c r="GG442" t="inlineStr">
        <is>
          <t>4-Acid Digestion</t>
        </is>
      </c>
      <c r="GH442" t="n">
        <v>1920</v>
      </c>
      <c r="GI442" t="n">
        <v>0.192</v>
      </c>
      <c r="GJ442" t="inlineStr">
        <is>
          <t>4-Acid Digestion</t>
        </is>
      </c>
      <c r="GK442" t="n">
        <v>0.62</v>
      </c>
      <c r="GL442" t="n">
        <v>6.2e-05</v>
      </c>
      <c r="GM442" t="inlineStr">
        <is>
          <t>4-Acid Digestion</t>
        </is>
      </c>
      <c r="GN442" t="inlineStr"/>
      <c r="GO442" t="inlineStr"/>
      <c r="GP442" t="inlineStr"/>
      <c r="GQ442" t="n">
        <v>7.58</v>
      </c>
      <c r="GR442" t="n">
        <v>0.000758</v>
      </c>
      <c r="GS442" t="inlineStr">
        <is>
          <t>4-Acid Digestion</t>
        </is>
      </c>
      <c r="GT442" t="n">
        <v>13.3</v>
      </c>
      <c r="GU442" t="n">
        <v>0.00133</v>
      </c>
      <c r="GV442" t="inlineStr">
        <is>
          <t>Aqua Regia Digestion</t>
        </is>
      </c>
      <c r="GW442" t="n">
        <v>0.53</v>
      </c>
      <c r="GX442" t="n">
        <v>5.3e-05</v>
      </c>
      <c r="GY442" t="inlineStr">
        <is>
          <t>Aqua Regia Digestion</t>
        </is>
      </c>
      <c r="GZ442" t="n">
        <v>22.5</v>
      </c>
      <c r="HA442" t="n">
        <v>0.00225</v>
      </c>
      <c r="HB442" t="inlineStr">
        <is>
          <t>4-Acid Digestion</t>
        </is>
      </c>
      <c r="HC442" t="n">
        <v>2.36</v>
      </c>
      <c r="HD442" t="n">
        <v>0.000236</v>
      </c>
      <c r="HE442" t="inlineStr">
        <is>
          <t>4-Acid Digestion</t>
        </is>
      </c>
      <c r="HF442" t="n">
        <v>24.3</v>
      </c>
      <c r="HG442" t="n">
        <v>0.00243</v>
      </c>
      <c r="HH442" t="inlineStr">
        <is>
          <t>4-Acid Digestion</t>
        </is>
      </c>
      <c r="HI442" t="n">
        <v>152</v>
      </c>
      <c r="HJ442" t="n">
        <v>0.0152</v>
      </c>
      <c r="HK442" t="inlineStr">
        <is>
          <t>4-Acid Digestion</t>
        </is>
      </c>
    </row>
    <row r="443">
      <c r="A443" t="inlineStr">
        <is>
          <t>OREAS0904</t>
        </is>
      </c>
      <c r="B443" t="inlineStr">
        <is>
          <t>Au &lt;1 ppm, Au-Cu ore, Cu ore</t>
        </is>
      </c>
      <c r="C443" t="inlineStr">
        <is>
          <t>oxide</t>
        </is>
      </c>
      <c r="D443" t="inlineStr">
        <is>
          <t>argillaceous sandstone</t>
        </is>
      </c>
      <c r="E443" t="inlineStr">
        <is>
          <t>sediment hosted</t>
        </is>
      </c>
      <c r="F443" t="inlineStr">
        <is>
          <t>yes</t>
        </is>
      </c>
      <c r="G443" t="inlineStr">
        <is>
          <t>Archived</t>
        </is>
      </c>
      <c r="H443" t="inlineStr">
        <is>
          <t>C:/Users/Zeb/Documents/GitHub/OREAS-Catalogue-Info/oreas-catalogue-2024-05-24.csv</t>
        </is>
      </c>
      <c r="I443">
        <f>Hyperlink("https://www.oreas.com/crm/OREAS-904/")</f>
        <v/>
      </c>
      <c r="J443" t="n">
        <v>0.366</v>
      </c>
      <c r="K443" t="n">
        <v>3.66e-05</v>
      </c>
      <c r="L443" t="inlineStr">
        <is>
          <t>Aqua Regia Digestion</t>
        </is>
      </c>
      <c r="M443" t="n">
        <v>63000</v>
      </c>
      <c r="N443" t="n">
        <v>6.3</v>
      </c>
      <c r="O443" t="inlineStr">
        <is>
          <t>4-Acid Digestion</t>
        </is>
      </c>
      <c r="P443" t="n">
        <v>98</v>
      </c>
      <c r="Q443" t="n">
        <v>0.0098</v>
      </c>
      <c r="R443" t="inlineStr">
        <is>
          <t>4-Acid Digestion</t>
        </is>
      </c>
      <c r="S443" t="n">
        <v>0.045</v>
      </c>
      <c r="T443" t="n">
        <v>4.5e-06</v>
      </c>
      <c r="U443" t="inlineStr">
        <is>
          <t>Pb Fire Assay</t>
        </is>
      </c>
      <c r="V443" t="inlineStr"/>
      <c r="W443" t="inlineStr"/>
      <c r="X443" t="inlineStr"/>
      <c r="Y443" t="n">
        <v>194</v>
      </c>
      <c r="Z443" t="n">
        <v>0.0194</v>
      </c>
      <c r="AA443" t="inlineStr">
        <is>
          <t>4-Acid Digestion</t>
        </is>
      </c>
      <c r="AB443" t="n">
        <v>7.86</v>
      </c>
      <c r="AC443" t="n">
        <v>0.000786</v>
      </c>
      <c r="AD443" t="inlineStr">
        <is>
          <t>4-Acid Digestion</t>
        </is>
      </c>
      <c r="AE443" t="n">
        <v>4.05</v>
      </c>
      <c r="AF443" t="n">
        <v>0.000405</v>
      </c>
      <c r="AG443" t="inlineStr">
        <is>
          <t>4-Acid Digestion</t>
        </is>
      </c>
      <c r="AH443" t="n">
        <v>460</v>
      </c>
      <c r="AI443" t="n">
        <v>0.046</v>
      </c>
      <c r="AJ443" t="inlineStr">
        <is>
          <t>4-Acid Digestion</t>
        </is>
      </c>
      <c r="AK443" t="n">
        <v>0.058</v>
      </c>
      <c r="AL443" t="n">
        <v>5.8e-06</v>
      </c>
      <c r="AM443" t="inlineStr">
        <is>
          <t>Aqua Regia Digestion</t>
        </is>
      </c>
      <c r="AN443" t="n">
        <v>86</v>
      </c>
      <c r="AO443" t="n">
        <v>0.0086</v>
      </c>
      <c r="AP443" t="inlineStr">
        <is>
          <t>4-Acid Digestion</t>
        </is>
      </c>
      <c r="AQ443" t="inlineStr"/>
      <c r="AR443" t="inlineStr"/>
      <c r="AS443" t="inlineStr"/>
      <c r="AT443" t="n">
        <v>83</v>
      </c>
      <c r="AU443" t="n">
        <v>0.0083</v>
      </c>
      <c r="AV443" t="inlineStr">
        <is>
          <t>4-Acid Digestion</t>
        </is>
      </c>
      <c r="AW443" t="n">
        <v>54</v>
      </c>
      <c r="AX443" t="n">
        <v>0.0054</v>
      </c>
      <c r="AY443" t="inlineStr">
        <is>
          <t>4-Acid Digestion</t>
        </is>
      </c>
      <c r="AZ443" t="n">
        <v>3.79</v>
      </c>
      <c r="BA443" t="n">
        <v>0.000379</v>
      </c>
      <c r="BB443" t="inlineStr">
        <is>
          <t>4-Acid Digestion</t>
        </is>
      </c>
      <c r="BC443" t="n">
        <v>6120</v>
      </c>
      <c r="BD443" t="n">
        <v>0.612</v>
      </c>
      <c r="BE443" t="inlineStr">
        <is>
          <t>4-Acid Digestion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66800</v>
      </c>
      <c r="BP443" t="n">
        <v>6.68</v>
      </c>
      <c r="BQ443" t="inlineStr">
        <is>
          <t>4-Acid Digestion</t>
        </is>
      </c>
      <c r="BR443" t="n">
        <v>16.7</v>
      </c>
      <c r="BS443" t="n">
        <v>0.00167</v>
      </c>
      <c r="BT443" t="inlineStr">
        <is>
          <t>4-Acid Digestion</t>
        </is>
      </c>
      <c r="BU443" t="inlineStr"/>
      <c r="BV443" t="inlineStr"/>
      <c r="BW443" t="inlineStr"/>
      <c r="BX443" t="n">
        <v>0.18</v>
      </c>
      <c r="BY443" t="n">
        <v>1.8e-05</v>
      </c>
      <c r="BZ443" t="inlineStr">
        <is>
          <t>4-Acid Digestion</t>
        </is>
      </c>
      <c r="CA443" t="n">
        <v>4.99</v>
      </c>
      <c r="CB443" t="n">
        <v>0.000499</v>
      </c>
      <c r="CC443" t="inlineStr">
        <is>
          <t>4-Acid Digestion</t>
        </is>
      </c>
      <c r="CD443" t="inlineStr"/>
      <c r="CE443" t="inlineStr"/>
      <c r="CF443" t="inlineStr"/>
      <c r="CG443" t="inlineStr"/>
      <c r="CH443" t="inlineStr"/>
      <c r="CI443" t="inlineStr"/>
      <c r="CJ443" t="n">
        <v>0.22</v>
      </c>
      <c r="CK443" t="n">
        <v>2.2e-05</v>
      </c>
      <c r="CL443" t="inlineStr">
        <is>
          <t>4-Acid Digestion</t>
        </is>
      </c>
      <c r="CM443" t="inlineStr"/>
      <c r="CN443" t="inlineStr"/>
      <c r="CO443" t="inlineStr"/>
      <c r="CP443" t="n">
        <v>33100</v>
      </c>
      <c r="CQ443" t="n">
        <v>3.31</v>
      </c>
      <c r="CR443" t="inlineStr">
        <is>
          <t>4-Acid Digestion</t>
        </is>
      </c>
      <c r="CS443" t="n">
        <v>43.2</v>
      </c>
      <c r="CT443" t="n">
        <v>0.00432</v>
      </c>
      <c r="CU443" t="inlineStr">
        <is>
          <t>4-Acid Digestion</t>
        </is>
      </c>
      <c r="CV443" t="n">
        <v>16.7</v>
      </c>
      <c r="CW443" t="n">
        <v>0.00167</v>
      </c>
      <c r="CX443" t="inlineStr">
        <is>
          <t>4-Acid Digestion</t>
        </is>
      </c>
      <c r="CY443" t="n">
        <v>0.47</v>
      </c>
      <c r="CZ443" t="n">
        <v>4.7e-05</v>
      </c>
      <c r="DA443" t="inlineStr">
        <is>
          <t>4-Acid Digestion</t>
        </is>
      </c>
      <c r="DB443" t="n">
        <v>5560</v>
      </c>
      <c r="DC443" t="n">
        <v>0.556</v>
      </c>
      <c r="DD443" t="inlineStr">
        <is>
          <t>4-Acid Digestion</t>
        </is>
      </c>
      <c r="DE443" t="n">
        <v>410</v>
      </c>
      <c r="DF443" t="n">
        <v>0.041</v>
      </c>
      <c r="DG443" t="inlineStr">
        <is>
          <t>4-Acid Digestion</t>
        </is>
      </c>
      <c r="DH443" t="n">
        <v>2.12</v>
      </c>
      <c r="DI443" t="n">
        <v>0.000212</v>
      </c>
      <c r="DJ443" t="inlineStr">
        <is>
          <t>4-Acid Digestion</t>
        </is>
      </c>
      <c r="DK443" t="n">
        <v>340</v>
      </c>
      <c r="DL443" t="n">
        <v>0.034</v>
      </c>
      <c r="DM443" t="inlineStr">
        <is>
          <t>4-Acid Digestion</t>
        </is>
      </c>
      <c r="DN443" t="inlineStr"/>
      <c r="DO443" t="inlineStr"/>
      <c r="DP443" t="inlineStr"/>
      <c r="DQ443" t="inlineStr"/>
      <c r="DR443" t="inlineStr"/>
      <c r="DS443" t="inlineStr"/>
      <c r="DT443" t="n">
        <v>36.6</v>
      </c>
      <c r="DU443" t="n">
        <v>0.00366</v>
      </c>
      <c r="DV443" t="inlineStr">
        <is>
          <t>Aqua Regia Digestion</t>
        </is>
      </c>
      <c r="DW443" t="n">
        <v>980</v>
      </c>
      <c r="DX443" t="n">
        <v>0.098</v>
      </c>
      <c r="DY443" t="inlineStr">
        <is>
          <t>4-Acid Digestion</t>
        </is>
      </c>
      <c r="DZ443" t="n">
        <v>10.6</v>
      </c>
      <c r="EA443" t="n">
        <v>0.00106</v>
      </c>
      <c r="EB443" t="inlineStr">
        <is>
          <t>4-Acid Digestion</t>
        </is>
      </c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n">
        <v>22.4</v>
      </c>
      <c r="EM443" t="n">
        <v>0.00224</v>
      </c>
      <c r="EN443" t="inlineStr">
        <is>
          <t>Aqua Regia Digestion</t>
        </is>
      </c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n">
        <v>630</v>
      </c>
      <c r="EY443" t="n">
        <v>0.063</v>
      </c>
      <c r="EZ443" t="inlineStr">
        <is>
          <t>4-Acid Digestion</t>
        </is>
      </c>
      <c r="FA443" t="n">
        <v>1.48</v>
      </c>
      <c r="FB443" t="n">
        <v>0.000148</v>
      </c>
      <c r="FC443" t="inlineStr">
        <is>
          <t>4-Acid Digestion</t>
        </is>
      </c>
      <c r="FD443" t="n">
        <v>11.2</v>
      </c>
      <c r="FE443" t="n">
        <v>0.00112</v>
      </c>
      <c r="FF443" t="inlineStr">
        <is>
          <t>4-Acid Digestion</t>
        </is>
      </c>
      <c r="FG443" t="n">
        <v>3.3</v>
      </c>
      <c r="FH443" t="n">
        <v>0.00033</v>
      </c>
      <c r="FI443" t="inlineStr">
        <is>
          <t>4-Acid Digestion</t>
        </is>
      </c>
      <c r="FJ443" t="inlineStr"/>
      <c r="FK443" t="inlineStr"/>
      <c r="FL443" t="inlineStr"/>
      <c r="FM443" t="inlineStr"/>
      <c r="FN443" t="inlineStr"/>
      <c r="FO443" t="inlineStr"/>
      <c r="FP443" t="n">
        <v>2.83</v>
      </c>
      <c r="FQ443" t="n">
        <v>0.000283</v>
      </c>
      <c r="FR443" t="inlineStr">
        <is>
          <t>4-Acid Digestion</t>
        </is>
      </c>
      <c r="FS443" t="n">
        <v>27.2</v>
      </c>
      <c r="FT443" t="n">
        <v>0.00272</v>
      </c>
      <c r="FU443" t="inlineStr">
        <is>
          <t>4-Acid Digestion</t>
        </is>
      </c>
      <c r="FV443" t="n">
        <v>0.54</v>
      </c>
      <c r="FW443" t="n">
        <v>5.4e-05</v>
      </c>
      <c r="FX443" t="inlineStr">
        <is>
          <t>4-Acid Digestion</t>
        </is>
      </c>
      <c r="FY443" t="n">
        <v>1</v>
      </c>
      <c r="FZ443" t="n">
        <v>0.0001</v>
      </c>
      <c r="GA443" t="inlineStr">
        <is>
          <t>4-Acid Digestion</t>
        </is>
      </c>
      <c r="GB443" t="inlineStr"/>
      <c r="GC443" t="inlineStr"/>
      <c r="GD443" t="inlineStr"/>
      <c r="GE443" t="n">
        <v>14.3</v>
      </c>
      <c r="GF443" t="n">
        <v>0.00143</v>
      </c>
      <c r="GG443" t="inlineStr">
        <is>
          <t>4-Acid Digestion</t>
        </is>
      </c>
      <c r="GH443" t="inlineStr"/>
      <c r="GI443" t="inlineStr"/>
      <c r="GJ443" t="inlineStr"/>
      <c r="GK443" t="n">
        <v>0.52</v>
      </c>
      <c r="GL443" t="n">
        <v>5.2e-05</v>
      </c>
      <c r="GM443" t="inlineStr">
        <is>
          <t>4-Acid Digestion</t>
        </is>
      </c>
      <c r="GN443" t="inlineStr"/>
      <c r="GO443" t="inlineStr"/>
      <c r="GP443" t="inlineStr"/>
      <c r="GQ443" t="n">
        <v>8.43</v>
      </c>
      <c r="GR443" t="n">
        <v>0.000843</v>
      </c>
      <c r="GS443" t="inlineStr">
        <is>
          <t>4-Acid Digestion</t>
        </is>
      </c>
      <c r="GT443" t="n">
        <v>21.7</v>
      </c>
      <c r="GU443" t="n">
        <v>0.00217</v>
      </c>
      <c r="GV443" t="inlineStr">
        <is>
          <t>Aqua Regia Digestion</t>
        </is>
      </c>
      <c r="GW443" t="n">
        <v>2.12</v>
      </c>
      <c r="GX443" t="n">
        <v>0.000212</v>
      </c>
      <c r="GY443" t="inlineStr">
        <is>
          <t>4-Acid Digestion</t>
        </is>
      </c>
      <c r="GZ443" t="n">
        <v>31.5</v>
      </c>
      <c r="HA443" t="n">
        <v>0.00315</v>
      </c>
      <c r="HB443" t="inlineStr">
        <is>
          <t>4-Acid Digestion</t>
        </is>
      </c>
      <c r="HC443" t="n">
        <v>3.14</v>
      </c>
      <c r="HD443" t="n">
        <v>0.000314</v>
      </c>
      <c r="HE443" t="inlineStr">
        <is>
          <t>4-Acid Digestion</t>
        </is>
      </c>
      <c r="HF443" t="n">
        <v>26.3</v>
      </c>
      <c r="HG443" t="n">
        <v>0.00263</v>
      </c>
      <c r="HH443" t="inlineStr">
        <is>
          <t>4-Acid Digestion</t>
        </is>
      </c>
      <c r="HI443" t="n">
        <v>171</v>
      </c>
      <c r="HJ443" t="n">
        <v>0.0171</v>
      </c>
      <c r="HK443" t="inlineStr">
        <is>
          <t>4-Acid Digestion</t>
        </is>
      </c>
    </row>
    <row r="444">
      <c r="A444" t="inlineStr">
        <is>
          <t>OREAS0905</t>
        </is>
      </c>
      <c r="B444" t="inlineStr">
        <is>
          <t>Au &lt;1 ppm, Au-Cu ore, Cu ore</t>
        </is>
      </c>
      <c r="C444" t="inlineStr">
        <is>
          <t>oxide</t>
        </is>
      </c>
      <c r="D444" t="inlineStr">
        <is>
          <t>weathered rhyodacite</t>
        </is>
      </c>
      <c r="E444" t="inlineStr">
        <is>
          <t>oxidised VMS</t>
        </is>
      </c>
      <c r="F444" t="inlineStr">
        <is>
          <t>yes</t>
        </is>
      </c>
      <c r="G444" t="inlineStr">
        <is>
          <t>Archived</t>
        </is>
      </c>
      <c r="H444" t="inlineStr">
        <is>
          <t>C:/Users/Zeb/Documents/GitHub/OREAS-Catalogue-Info/oreas-catalogue-2024-05-24.csv</t>
        </is>
      </c>
      <c r="I444">
        <f>Hyperlink("https://www.oreas.com/crm/OREAS-905/")</f>
        <v/>
      </c>
      <c r="J444" t="n">
        <v>0.516</v>
      </c>
      <c r="K444" t="n">
        <v>5.16e-05</v>
      </c>
      <c r="L444" t="inlineStr">
        <is>
          <t>Aqua Regia Digestion</t>
        </is>
      </c>
      <c r="M444" t="n">
        <v>74200</v>
      </c>
      <c r="N444" t="n">
        <v>7.42</v>
      </c>
      <c r="O444" t="inlineStr">
        <is>
          <t>4-Acid Digestion</t>
        </is>
      </c>
      <c r="P444" t="n">
        <v>34.7</v>
      </c>
      <c r="Q444" t="n">
        <v>0.00347</v>
      </c>
      <c r="R444" t="inlineStr">
        <is>
          <t>4-Acid Digestion</t>
        </is>
      </c>
      <c r="S444" t="n">
        <v>0.391</v>
      </c>
      <c r="T444" t="n">
        <v>3.91e-05</v>
      </c>
      <c r="U444" t="inlineStr">
        <is>
          <t>Pb Fire Assay</t>
        </is>
      </c>
      <c r="V444" t="inlineStr"/>
      <c r="W444" t="inlineStr"/>
      <c r="X444" t="inlineStr"/>
      <c r="Y444" t="n">
        <v>2699</v>
      </c>
      <c r="Z444" t="n">
        <v>0.2699</v>
      </c>
      <c r="AA444" t="inlineStr">
        <is>
          <t>4-Acid Digestion</t>
        </is>
      </c>
      <c r="AB444" t="n">
        <v>3.04</v>
      </c>
      <c r="AC444" t="n">
        <v>0.000304</v>
      </c>
      <c r="AD444" t="inlineStr">
        <is>
          <t>4-Acid Digestion</t>
        </is>
      </c>
      <c r="AE444" t="n">
        <v>5.72</v>
      </c>
      <c r="AF444" t="n">
        <v>0.000572</v>
      </c>
      <c r="AG444" t="inlineStr">
        <is>
          <t>4-Acid Digestion</t>
        </is>
      </c>
      <c r="AH444" t="n">
        <v>5900</v>
      </c>
      <c r="AI444" t="n">
        <v>0.59</v>
      </c>
      <c r="AJ444" t="inlineStr">
        <is>
          <t>4-Acid Digestion</t>
        </is>
      </c>
      <c r="AK444" t="n">
        <v>0.36</v>
      </c>
      <c r="AL444" t="n">
        <v>3.6e-05</v>
      </c>
      <c r="AM444" t="inlineStr">
        <is>
          <t>4-Acid Digestion</t>
        </is>
      </c>
      <c r="AN444" t="n">
        <v>92</v>
      </c>
      <c r="AO444" t="n">
        <v>0.0092</v>
      </c>
      <c r="AP444" t="inlineStr">
        <is>
          <t>4-Acid Digestion</t>
        </is>
      </c>
      <c r="AQ444" t="inlineStr"/>
      <c r="AR444" t="inlineStr"/>
      <c r="AS444" t="inlineStr"/>
      <c r="AT444" t="n">
        <v>14.8</v>
      </c>
      <c r="AU444" t="n">
        <v>0.00148</v>
      </c>
      <c r="AV444" t="inlineStr">
        <is>
          <t>4-Acid Digestion</t>
        </is>
      </c>
      <c r="AW444" t="n">
        <v>19.2</v>
      </c>
      <c r="AX444" t="n">
        <v>0.00192</v>
      </c>
      <c r="AY444" t="inlineStr">
        <is>
          <t>4-Acid Digestion</t>
        </is>
      </c>
      <c r="AZ444" t="n">
        <v>6.78</v>
      </c>
      <c r="BA444" t="n">
        <v>0.000678</v>
      </c>
      <c r="BB444" t="inlineStr">
        <is>
          <t>4-Acid Digestion</t>
        </is>
      </c>
      <c r="BC444" t="n">
        <v>1533</v>
      </c>
      <c r="BD444" t="n">
        <v>0.1533</v>
      </c>
      <c r="BE444" t="inlineStr">
        <is>
          <t>4-Acid Digestion</t>
        </is>
      </c>
      <c r="BF444" t="n">
        <v>3.72</v>
      </c>
      <c r="BG444" t="n">
        <v>0.000372</v>
      </c>
      <c r="BH444" t="inlineStr">
        <is>
          <t>4-Acid Digestion</t>
        </is>
      </c>
      <c r="BI444" t="n">
        <v>1.12</v>
      </c>
      <c r="BJ444" t="n">
        <v>0.000112</v>
      </c>
      <c r="BK444" t="inlineStr">
        <is>
          <t>4-Acid Digestion</t>
        </is>
      </c>
      <c r="BL444" t="n">
        <v>1.42</v>
      </c>
      <c r="BM444" t="n">
        <v>0.000142</v>
      </c>
      <c r="BN444" t="inlineStr">
        <is>
          <t>4-Acid Digestion</t>
        </is>
      </c>
      <c r="BO444" t="n">
        <v>40800</v>
      </c>
      <c r="BP444" t="n">
        <v>4.08</v>
      </c>
      <c r="BQ444" t="inlineStr">
        <is>
          <t>4-Acid Digestion</t>
        </is>
      </c>
      <c r="BR444" t="n">
        <v>25.1</v>
      </c>
      <c r="BS444" t="n">
        <v>0.00251</v>
      </c>
      <c r="BT444" t="inlineStr">
        <is>
          <t>4-Acid Digestion</t>
        </is>
      </c>
      <c r="BU444" t="n">
        <v>5.9</v>
      </c>
      <c r="BV444" t="n">
        <v>0.00059</v>
      </c>
      <c r="BW444" t="inlineStr">
        <is>
          <t>4-Acid Digestion</t>
        </is>
      </c>
      <c r="BX444" t="inlineStr"/>
      <c r="BY444" t="inlineStr"/>
      <c r="BZ444" t="inlineStr"/>
      <c r="CA444" t="n">
        <v>6.84</v>
      </c>
      <c r="CB444" t="n">
        <v>0.000684</v>
      </c>
      <c r="CC444" t="inlineStr">
        <is>
          <t>4-Acid Digestion</t>
        </is>
      </c>
      <c r="CD444" s="2" t="n">
        <v>0.05</v>
      </c>
      <c r="CE444" s="2" t="n">
        <v>5e-06</v>
      </c>
      <c r="CF444" t="inlineStr">
        <is>
          <t>Aqua Regia Digestion</t>
        </is>
      </c>
      <c r="CG444" t="n">
        <v>0.5</v>
      </c>
      <c r="CH444" t="n">
        <v>5e-05</v>
      </c>
      <c r="CI444" t="inlineStr">
        <is>
          <t>4-Acid Digestion</t>
        </is>
      </c>
      <c r="CJ444" t="n">
        <v>0.64</v>
      </c>
      <c r="CK444" t="n">
        <v>6.4e-05</v>
      </c>
      <c r="CL444" t="inlineStr">
        <is>
          <t>4-Acid Digestion</t>
        </is>
      </c>
      <c r="CM444" t="inlineStr"/>
      <c r="CN444" t="inlineStr"/>
      <c r="CO444" t="inlineStr"/>
      <c r="CP444" t="n">
        <v>28800</v>
      </c>
      <c r="CQ444" t="n">
        <v>2.88</v>
      </c>
      <c r="CR444" t="inlineStr">
        <is>
          <t>4-Acid Digestion</t>
        </is>
      </c>
      <c r="CS444" t="n">
        <v>46</v>
      </c>
      <c r="CT444" t="n">
        <v>0.0046</v>
      </c>
      <c r="CU444" t="inlineStr">
        <is>
          <t>4-Acid Digestion</t>
        </is>
      </c>
      <c r="CV444" t="n">
        <v>20</v>
      </c>
      <c r="CW444" t="n">
        <v>0.002</v>
      </c>
      <c r="CX444" t="inlineStr">
        <is>
          <t>4-Acid Digestion</t>
        </is>
      </c>
      <c r="CY444" t="n">
        <v>0.1</v>
      </c>
      <c r="CZ444" t="n">
        <v>1e-05</v>
      </c>
      <c r="DA444" t="inlineStr">
        <is>
          <t>4-Acid Digestion</t>
        </is>
      </c>
      <c r="DB444" t="n">
        <v>2760</v>
      </c>
      <c r="DC444" t="n">
        <v>0.276</v>
      </c>
      <c r="DD444" t="inlineStr">
        <is>
          <t>4-Acid Digestion</t>
        </is>
      </c>
      <c r="DE444" t="n">
        <v>380</v>
      </c>
      <c r="DF444" t="n">
        <v>0.038</v>
      </c>
      <c r="DG444" t="inlineStr">
        <is>
          <t>4-Acid Digestion</t>
        </is>
      </c>
      <c r="DH444" t="n">
        <v>3.27</v>
      </c>
      <c r="DI444" t="n">
        <v>0.000327</v>
      </c>
      <c r="DJ444" t="inlineStr">
        <is>
          <t>4-Acid Digestion</t>
        </is>
      </c>
      <c r="DK444" t="n">
        <v>24000</v>
      </c>
      <c r="DL444" t="n">
        <v>2.4</v>
      </c>
      <c r="DM444" t="inlineStr">
        <is>
          <t>4-Acid Digestion</t>
        </is>
      </c>
      <c r="DN444" t="n">
        <v>18.1</v>
      </c>
      <c r="DO444" t="n">
        <v>0.00181</v>
      </c>
      <c r="DP444" t="inlineStr">
        <is>
          <t>4-Acid Digestion</t>
        </is>
      </c>
      <c r="DQ444" t="n">
        <v>39.1</v>
      </c>
      <c r="DR444" t="n">
        <v>0.00391</v>
      </c>
      <c r="DS444" t="inlineStr">
        <is>
          <t>4-Acid Digestion</t>
        </is>
      </c>
      <c r="DT444" t="n">
        <v>8.9</v>
      </c>
      <c r="DU444" t="n">
        <v>0.0008899999999999999</v>
      </c>
      <c r="DV444" t="inlineStr">
        <is>
          <t>Aqua Regia Digestion</t>
        </is>
      </c>
      <c r="DW444" t="n">
        <v>280</v>
      </c>
      <c r="DX444" t="n">
        <v>0.028</v>
      </c>
      <c r="DY444" t="inlineStr">
        <is>
          <t>4-Acid Digestion</t>
        </is>
      </c>
      <c r="DZ444" t="n">
        <v>30.4</v>
      </c>
      <c r="EA444" t="n">
        <v>0.00304</v>
      </c>
      <c r="EB444" t="inlineStr">
        <is>
          <t>4-Acid Digestion</t>
        </is>
      </c>
      <c r="EC444" t="inlineStr"/>
      <c r="ED444" t="inlineStr"/>
      <c r="EE444" t="inlineStr"/>
      <c r="EF444" t="n">
        <v>10.5</v>
      </c>
      <c r="EG444" t="n">
        <v>0.00105</v>
      </c>
      <c r="EH444" t="inlineStr">
        <is>
          <t>4-Acid Digestion</t>
        </is>
      </c>
      <c r="EI444" t="inlineStr"/>
      <c r="EJ444" t="inlineStr"/>
      <c r="EK444" t="inlineStr"/>
      <c r="EL444" t="n">
        <v>137</v>
      </c>
      <c r="EM444" t="n">
        <v>0.0137</v>
      </c>
      <c r="EN444" t="inlineStr">
        <is>
          <t>Borate / Peroxide Fusion ICP</t>
        </is>
      </c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n">
        <v>660</v>
      </c>
      <c r="EY444" t="n">
        <v>0.066</v>
      </c>
      <c r="EZ444" t="inlineStr">
        <is>
          <t>4-Acid Digestion</t>
        </is>
      </c>
      <c r="FA444" t="n">
        <v>1.95</v>
      </c>
      <c r="FB444" t="n">
        <v>0.000195</v>
      </c>
      <c r="FC444" t="inlineStr">
        <is>
          <t>4-Acid Digestion</t>
        </is>
      </c>
      <c r="FD444" t="n">
        <v>4.9</v>
      </c>
      <c r="FE444" t="n">
        <v>0.00049</v>
      </c>
      <c r="FF444" t="inlineStr">
        <is>
          <t>4-Acid Digestion</t>
        </is>
      </c>
      <c r="FG444" t="n">
        <v>2.84</v>
      </c>
      <c r="FH444" t="n">
        <v>0.000284</v>
      </c>
      <c r="FI444" t="inlineStr">
        <is>
          <t>4-Acid Digestion</t>
        </is>
      </c>
      <c r="FJ444" t="n">
        <v>323200</v>
      </c>
      <c r="FK444" t="n">
        <v>32.32</v>
      </c>
      <c r="FL444" t="inlineStr">
        <is>
          <t>Borate / Peroxide Fusion ICP</t>
        </is>
      </c>
      <c r="FM444" t="n">
        <v>7.64</v>
      </c>
      <c r="FN444" t="n">
        <v>0.000764</v>
      </c>
      <c r="FO444" t="inlineStr">
        <is>
          <t>Borate / Peroxide Fusion ICP</t>
        </is>
      </c>
      <c r="FP444" t="n">
        <v>3.96</v>
      </c>
      <c r="FQ444" t="n">
        <v>0.000396</v>
      </c>
      <c r="FR444" t="inlineStr">
        <is>
          <t>4-Acid Digestion</t>
        </is>
      </c>
      <c r="FS444" t="n">
        <v>157</v>
      </c>
      <c r="FT444" t="n">
        <v>0.0157</v>
      </c>
      <c r="FU444" t="inlineStr">
        <is>
          <t>4-Acid Digestion</t>
        </is>
      </c>
      <c r="FV444" t="n">
        <v>1.34</v>
      </c>
      <c r="FW444" t="n">
        <v>0.000134</v>
      </c>
      <c r="FX444" t="inlineStr">
        <is>
          <t>4-Acid Digestion</t>
        </is>
      </c>
      <c r="FY444" t="n">
        <v>0.77</v>
      </c>
      <c r="FZ444" t="n">
        <v>7.7e-05</v>
      </c>
      <c r="GA444" t="inlineStr">
        <is>
          <t>4-Acid Digestion</t>
        </is>
      </c>
      <c r="GB444" t="n">
        <v>0.065</v>
      </c>
      <c r="GC444" t="n">
        <v>6.5e-06</v>
      </c>
      <c r="GD444" t="inlineStr">
        <is>
          <t>Aqua Regia Digestion</t>
        </is>
      </c>
      <c r="GE444" t="n">
        <v>14.6</v>
      </c>
      <c r="GF444" t="n">
        <v>0.00146</v>
      </c>
      <c r="GG444" t="inlineStr">
        <is>
          <t>4-Acid Digestion</t>
        </is>
      </c>
      <c r="GH444" t="n">
        <v>1220</v>
      </c>
      <c r="GI444" t="n">
        <v>0.122</v>
      </c>
      <c r="GJ444" t="inlineStr">
        <is>
          <t>4-Acid Digestion</t>
        </is>
      </c>
      <c r="GK444" t="n">
        <v>0.72</v>
      </c>
      <c r="GL444" t="n">
        <v>7.2e-05</v>
      </c>
      <c r="GM444" t="inlineStr">
        <is>
          <t>4-Acid Digestion</t>
        </is>
      </c>
      <c r="GN444" t="n">
        <v>0.11</v>
      </c>
      <c r="GO444" t="n">
        <v>1.1e-05</v>
      </c>
      <c r="GP444" t="inlineStr">
        <is>
          <t>4-Acid Digestion</t>
        </is>
      </c>
      <c r="GQ444" t="n">
        <v>4.97</v>
      </c>
      <c r="GR444" t="n">
        <v>0.000497</v>
      </c>
      <c r="GS444" t="inlineStr">
        <is>
          <t>4-Acid Digestion</t>
        </is>
      </c>
      <c r="GT444" t="n">
        <v>11.3</v>
      </c>
      <c r="GU444" t="n">
        <v>0.00113</v>
      </c>
      <c r="GV444" t="inlineStr">
        <is>
          <t>Borate / Peroxide Fusion ICP</t>
        </is>
      </c>
      <c r="GW444" t="n">
        <v>2.78</v>
      </c>
      <c r="GX444" t="n">
        <v>0.000278</v>
      </c>
      <c r="GY444" t="inlineStr">
        <is>
          <t>4-Acid Digestion</t>
        </is>
      </c>
      <c r="GZ444" t="n">
        <v>15.7</v>
      </c>
      <c r="HA444" t="n">
        <v>0.00157</v>
      </c>
      <c r="HB444" t="inlineStr">
        <is>
          <t>4-Acid Digestion</t>
        </is>
      </c>
      <c r="HC444" t="n">
        <v>0.68</v>
      </c>
      <c r="HD444" t="n">
        <v>6.8e-05</v>
      </c>
      <c r="HE444" t="inlineStr">
        <is>
          <t>4-Acid Digestion</t>
        </is>
      </c>
      <c r="HF444" t="n">
        <v>138</v>
      </c>
      <c r="HG444" t="n">
        <v>0.0138</v>
      </c>
      <c r="HH444" t="inlineStr">
        <is>
          <t>4-Acid Digestion</t>
        </is>
      </c>
      <c r="HI444" t="n">
        <v>252</v>
      </c>
      <c r="HJ444" t="n">
        <v>0.0252</v>
      </c>
      <c r="HK444" t="inlineStr">
        <is>
          <t>4-Acid Digestion</t>
        </is>
      </c>
    </row>
    <row r="445">
      <c r="A445" t="inlineStr">
        <is>
          <t>OREAS0905b</t>
        </is>
      </c>
      <c r="B445" t="inlineStr">
        <is>
          <t>Au &lt;1 ppm, Au-Cu ore, Cu ore</t>
        </is>
      </c>
      <c r="C445" t="inlineStr">
        <is>
          <t>oxide</t>
        </is>
      </c>
      <c r="D445" t="inlineStr">
        <is>
          <t>weathered rhyodacite</t>
        </is>
      </c>
      <c r="E445" t="inlineStr">
        <is>
          <t>oxidised VMS</t>
        </is>
      </c>
      <c r="F445" t="inlineStr">
        <is>
          <t>yes</t>
        </is>
      </c>
      <c r="G445" t="inlineStr">
        <is>
          <t>Current</t>
        </is>
      </c>
      <c r="H445" t="inlineStr">
        <is>
          <t>C:/Users/Zeb/Documents/GitHub/OREAS-Catalogue-Info/oreas-catalogue-2024-05-24.csv</t>
        </is>
      </c>
      <c r="I445">
        <f>Hyperlink("https://www.oreas.com/crm/OREAS-905b/")</f>
        <v/>
      </c>
      <c r="J445" t="n">
        <v>0.5679999999999999</v>
      </c>
      <c r="K445" t="n">
        <v>5.68e-05</v>
      </c>
      <c r="L445" t="inlineStr">
        <is>
          <t>Aqua Regia Digestion</t>
        </is>
      </c>
      <c r="M445" t="n">
        <v>75000</v>
      </c>
      <c r="N445" t="n">
        <v>7.5</v>
      </c>
      <c r="O445" t="inlineStr">
        <is>
          <t>4-Acid Digestion</t>
        </is>
      </c>
      <c r="P445" t="n">
        <v>32.4</v>
      </c>
      <c r="Q445" t="n">
        <v>0.00324</v>
      </c>
      <c r="R445" t="inlineStr">
        <is>
          <t>4-Acid Digestion</t>
        </is>
      </c>
      <c r="S445" t="n">
        <v>0.381</v>
      </c>
      <c r="T445" t="n">
        <v>3.81e-05</v>
      </c>
      <c r="U445" t="inlineStr">
        <is>
          <t>Pb Fire Assay</t>
        </is>
      </c>
      <c r="V445" s="2" t="n">
        <v>10</v>
      </c>
      <c r="W445" s="2" t="n">
        <v>0.001</v>
      </c>
      <c r="X445" t="inlineStr">
        <is>
          <t>Aqua Regia Digestion</t>
        </is>
      </c>
      <c r="Y445" t="n">
        <v>2711</v>
      </c>
      <c r="Z445" t="n">
        <v>0.2711</v>
      </c>
      <c r="AA445" t="inlineStr">
        <is>
          <t>4-Acid Digestion</t>
        </is>
      </c>
      <c r="AB445" t="n">
        <v>3</v>
      </c>
      <c r="AC445" t="n">
        <v>0.0003</v>
      </c>
      <c r="AD445" t="inlineStr">
        <is>
          <t>4-Acid Digestion</t>
        </is>
      </c>
      <c r="AE445" t="n">
        <v>4.46</v>
      </c>
      <c r="AF445" t="n">
        <v>0.000446</v>
      </c>
      <c r="AG445" t="inlineStr">
        <is>
          <t>4-Acid Digestion</t>
        </is>
      </c>
      <c r="AH445" t="n">
        <v>11600</v>
      </c>
      <c r="AI445" t="n">
        <v>1.16</v>
      </c>
      <c r="AJ445" t="inlineStr">
        <is>
          <t>4-Acid Digestion</t>
        </is>
      </c>
      <c r="AK445" t="n">
        <v>0.46</v>
      </c>
      <c r="AL445" t="n">
        <v>4.6e-05</v>
      </c>
      <c r="AM445" t="inlineStr">
        <is>
          <t>4-Acid Digestion</t>
        </is>
      </c>
      <c r="AN445" t="n">
        <v>97</v>
      </c>
      <c r="AO445" t="n">
        <v>0.0097</v>
      </c>
      <c r="AP445" t="inlineStr">
        <is>
          <t>4-Acid Digestion</t>
        </is>
      </c>
      <c r="AQ445" t="inlineStr"/>
      <c r="AR445" t="inlineStr"/>
      <c r="AS445" t="inlineStr"/>
      <c r="AT445" t="n">
        <v>10.6</v>
      </c>
      <c r="AU445" t="n">
        <v>0.00106</v>
      </c>
      <c r="AV445" t="inlineStr">
        <is>
          <t>4-Acid Digestion</t>
        </is>
      </c>
      <c r="AW445" t="n">
        <v>17.2</v>
      </c>
      <c r="AX445" t="n">
        <v>0.00172</v>
      </c>
      <c r="AY445" t="inlineStr">
        <is>
          <t>4-Acid Digestion</t>
        </is>
      </c>
      <c r="AZ445" t="n">
        <v>6.14</v>
      </c>
      <c r="BA445" t="n">
        <v>0.000614</v>
      </c>
      <c r="BB445" t="inlineStr">
        <is>
          <t>4-Acid Digestion</t>
        </is>
      </c>
      <c r="BC445" t="n">
        <v>1440</v>
      </c>
      <c r="BD445" t="n">
        <v>0.144</v>
      </c>
      <c r="BE445" t="inlineStr">
        <is>
          <t>4-Acid Digestion</t>
        </is>
      </c>
      <c r="BF445" t="n">
        <v>3.84</v>
      </c>
      <c r="BG445" t="n">
        <v>0.000384</v>
      </c>
      <c r="BH445" t="inlineStr">
        <is>
          <t>4-Acid Digestion</t>
        </is>
      </c>
      <c r="BI445" t="n">
        <v>1.12</v>
      </c>
      <c r="BJ445" t="n">
        <v>0.000112</v>
      </c>
      <c r="BK445" t="inlineStr">
        <is>
          <t>4-Acid Digestion</t>
        </is>
      </c>
      <c r="BL445" t="n">
        <v>1.62</v>
      </c>
      <c r="BM445" t="n">
        <v>0.000162</v>
      </c>
      <c r="BN445" t="inlineStr">
        <is>
          <t>4-Acid Digestion</t>
        </is>
      </c>
      <c r="BO445" t="n">
        <v>36800</v>
      </c>
      <c r="BP445" t="n">
        <v>3.68</v>
      </c>
      <c r="BQ445" t="inlineStr">
        <is>
          <t>4-Acid Digestion</t>
        </is>
      </c>
      <c r="BR445" t="n">
        <v>25.3</v>
      </c>
      <c r="BS445" t="n">
        <v>0.00253</v>
      </c>
      <c r="BT445" t="inlineStr">
        <is>
          <t>4-Acid Digestion</t>
        </is>
      </c>
      <c r="BU445" t="n">
        <v>6.16</v>
      </c>
      <c r="BV445" t="n">
        <v>0.000616</v>
      </c>
      <c r="BW445" t="inlineStr">
        <is>
          <t>4-Acid Digestion</t>
        </is>
      </c>
      <c r="BX445" t="n">
        <v>0.12</v>
      </c>
      <c r="BY445" t="n">
        <v>1.2e-05</v>
      </c>
      <c r="BZ445" t="inlineStr">
        <is>
          <t>Aqua Regia Digestion</t>
        </is>
      </c>
      <c r="CA445" t="n">
        <v>6.51</v>
      </c>
      <c r="CB445" t="n">
        <v>0.000651</v>
      </c>
      <c r="CC445" t="inlineStr">
        <is>
          <t>4-Acid Digestion</t>
        </is>
      </c>
      <c r="CD445" t="inlineStr"/>
      <c r="CE445" t="inlineStr"/>
      <c r="CF445" t="inlineStr"/>
      <c r="CG445" t="n">
        <v>0.55</v>
      </c>
      <c r="CH445" t="n">
        <v>5.5e-05</v>
      </c>
      <c r="CI445" t="inlineStr">
        <is>
          <t>4-Acid Digestion</t>
        </is>
      </c>
      <c r="CJ445" t="n">
        <v>0.57</v>
      </c>
      <c r="CK445" t="n">
        <v>5.7e-05</v>
      </c>
      <c r="CL445" t="inlineStr">
        <is>
          <t>4-Acid Digestion</t>
        </is>
      </c>
      <c r="CM445" t="inlineStr"/>
      <c r="CN445" t="inlineStr"/>
      <c r="CO445" t="inlineStr"/>
      <c r="CP445" t="n">
        <v>29700</v>
      </c>
      <c r="CQ445" t="n">
        <v>2.97</v>
      </c>
      <c r="CR445" t="inlineStr">
        <is>
          <t>4-Acid Digestion</t>
        </is>
      </c>
      <c r="CS445" t="n">
        <v>47.6</v>
      </c>
      <c r="CT445" t="n">
        <v>0.00476</v>
      </c>
      <c r="CU445" t="inlineStr">
        <is>
          <t>4-Acid Digestion</t>
        </is>
      </c>
      <c r="CV445" t="n">
        <v>30.9</v>
      </c>
      <c r="CW445" t="n">
        <v>0.00309</v>
      </c>
      <c r="CX445" t="inlineStr">
        <is>
          <t>4-Acid Digestion</t>
        </is>
      </c>
      <c r="CY445" t="n">
        <v>0.093</v>
      </c>
      <c r="CZ445" t="n">
        <v>9.300000000000001e-06</v>
      </c>
      <c r="DA445" t="inlineStr">
        <is>
          <t>4-Acid Digestion</t>
        </is>
      </c>
      <c r="DB445" t="n">
        <v>3110</v>
      </c>
      <c r="DC445" t="n">
        <v>0.311</v>
      </c>
      <c r="DD445" t="inlineStr">
        <is>
          <t>4-Acid Digestion</t>
        </is>
      </c>
      <c r="DE445" t="n">
        <v>350</v>
      </c>
      <c r="DF445" t="n">
        <v>0.035</v>
      </c>
      <c r="DG445" t="inlineStr">
        <is>
          <t>4-Acid Digestion</t>
        </is>
      </c>
      <c r="DH445" t="n">
        <v>5.08</v>
      </c>
      <c r="DI445" t="n">
        <v>0.000508</v>
      </c>
      <c r="DJ445" t="inlineStr">
        <is>
          <t>4-Acid Digestion</t>
        </is>
      </c>
      <c r="DK445" t="n">
        <v>25800</v>
      </c>
      <c r="DL445" t="n">
        <v>2.58</v>
      </c>
      <c r="DM445" t="inlineStr">
        <is>
          <t>4-Acid Digestion</t>
        </is>
      </c>
      <c r="DN445" t="n">
        <v>20.8</v>
      </c>
      <c r="DO445" t="n">
        <v>0.00208</v>
      </c>
      <c r="DP445" t="inlineStr">
        <is>
          <t>4-Acid Digestion</t>
        </is>
      </c>
      <c r="DQ445" t="n">
        <v>40.7</v>
      </c>
      <c r="DR445" t="n">
        <v>0.00407</v>
      </c>
      <c r="DS445" t="inlineStr">
        <is>
          <t>4-Acid Digestion</t>
        </is>
      </c>
      <c r="DT445" t="n">
        <v>9.800000000000001</v>
      </c>
      <c r="DU445" t="n">
        <v>0.00098</v>
      </c>
      <c r="DV445" t="inlineStr">
        <is>
          <t>Aqua Regia Digestion</t>
        </is>
      </c>
      <c r="DW445" t="n">
        <v>370</v>
      </c>
      <c r="DX445" t="n">
        <v>0.037</v>
      </c>
      <c r="DY445" t="inlineStr">
        <is>
          <t>4-Acid Digestion</t>
        </is>
      </c>
      <c r="DZ445" t="n">
        <v>27.7</v>
      </c>
      <c r="EA445" t="n">
        <v>0.00277</v>
      </c>
      <c r="EB445" t="inlineStr">
        <is>
          <t>4-Acid Digestion</t>
        </is>
      </c>
      <c r="EC445" t="inlineStr"/>
      <c r="ED445" t="inlineStr"/>
      <c r="EE445" t="inlineStr"/>
      <c r="EF445" t="n">
        <v>11.1</v>
      </c>
      <c r="EG445" t="n">
        <v>0.00111</v>
      </c>
      <c r="EH445" t="inlineStr">
        <is>
          <t>4-Acid Digestion</t>
        </is>
      </c>
      <c r="EI445" t="inlineStr"/>
      <c r="EJ445" t="inlineStr"/>
      <c r="EK445" t="inlineStr"/>
      <c r="EL445" t="n">
        <v>18.6</v>
      </c>
      <c r="EM445" t="n">
        <v>0.00186</v>
      </c>
      <c r="EN445" t="inlineStr">
        <is>
          <t>Aqua Regia Digestion</t>
        </is>
      </c>
      <c r="EO445" s="2" t="n">
        <v>0.002</v>
      </c>
      <c r="EP445" s="2" t="n">
        <v>2e-07</v>
      </c>
      <c r="EQ445" t="inlineStr">
        <is>
          <t>4-Acid Digestion</t>
        </is>
      </c>
      <c r="ER445" t="inlineStr"/>
      <c r="ES445" t="inlineStr"/>
      <c r="ET445" t="inlineStr"/>
      <c r="EU445" t="inlineStr"/>
      <c r="EV445" t="inlineStr"/>
      <c r="EW445" t="inlineStr"/>
      <c r="EX445" t="n">
        <v>270</v>
      </c>
      <c r="EY445" t="n">
        <v>0.027</v>
      </c>
      <c r="EZ445" t="inlineStr">
        <is>
          <t>4-Acid Digestion</t>
        </is>
      </c>
      <c r="FA445" t="n">
        <v>1.73</v>
      </c>
      <c r="FB445" t="n">
        <v>0.000173</v>
      </c>
      <c r="FC445" t="inlineStr">
        <is>
          <t>4-Acid Digestion</t>
        </is>
      </c>
      <c r="FD445" t="n">
        <v>5.11</v>
      </c>
      <c r="FE445" t="n">
        <v>0.000511</v>
      </c>
      <c r="FF445" t="inlineStr">
        <is>
          <t>4-Acid Digestion</t>
        </is>
      </c>
      <c r="FG445" t="n">
        <v>2.28</v>
      </c>
      <c r="FH445" t="n">
        <v>0.000228</v>
      </c>
      <c r="FI445" t="inlineStr">
        <is>
          <t>4-Acid Digestion</t>
        </is>
      </c>
      <c r="FJ445" t="inlineStr"/>
      <c r="FK445" t="inlineStr"/>
      <c r="FL445" t="inlineStr"/>
      <c r="FM445" t="n">
        <v>7.7</v>
      </c>
      <c r="FN445" t="n">
        <v>0.00077</v>
      </c>
      <c r="FO445" t="inlineStr">
        <is>
          <t>4-Acid Digestion</t>
        </is>
      </c>
      <c r="FP445" t="n">
        <v>4.01</v>
      </c>
      <c r="FQ445" t="n">
        <v>0.000401</v>
      </c>
      <c r="FR445" t="inlineStr">
        <is>
          <t>4-Acid Digestion</t>
        </is>
      </c>
      <c r="FS445" t="n">
        <v>188</v>
      </c>
      <c r="FT445" t="n">
        <v>0.0188</v>
      </c>
      <c r="FU445" t="inlineStr">
        <is>
          <t>4-Acid Digestion</t>
        </is>
      </c>
      <c r="FV445" t="n">
        <v>1.52</v>
      </c>
      <c r="FW445" t="n">
        <v>0.000152</v>
      </c>
      <c r="FX445" t="inlineStr">
        <is>
          <t>4-Acid Digestion</t>
        </is>
      </c>
      <c r="FY445" t="n">
        <v>0.83</v>
      </c>
      <c r="FZ445" t="n">
        <v>8.3e-05</v>
      </c>
      <c r="GA445" t="inlineStr">
        <is>
          <t>4-Acid Digestion</t>
        </is>
      </c>
      <c r="GB445" t="n">
        <v>0.079</v>
      </c>
      <c r="GC445" t="n">
        <v>7.900000000000001e-06</v>
      </c>
      <c r="GD445" t="inlineStr">
        <is>
          <t>Aqua Regia Digestion</t>
        </is>
      </c>
      <c r="GE445" t="n">
        <v>15</v>
      </c>
      <c r="GF445" t="n">
        <v>0.0015</v>
      </c>
      <c r="GG445" t="inlineStr">
        <is>
          <t>4-Acid Digestion</t>
        </is>
      </c>
      <c r="GH445" t="n">
        <v>1610</v>
      </c>
      <c r="GI445" t="n">
        <v>0.161</v>
      </c>
      <c r="GJ445" t="inlineStr">
        <is>
          <t>4-Acid Digestion</t>
        </is>
      </c>
      <c r="GK445" t="n">
        <v>0.78</v>
      </c>
      <c r="GL445" t="n">
        <v>7.8e-05</v>
      </c>
      <c r="GM445" t="inlineStr">
        <is>
          <t>4-Acid Digestion</t>
        </is>
      </c>
      <c r="GN445" t="n">
        <v>0.13</v>
      </c>
      <c r="GO445" t="n">
        <v>1.3e-05</v>
      </c>
      <c r="GP445" t="inlineStr">
        <is>
          <t>4-Acid Digestion</t>
        </is>
      </c>
      <c r="GQ445" t="n">
        <v>5.47</v>
      </c>
      <c r="GR445" t="n">
        <v>0.000547</v>
      </c>
      <c r="GS445" t="inlineStr">
        <is>
          <t>4-Acid Digestion</t>
        </is>
      </c>
      <c r="GT445" t="n">
        <v>6.25</v>
      </c>
      <c r="GU445" t="n">
        <v>0.000625</v>
      </c>
      <c r="GV445" t="inlineStr">
        <is>
          <t>Aqua Regia Digestion</t>
        </is>
      </c>
      <c r="GW445" t="n">
        <v>1.93</v>
      </c>
      <c r="GX445" t="n">
        <v>0.000193</v>
      </c>
      <c r="GY445" t="inlineStr">
        <is>
          <t>4-Acid Digestion</t>
        </is>
      </c>
      <c r="GZ445" t="n">
        <v>15.8</v>
      </c>
      <c r="HA445" t="n">
        <v>0.00158</v>
      </c>
      <c r="HB445" t="inlineStr">
        <is>
          <t>4-Acid Digestion</t>
        </is>
      </c>
      <c r="HC445" t="n">
        <v>0.68</v>
      </c>
      <c r="HD445" t="n">
        <v>6.8e-05</v>
      </c>
      <c r="HE445" t="inlineStr">
        <is>
          <t>4-Acid Digestion</t>
        </is>
      </c>
      <c r="HF445" t="n">
        <v>130</v>
      </c>
      <c r="HG445" t="n">
        <v>0.013</v>
      </c>
      <c r="HH445" t="inlineStr">
        <is>
          <t>4-Acid Digestion</t>
        </is>
      </c>
      <c r="HI445" t="n">
        <v>241</v>
      </c>
      <c r="HJ445" t="n">
        <v>0.0241</v>
      </c>
      <c r="HK445" t="inlineStr">
        <is>
          <t>4-Acid Digestion</t>
        </is>
      </c>
    </row>
    <row r="446">
      <c r="A446" t="inlineStr">
        <is>
          <t>OREAS0906</t>
        </is>
      </c>
      <c r="B446" t="inlineStr">
        <is>
          <t>Au &lt;1 ppm, Au-Cu ore, Cu ore</t>
        </is>
      </c>
      <c r="C446" t="inlineStr">
        <is>
          <t>oxide</t>
        </is>
      </c>
      <c r="D446" t="inlineStr">
        <is>
          <t>weathered rhyodacite</t>
        </is>
      </c>
      <c r="E446" t="inlineStr">
        <is>
          <t>oxidised VMS</t>
        </is>
      </c>
      <c r="F446" t="inlineStr">
        <is>
          <t>yes</t>
        </is>
      </c>
      <c r="G446" t="inlineStr">
        <is>
          <t>Current</t>
        </is>
      </c>
      <c r="H446" t="inlineStr">
        <is>
          <t>C:/Users/Zeb/Documents/GitHub/OREAS-Catalogue-Info/oreas-catalogue-2024-05-24.csv</t>
        </is>
      </c>
      <c r="I446">
        <f>Hyperlink("https://www.oreas.com/crm/OREAS-906/")</f>
        <v/>
      </c>
      <c r="J446" t="n">
        <v>0.735</v>
      </c>
      <c r="K446" t="n">
        <v>7.35e-05</v>
      </c>
      <c r="L446" t="inlineStr">
        <is>
          <t>Aqua Regia Digestion</t>
        </is>
      </c>
      <c r="M446" t="n">
        <v>73600</v>
      </c>
      <c r="N446" t="n">
        <v>7.36</v>
      </c>
      <c r="O446" t="inlineStr">
        <is>
          <t>4-Acid Digestion</t>
        </is>
      </c>
      <c r="P446" t="n">
        <v>22.8</v>
      </c>
      <c r="Q446" t="n">
        <v>0.00228</v>
      </c>
      <c r="R446" t="inlineStr">
        <is>
          <t>4-Acid Digestion</t>
        </is>
      </c>
      <c r="S446" t="n">
        <v>0.049</v>
      </c>
      <c r="T446" t="n">
        <v>4.9e-06</v>
      </c>
      <c r="U446" t="inlineStr">
        <is>
          <t>Pb Fire Assay</t>
        </is>
      </c>
      <c r="V446" t="inlineStr"/>
      <c r="W446" t="inlineStr"/>
      <c r="X446" t="inlineStr"/>
      <c r="Y446" t="n">
        <v>2714</v>
      </c>
      <c r="Z446" t="n">
        <v>0.2714</v>
      </c>
      <c r="AA446" t="inlineStr">
        <is>
          <t>4-Acid Digestion</t>
        </is>
      </c>
      <c r="AB446" t="n">
        <v>2.94</v>
      </c>
      <c r="AC446" t="n">
        <v>0.000294</v>
      </c>
      <c r="AD446" t="inlineStr">
        <is>
          <t>4-Acid Digestion</t>
        </is>
      </c>
      <c r="AE446" t="n">
        <v>11.1</v>
      </c>
      <c r="AF446" t="n">
        <v>0.00111</v>
      </c>
      <c r="AG446" t="inlineStr">
        <is>
          <t>4-Acid Digestion</t>
        </is>
      </c>
      <c r="AH446" t="n">
        <v>5660</v>
      </c>
      <c r="AI446" t="n">
        <v>0.5659999999999999</v>
      </c>
      <c r="AJ446" t="inlineStr">
        <is>
          <t>4-Acid Digestion</t>
        </is>
      </c>
      <c r="AK446" t="n">
        <v>0.42</v>
      </c>
      <c r="AL446" t="n">
        <v>4.2e-05</v>
      </c>
      <c r="AM446" t="inlineStr">
        <is>
          <t>4-Acid Digestion</t>
        </is>
      </c>
      <c r="AN446" t="n">
        <v>93</v>
      </c>
      <c r="AO446" t="n">
        <v>0.009299999999999999</v>
      </c>
      <c r="AP446" t="inlineStr">
        <is>
          <t>4-Acid Digestion</t>
        </is>
      </c>
      <c r="AQ446" t="inlineStr"/>
      <c r="AR446" t="inlineStr"/>
      <c r="AS446" t="inlineStr"/>
      <c r="AT446" t="n">
        <v>24.2</v>
      </c>
      <c r="AU446" t="n">
        <v>0.00242</v>
      </c>
      <c r="AV446" t="inlineStr">
        <is>
          <t>4-Acid Digestion</t>
        </is>
      </c>
      <c r="AW446" t="n">
        <v>8.960000000000001</v>
      </c>
      <c r="AX446" t="n">
        <v>0.000896</v>
      </c>
      <c r="AY446" t="inlineStr">
        <is>
          <t>4-Acid Digestion</t>
        </is>
      </c>
      <c r="AZ446" t="n">
        <v>6.8</v>
      </c>
      <c r="BA446" t="n">
        <v>0.00068</v>
      </c>
      <c r="BB446" t="inlineStr">
        <is>
          <t>4-Acid Digestion</t>
        </is>
      </c>
      <c r="BC446" t="n">
        <v>3100</v>
      </c>
      <c r="BD446" t="n">
        <v>0.31</v>
      </c>
      <c r="BE446" t="inlineStr">
        <is>
          <t>4-Acid Digestion</t>
        </is>
      </c>
      <c r="BF446" t="n">
        <v>3.7</v>
      </c>
      <c r="BG446" t="n">
        <v>0.00037</v>
      </c>
      <c r="BH446" t="inlineStr">
        <is>
          <t>4-Acid Digestion</t>
        </is>
      </c>
      <c r="BI446" t="n">
        <v>1.13</v>
      </c>
      <c r="BJ446" t="n">
        <v>0.000113</v>
      </c>
      <c r="BK446" t="inlineStr">
        <is>
          <t>4-Acid Digestion</t>
        </is>
      </c>
      <c r="BL446" t="n">
        <v>1.54</v>
      </c>
      <c r="BM446" t="n">
        <v>0.000154</v>
      </c>
      <c r="BN446" t="inlineStr">
        <is>
          <t>4-Acid Digestion</t>
        </is>
      </c>
      <c r="BO446" t="n">
        <v>55000</v>
      </c>
      <c r="BP446" t="n">
        <v>5.5</v>
      </c>
      <c r="BQ446" t="inlineStr">
        <is>
          <t>4-Acid Digestion</t>
        </is>
      </c>
      <c r="BR446" t="n">
        <v>28.4</v>
      </c>
      <c r="BS446" t="n">
        <v>0.00284</v>
      </c>
      <c r="BT446" t="inlineStr">
        <is>
          <t>4-Acid Digestion</t>
        </is>
      </c>
      <c r="BU446" t="n">
        <v>6.2</v>
      </c>
      <c r="BV446" t="n">
        <v>0.00062</v>
      </c>
      <c r="BW446" t="inlineStr">
        <is>
          <t>4-Acid Digestion</t>
        </is>
      </c>
      <c r="BX446" t="inlineStr"/>
      <c r="BY446" t="inlineStr"/>
      <c r="BZ446" t="inlineStr"/>
      <c r="CA446" t="n">
        <v>6.99</v>
      </c>
      <c r="CB446" t="n">
        <v>0.000699</v>
      </c>
      <c r="CC446" t="inlineStr">
        <is>
          <t>4-Acid Digestion</t>
        </is>
      </c>
      <c r="CD446" s="2" t="n">
        <v>0.05</v>
      </c>
      <c r="CE446" s="2" t="n">
        <v>5e-06</v>
      </c>
      <c r="CF446" t="inlineStr">
        <is>
          <t>Aqua Regia Digestion</t>
        </is>
      </c>
      <c r="CG446" t="n">
        <v>0.5</v>
      </c>
      <c r="CH446" t="n">
        <v>5e-05</v>
      </c>
      <c r="CI446" t="inlineStr">
        <is>
          <t>4-Acid Digestion</t>
        </is>
      </c>
      <c r="CJ446" t="n">
        <v>1.23</v>
      </c>
      <c r="CK446" t="n">
        <v>0.000123</v>
      </c>
      <c r="CL446" t="inlineStr">
        <is>
          <t>4-Acid Digestion</t>
        </is>
      </c>
      <c r="CM446" t="inlineStr"/>
      <c r="CN446" t="inlineStr"/>
      <c r="CO446" t="inlineStr"/>
      <c r="CP446" t="n">
        <v>28400</v>
      </c>
      <c r="CQ446" t="n">
        <v>2.84</v>
      </c>
      <c r="CR446" t="inlineStr">
        <is>
          <t>4-Acid Digestion</t>
        </is>
      </c>
      <c r="CS446" t="n">
        <v>46.7</v>
      </c>
      <c r="CT446" t="n">
        <v>0.00467</v>
      </c>
      <c r="CU446" t="inlineStr">
        <is>
          <t>4-Acid Digestion</t>
        </is>
      </c>
      <c r="CV446" t="n">
        <v>19.3</v>
      </c>
      <c r="CW446" t="n">
        <v>0.00193</v>
      </c>
      <c r="CX446" t="inlineStr">
        <is>
          <t>4-Acid Digestion</t>
        </is>
      </c>
      <c r="CY446" t="n">
        <v>0.1</v>
      </c>
      <c r="CZ446" t="n">
        <v>1e-05</v>
      </c>
      <c r="DA446" t="inlineStr">
        <is>
          <t>4-Acid Digestion</t>
        </is>
      </c>
      <c r="DB446" t="n">
        <v>2770</v>
      </c>
      <c r="DC446" t="n">
        <v>0.277</v>
      </c>
      <c r="DD446" t="inlineStr">
        <is>
          <t>4-Acid Digestion</t>
        </is>
      </c>
      <c r="DE446" t="n">
        <v>370</v>
      </c>
      <c r="DF446" t="n">
        <v>0.037</v>
      </c>
      <c r="DG446" t="inlineStr">
        <is>
          <t>4-Acid Digestion</t>
        </is>
      </c>
      <c r="DH446" t="n">
        <v>4.05</v>
      </c>
      <c r="DI446" t="n">
        <v>0.000405</v>
      </c>
      <c r="DJ446" t="inlineStr">
        <is>
          <t>4-Acid Digestion</t>
        </is>
      </c>
      <c r="DK446" t="n">
        <v>24200</v>
      </c>
      <c r="DL446" t="n">
        <v>2.42</v>
      </c>
      <c r="DM446" t="inlineStr">
        <is>
          <t>4-Acid Digestion</t>
        </is>
      </c>
      <c r="DN446" t="n">
        <v>17.8</v>
      </c>
      <c r="DO446" t="n">
        <v>0.00178</v>
      </c>
      <c r="DP446" t="inlineStr">
        <is>
          <t>4-Acid Digestion</t>
        </is>
      </c>
      <c r="DQ446" t="n">
        <v>39.7</v>
      </c>
      <c r="DR446" t="n">
        <v>0.00397</v>
      </c>
      <c r="DS446" t="inlineStr">
        <is>
          <t>4-Acid Digestion</t>
        </is>
      </c>
      <c r="DT446" t="n">
        <v>4.53</v>
      </c>
      <c r="DU446" t="n">
        <v>0.000453</v>
      </c>
      <c r="DV446" t="inlineStr">
        <is>
          <t>Aqua Regia Digestion</t>
        </is>
      </c>
      <c r="DW446" t="n">
        <v>270</v>
      </c>
      <c r="DX446" t="n">
        <v>0.027</v>
      </c>
      <c r="DY446" t="inlineStr">
        <is>
          <t>4-Acid Digestion</t>
        </is>
      </c>
      <c r="DZ446" t="n">
        <v>36.1</v>
      </c>
      <c r="EA446" t="n">
        <v>0.00361</v>
      </c>
      <c r="EB446" t="inlineStr">
        <is>
          <t>4-Acid Digestion</t>
        </is>
      </c>
      <c r="EC446" t="inlineStr"/>
      <c r="ED446" t="inlineStr"/>
      <c r="EE446" t="inlineStr"/>
      <c r="EF446" t="n">
        <v>10.7</v>
      </c>
      <c r="EG446" t="n">
        <v>0.00107</v>
      </c>
      <c r="EH446" t="inlineStr">
        <is>
          <t>4-Acid Digestion</t>
        </is>
      </c>
      <c r="EI446" t="inlineStr"/>
      <c r="EJ446" t="inlineStr"/>
      <c r="EK446" t="inlineStr"/>
      <c r="EL446" t="n">
        <v>137</v>
      </c>
      <c r="EM446" t="n">
        <v>0.0137</v>
      </c>
      <c r="EN446" t="inlineStr">
        <is>
          <t>Borate / Peroxide Fusion ICP</t>
        </is>
      </c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n">
        <v>380</v>
      </c>
      <c r="EY446" t="n">
        <v>0.038</v>
      </c>
      <c r="EZ446" t="inlineStr">
        <is>
          <t>4-Acid Digestion</t>
        </is>
      </c>
      <c r="FA446" t="n">
        <v>2.36</v>
      </c>
      <c r="FB446" t="n">
        <v>0.000236</v>
      </c>
      <c r="FC446" t="inlineStr">
        <is>
          <t>4-Acid Digestion</t>
        </is>
      </c>
      <c r="FD446" t="n">
        <v>4.6</v>
      </c>
      <c r="FE446" t="n">
        <v>0.00046</v>
      </c>
      <c r="FF446" t="inlineStr">
        <is>
          <t>4-Acid Digestion</t>
        </is>
      </c>
      <c r="FG446" t="n">
        <v>4.99</v>
      </c>
      <c r="FH446" t="n">
        <v>0.000499</v>
      </c>
      <c r="FI446" t="inlineStr">
        <is>
          <t>4-Acid Digestion</t>
        </is>
      </c>
      <c r="FJ446" t="n">
        <v>312000</v>
      </c>
      <c r="FK446" t="n">
        <v>31.2</v>
      </c>
      <c r="FL446" t="inlineStr">
        <is>
          <t>Borate / Peroxide Fusion ICP</t>
        </is>
      </c>
      <c r="FM446" t="n">
        <v>7.6</v>
      </c>
      <c r="FN446" t="n">
        <v>0.00076</v>
      </c>
      <c r="FO446" t="inlineStr">
        <is>
          <t>Borate / Peroxide Fusion ICP</t>
        </is>
      </c>
      <c r="FP446" t="n">
        <v>4.33</v>
      </c>
      <c r="FQ446" t="n">
        <v>0.000433</v>
      </c>
      <c r="FR446" t="inlineStr">
        <is>
          <t>4-Acid Digestion</t>
        </is>
      </c>
      <c r="FS446" t="n">
        <v>156</v>
      </c>
      <c r="FT446" t="n">
        <v>0.0156</v>
      </c>
      <c r="FU446" t="inlineStr">
        <is>
          <t>4-Acid Digestion</t>
        </is>
      </c>
      <c r="FV446" t="n">
        <v>1.35</v>
      </c>
      <c r="FW446" t="n">
        <v>0.000135</v>
      </c>
      <c r="FX446" t="inlineStr">
        <is>
          <t>4-Acid Digestion</t>
        </is>
      </c>
      <c r="FY446" t="n">
        <v>0.77</v>
      </c>
      <c r="FZ446" t="n">
        <v>7.7e-05</v>
      </c>
      <c r="GA446" t="inlineStr">
        <is>
          <t>4-Acid Digestion</t>
        </is>
      </c>
      <c r="GB446" t="n">
        <v>0.11</v>
      </c>
      <c r="GC446" t="n">
        <v>1.1e-05</v>
      </c>
      <c r="GD446" t="inlineStr">
        <is>
          <t>Aqua Regia Digestion</t>
        </is>
      </c>
      <c r="GE446" t="n">
        <v>14.8</v>
      </c>
      <c r="GF446" t="n">
        <v>0.00148</v>
      </c>
      <c r="GG446" t="inlineStr">
        <is>
          <t>4-Acid Digestion</t>
        </is>
      </c>
      <c r="GH446" t="n">
        <v>1130</v>
      </c>
      <c r="GI446" t="n">
        <v>0.113</v>
      </c>
      <c r="GJ446" t="inlineStr">
        <is>
          <t>4-Acid Digestion</t>
        </is>
      </c>
      <c r="GK446" t="n">
        <v>0.71</v>
      </c>
      <c r="GL446" t="n">
        <v>7.1e-05</v>
      </c>
      <c r="GM446" t="inlineStr">
        <is>
          <t>4-Acid Digestion</t>
        </is>
      </c>
      <c r="GN446" t="n">
        <v>0.11</v>
      </c>
      <c r="GO446" t="n">
        <v>1.1e-05</v>
      </c>
      <c r="GP446" t="inlineStr">
        <is>
          <t>4-Acid Digestion</t>
        </is>
      </c>
      <c r="GQ446" t="n">
        <v>5.06</v>
      </c>
      <c r="GR446" t="n">
        <v>0.000506</v>
      </c>
      <c r="GS446" t="inlineStr">
        <is>
          <t>4-Acid Digestion</t>
        </is>
      </c>
      <c r="GT446" t="n">
        <v>7</v>
      </c>
      <c r="GU446" t="n">
        <v>0.0007</v>
      </c>
      <c r="GV446" t="inlineStr">
        <is>
          <t>Borate / Peroxide Fusion ICP</t>
        </is>
      </c>
      <c r="GW446" t="n">
        <v>2.7</v>
      </c>
      <c r="GX446" t="n">
        <v>0.00027</v>
      </c>
      <c r="GY446" t="inlineStr">
        <is>
          <t>4-Acid Digestion</t>
        </is>
      </c>
      <c r="GZ446" t="n">
        <v>15.8</v>
      </c>
      <c r="HA446" t="n">
        <v>0.00158</v>
      </c>
      <c r="HB446" t="inlineStr">
        <is>
          <t>4-Acid Digestion</t>
        </is>
      </c>
      <c r="HC446" t="n">
        <v>0.7</v>
      </c>
      <c r="HD446" t="n">
        <v>6.999999999999999e-05</v>
      </c>
      <c r="HE446" t="inlineStr">
        <is>
          <t>4-Acid Digestion</t>
        </is>
      </c>
      <c r="HF446" t="n">
        <v>163</v>
      </c>
      <c r="HG446" t="n">
        <v>0.0163</v>
      </c>
      <c r="HH446" t="inlineStr">
        <is>
          <t>4-Acid Digestion</t>
        </is>
      </c>
      <c r="HI446" t="n">
        <v>261</v>
      </c>
      <c r="HJ446" t="n">
        <v>0.0261</v>
      </c>
      <c r="HK446" t="inlineStr">
        <is>
          <t>4-Acid Digestion</t>
        </is>
      </c>
    </row>
    <row r="447">
      <c r="A447" t="inlineStr">
        <is>
          <t>OREAS0907</t>
        </is>
      </c>
      <c r="B447" t="inlineStr">
        <is>
          <t>Au &lt;1 ppm, Au-Cu ore, Cu ore</t>
        </is>
      </c>
      <c r="C447" t="inlineStr">
        <is>
          <t>oxide</t>
        </is>
      </c>
      <c r="D447" t="inlineStr">
        <is>
          <t>weathered rhyodacite</t>
        </is>
      </c>
      <c r="E447" t="inlineStr">
        <is>
          <t>oxidised VMS</t>
        </is>
      </c>
      <c r="F447" t="inlineStr">
        <is>
          <t>yes</t>
        </is>
      </c>
      <c r="G447" t="inlineStr">
        <is>
          <t>Archived</t>
        </is>
      </c>
      <c r="H447" t="inlineStr">
        <is>
          <t>C:/Users/Zeb/Documents/GitHub/OREAS-Catalogue-Info/oreas-catalogue-2024-05-24.csv</t>
        </is>
      </c>
      <c r="I447">
        <f>Hyperlink("https://www.oreas.com/crm/OREAS-907/")</f>
        <v/>
      </c>
      <c r="J447" t="n">
        <v>1.3</v>
      </c>
      <c r="K447" t="n">
        <v>0.00013</v>
      </c>
      <c r="L447" t="inlineStr">
        <is>
          <t>Aqua Regia Digestion</t>
        </is>
      </c>
      <c r="M447" t="n">
        <v>69500</v>
      </c>
      <c r="N447" t="n">
        <v>6.95</v>
      </c>
      <c r="O447" t="inlineStr">
        <is>
          <t>4-Acid Digestion</t>
        </is>
      </c>
      <c r="P447" t="n">
        <v>39.7</v>
      </c>
      <c r="Q447" t="n">
        <v>0.00397</v>
      </c>
      <c r="R447" t="inlineStr">
        <is>
          <t>4-Acid Digestion</t>
        </is>
      </c>
      <c r="S447" t="n">
        <v>0.1</v>
      </c>
      <c r="T447" t="n">
        <v>1e-05</v>
      </c>
      <c r="U447" t="inlineStr">
        <is>
          <t>Pb Fire Assay</t>
        </is>
      </c>
      <c r="V447" t="inlineStr"/>
      <c r="W447" t="inlineStr"/>
      <c r="X447" t="inlineStr"/>
      <c r="Y447" t="n">
        <v>2425</v>
      </c>
      <c r="Z447" t="n">
        <v>0.2425</v>
      </c>
      <c r="AA447" t="inlineStr">
        <is>
          <t>4-Acid Digestion</t>
        </is>
      </c>
      <c r="AB447" t="n">
        <v>2.71</v>
      </c>
      <c r="AC447" t="n">
        <v>0.000271</v>
      </c>
      <c r="AD447" t="inlineStr">
        <is>
          <t>4-Acid Digestion</t>
        </is>
      </c>
      <c r="AE447" t="n">
        <v>22.4</v>
      </c>
      <c r="AF447" t="n">
        <v>0.00224</v>
      </c>
      <c r="AG447" t="inlineStr">
        <is>
          <t>4-Acid Digestion</t>
        </is>
      </c>
      <c r="AH447" t="n">
        <v>5020</v>
      </c>
      <c r="AI447" t="n">
        <v>0.502</v>
      </c>
      <c r="AJ447" t="inlineStr">
        <is>
          <t>4-Acid Digestion</t>
        </is>
      </c>
      <c r="AK447" t="n">
        <v>0.55</v>
      </c>
      <c r="AL447" t="n">
        <v>5.5e-05</v>
      </c>
      <c r="AM447" t="inlineStr">
        <is>
          <t>4-Acid Digestion</t>
        </is>
      </c>
      <c r="AN447" t="n">
        <v>87</v>
      </c>
      <c r="AO447" t="n">
        <v>0.008699999999999999</v>
      </c>
      <c r="AP447" t="inlineStr">
        <is>
          <t>4-Acid Digestion</t>
        </is>
      </c>
      <c r="AQ447" t="inlineStr"/>
      <c r="AR447" t="inlineStr"/>
      <c r="AS447" t="inlineStr"/>
      <c r="AT447" t="n">
        <v>45.8</v>
      </c>
      <c r="AU447" t="n">
        <v>0.00458</v>
      </c>
      <c r="AV447" t="inlineStr">
        <is>
          <t>4-Acid Digestion</t>
        </is>
      </c>
      <c r="AW447" t="n">
        <v>9.42</v>
      </c>
      <c r="AX447" t="n">
        <v>0.000942</v>
      </c>
      <c r="AY447" t="inlineStr">
        <is>
          <t>4-Acid Digestion</t>
        </is>
      </c>
      <c r="AZ447" t="n">
        <v>6.08</v>
      </c>
      <c r="BA447" t="n">
        <v>0.000608</v>
      </c>
      <c r="BB447" t="inlineStr">
        <is>
          <t>4-Acid Digestion</t>
        </is>
      </c>
      <c r="BC447" t="n">
        <v>6380</v>
      </c>
      <c r="BD447" t="n">
        <v>0.638</v>
      </c>
      <c r="BE447" t="inlineStr">
        <is>
          <t>4-Acid Digestion</t>
        </is>
      </c>
      <c r="BF447" t="n">
        <v>3.55</v>
      </c>
      <c r="BG447" t="n">
        <v>0.000355</v>
      </c>
      <c r="BH447" t="inlineStr">
        <is>
          <t>4-Acid Digestion</t>
        </is>
      </c>
      <c r="BI447" t="n">
        <v>1.18</v>
      </c>
      <c r="BJ447" t="n">
        <v>0.000118</v>
      </c>
      <c r="BK447" t="inlineStr">
        <is>
          <t>4-Acid Digestion</t>
        </is>
      </c>
      <c r="BL447" t="n">
        <v>1.57</v>
      </c>
      <c r="BM447" t="n">
        <v>0.000157</v>
      </c>
      <c r="BN447" t="inlineStr">
        <is>
          <t>4-Acid Digestion</t>
        </is>
      </c>
      <c r="BO447" t="n">
        <v>86200</v>
      </c>
      <c r="BP447" t="n">
        <v>8.619999999999999</v>
      </c>
      <c r="BQ447" t="inlineStr">
        <is>
          <t>4-Acid Digestion</t>
        </is>
      </c>
      <c r="BR447" t="n">
        <v>34.5</v>
      </c>
      <c r="BS447" t="n">
        <v>0.00345</v>
      </c>
      <c r="BT447" t="inlineStr">
        <is>
          <t>4-Acid Digestion</t>
        </is>
      </c>
      <c r="BU447" t="n">
        <v>5.53</v>
      </c>
      <c r="BV447" t="n">
        <v>0.000553</v>
      </c>
      <c r="BW447" t="inlineStr">
        <is>
          <t>4-Acid Digestion</t>
        </is>
      </c>
      <c r="BX447" t="inlineStr"/>
      <c r="BY447" t="inlineStr"/>
      <c r="BZ447" t="inlineStr"/>
      <c r="CA447" t="n">
        <v>6.49</v>
      </c>
      <c r="CB447" t="n">
        <v>0.0006489999999999999</v>
      </c>
      <c r="CC447" t="inlineStr">
        <is>
          <t>4-Acid Digestion</t>
        </is>
      </c>
      <c r="CD447" s="2" t="n">
        <v>0.05</v>
      </c>
      <c r="CE447" s="2" t="n">
        <v>5e-06</v>
      </c>
      <c r="CF447" t="inlineStr">
        <is>
          <t>Aqua Regia Digestion</t>
        </is>
      </c>
      <c r="CG447" t="n">
        <v>0.5</v>
      </c>
      <c r="CH447" t="n">
        <v>5e-05</v>
      </c>
      <c r="CI447" t="inlineStr">
        <is>
          <t>4-Acid Digestion</t>
        </is>
      </c>
      <c r="CJ447" t="n">
        <v>2.49</v>
      </c>
      <c r="CK447" t="n">
        <v>0.000249</v>
      </c>
      <c r="CL447" t="inlineStr">
        <is>
          <t>4-Acid Digestion</t>
        </is>
      </c>
      <c r="CM447" t="inlineStr"/>
      <c r="CN447" t="inlineStr"/>
      <c r="CO447" t="inlineStr"/>
      <c r="CP447" t="n">
        <v>25800</v>
      </c>
      <c r="CQ447" t="n">
        <v>2.58</v>
      </c>
      <c r="CR447" t="inlineStr">
        <is>
          <t>4-Acid Digestion</t>
        </is>
      </c>
      <c r="CS447" t="n">
        <v>43.8</v>
      </c>
      <c r="CT447" t="n">
        <v>0.00438</v>
      </c>
      <c r="CU447" t="inlineStr">
        <is>
          <t>4-Acid Digestion</t>
        </is>
      </c>
      <c r="CV447" t="n">
        <v>17.7</v>
      </c>
      <c r="CW447" t="n">
        <v>0.00177</v>
      </c>
      <c r="CX447" t="inlineStr">
        <is>
          <t>4-Acid Digestion</t>
        </is>
      </c>
      <c r="CY447" t="n">
        <v>0.12</v>
      </c>
      <c r="CZ447" t="n">
        <v>1.2e-05</v>
      </c>
      <c r="DA447" t="inlineStr">
        <is>
          <t>4-Acid Digestion</t>
        </is>
      </c>
      <c r="DB447" t="n">
        <v>4240</v>
      </c>
      <c r="DC447" t="n">
        <v>0.424</v>
      </c>
      <c r="DD447" t="inlineStr">
        <is>
          <t>4-Acid Digestion</t>
        </is>
      </c>
      <c r="DE447" t="n">
        <v>360</v>
      </c>
      <c r="DF447" t="n">
        <v>0.036</v>
      </c>
      <c r="DG447" t="inlineStr">
        <is>
          <t>4-Acid Digestion</t>
        </is>
      </c>
      <c r="DH447" t="n">
        <v>5.88</v>
      </c>
      <c r="DI447" t="n">
        <v>0.000588</v>
      </c>
      <c r="DJ447" t="inlineStr">
        <is>
          <t>4-Acid Digestion</t>
        </is>
      </c>
      <c r="DK447" t="n">
        <v>22000</v>
      </c>
      <c r="DL447" t="n">
        <v>2.2</v>
      </c>
      <c r="DM447" t="inlineStr">
        <is>
          <t>4-Acid Digestion</t>
        </is>
      </c>
      <c r="DN447" t="n">
        <v>15.9</v>
      </c>
      <c r="DO447" t="n">
        <v>0.00159</v>
      </c>
      <c r="DP447" t="inlineStr">
        <is>
          <t>4-Acid Digestion</t>
        </is>
      </c>
      <c r="DQ447" t="n">
        <v>37.3</v>
      </c>
      <c r="DR447" t="n">
        <v>0.00373</v>
      </c>
      <c r="DS447" t="inlineStr">
        <is>
          <t>4-Acid Digestion</t>
        </is>
      </c>
      <c r="DT447" t="n">
        <v>4.74</v>
      </c>
      <c r="DU447" t="n">
        <v>0.000474</v>
      </c>
      <c r="DV447" t="inlineStr">
        <is>
          <t>Aqua Regia Digestion</t>
        </is>
      </c>
      <c r="DW447" t="n">
        <v>270</v>
      </c>
      <c r="DX447" t="n">
        <v>0.027</v>
      </c>
      <c r="DY447" t="inlineStr">
        <is>
          <t>4-Acid Digestion</t>
        </is>
      </c>
      <c r="DZ447" t="n">
        <v>46.2</v>
      </c>
      <c r="EA447" t="n">
        <v>0.00462</v>
      </c>
      <c r="EB447" t="inlineStr">
        <is>
          <t>4-Acid Digestion</t>
        </is>
      </c>
      <c r="EC447" t="inlineStr"/>
      <c r="ED447" t="inlineStr"/>
      <c r="EE447" t="inlineStr"/>
      <c r="EF447" t="n">
        <v>9.800000000000001</v>
      </c>
      <c r="EG447" t="n">
        <v>0.00098</v>
      </c>
      <c r="EH447" t="inlineStr">
        <is>
          <t>4-Acid Digestion</t>
        </is>
      </c>
      <c r="EI447" t="inlineStr"/>
      <c r="EJ447" t="inlineStr"/>
      <c r="EK447" t="inlineStr"/>
      <c r="EL447" t="n">
        <v>124</v>
      </c>
      <c r="EM447" t="n">
        <v>0.0124</v>
      </c>
      <c r="EN447" t="inlineStr">
        <is>
          <t>Borate / Peroxide Fusion ICP</t>
        </is>
      </c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n">
        <v>690</v>
      </c>
      <c r="EY447" t="n">
        <v>0.06900000000000001</v>
      </c>
      <c r="EZ447" t="inlineStr">
        <is>
          <t>4-Acid Digestion</t>
        </is>
      </c>
      <c r="FA447" t="n">
        <v>3.35</v>
      </c>
      <c r="FB447" t="n">
        <v>0.000335</v>
      </c>
      <c r="FC447" t="inlineStr">
        <is>
          <t>4-Acid Digestion</t>
        </is>
      </c>
      <c r="FD447" t="n">
        <v>4.92</v>
      </c>
      <c r="FE447" t="n">
        <v>0.000492</v>
      </c>
      <c r="FF447" t="inlineStr">
        <is>
          <t>4-Acid Digestion</t>
        </is>
      </c>
      <c r="FG447" t="n">
        <v>9.76</v>
      </c>
      <c r="FH447" t="n">
        <v>0.000976</v>
      </c>
      <c r="FI447" t="inlineStr">
        <is>
          <t>4-Acid Digestion</t>
        </is>
      </c>
      <c r="FJ447" t="n">
        <v>292600</v>
      </c>
      <c r="FK447" t="n">
        <v>29.26</v>
      </c>
      <c r="FL447" t="inlineStr">
        <is>
          <t>Borate / Peroxide Fusion ICP</t>
        </is>
      </c>
      <c r="FM447" t="n">
        <v>7.2</v>
      </c>
      <c r="FN447" t="n">
        <v>0.00072</v>
      </c>
      <c r="FO447" t="inlineStr">
        <is>
          <t>Borate / Peroxide Fusion ICP</t>
        </is>
      </c>
      <c r="FP447" t="n">
        <v>5.03</v>
      </c>
      <c r="FQ447" t="n">
        <v>0.000503</v>
      </c>
      <c r="FR447" t="inlineStr">
        <is>
          <t>4-Acid Digestion</t>
        </is>
      </c>
      <c r="FS447" t="n">
        <v>142</v>
      </c>
      <c r="FT447" t="n">
        <v>0.0142</v>
      </c>
      <c r="FU447" t="inlineStr">
        <is>
          <t>4-Acid Digestion</t>
        </is>
      </c>
      <c r="FV447" t="n">
        <v>1.22</v>
      </c>
      <c r="FW447" t="n">
        <v>0.000122</v>
      </c>
      <c r="FX447" t="inlineStr">
        <is>
          <t>4-Acid Digestion</t>
        </is>
      </c>
      <c r="FY447" t="n">
        <v>0.73</v>
      </c>
      <c r="FZ447" t="n">
        <v>7.3e-05</v>
      </c>
      <c r="GA447" t="inlineStr">
        <is>
          <t>4-Acid Digestion</t>
        </is>
      </c>
      <c r="GB447" t="n">
        <v>0.23</v>
      </c>
      <c r="GC447" t="n">
        <v>2.3e-05</v>
      </c>
      <c r="GD447" t="inlineStr">
        <is>
          <t>Aqua Regia Digestion</t>
        </is>
      </c>
      <c r="GE447" t="n">
        <v>13.4</v>
      </c>
      <c r="GF447" t="n">
        <v>0.00134</v>
      </c>
      <c r="GG447" t="inlineStr">
        <is>
          <t>4-Acid Digestion</t>
        </is>
      </c>
      <c r="GH447" t="n">
        <v>1130</v>
      </c>
      <c r="GI447" t="n">
        <v>0.113</v>
      </c>
      <c r="GJ447" t="inlineStr">
        <is>
          <t>4-Acid Digestion</t>
        </is>
      </c>
      <c r="GK447" t="n">
        <v>0.67</v>
      </c>
      <c r="GL447" t="n">
        <v>6.7e-05</v>
      </c>
      <c r="GM447" t="inlineStr">
        <is>
          <t>4-Acid Digestion</t>
        </is>
      </c>
      <c r="GN447" t="n">
        <v>0.13</v>
      </c>
      <c r="GO447" t="n">
        <v>1.3e-05</v>
      </c>
      <c r="GP447" t="inlineStr">
        <is>
          <t>4-Acid Digestion</t>
        </is>
      </c>
      <c r="GQ447" t="n">
        <v>4.5</v>
      </c>
      <c r="GR447" t="n">
        <v>0.00045</v>
      </c>
      <c r="GS447" t="inlineStr">
        <is>
          <t>4-Acid Digestion</t>
        </is>
      </c>
      <c r="GT447" t="n">
        <v>9.09</v>
      </c>
      <c r="GU447" t="n">
        <v>0.000909</v>
      </c>
      <c r="GV447" t="inlineStr">
        <is>
          <t>Borate / Peroxide Fusion ICP</t>
        </is>
      </c>
      <c r="GW447" t="n">
        <v>3.31</v>
      </c>
      <c r="GX447" t="n">
        <v>0.000331</v>
      </c>
      <c r="GY447" t="inlineStr">
        <is>
          <t>4-Acid Digestion</t>
        </is>
      </c>
      <c r="GZ447" t="n">
        <v>15.2</v>
      </c>
      <c r="HA447" t="n">
        <v>0.00152</v>
      </c>
      <c r="HB447" t="inlineStr">
        <is>
          <t>4-Acid Digestion</t>
        </is>
      </c>
      <c r="HC447" t="n">
        <v>0.84</v>
      </c>
      <c r="HD447" t="n">
        <v>8.4e-05</v>
      </c>
      <c r="HE447" t="inlineStr">
        <is>
          <t>4-Acid Digestion</t>
        </is>
      </c>
      <c r="HF447" t="n">
        <v>207</v>
      </c>
      <c r="HG447" t="n">
        <v>0.0207</v>
      </c>
      <c r="HH447" t="inlineStr">
        <is>
          <t>4-Acid Digestion</t>
        </is>
      </c>
      <c r="HI447" t="n">
        <v>239</v>
      </c>
      <c r="HJ447" t="n">
        <v>0.0239</v>
      </c>
      <c r="HK447" t="inlineStr">
        <is>
          <t>4-Acid Digestion</t>
        </is>
      </c>
    </row>
    <row r="448">
      <c r="A448" t="inlineStr">
        <is>
          <t>OREAS0907b</t>
        </is>
      </c>
      <c r="B448" t="inlineStr">
        <is>
          <t>Au &lt;1 ppm, Au-Cu ore, Cu ore</t>
        </is>
      </c>
      <c r="C448" t="inlineStr">
        <is>
          <t>oxide</t>
        </is>
      </c>
      <c r="D448" t="inlineStr">
        <is>
          <t>weathered rhyodacite</t>
        </is>
      </c>
      <c r="E448" t="inlineStr">
        <is>
          <t>oxidised VMS</t>
        </is>
      </c>
      <c r="F448" t="inlineStr">
        <is>
          <t>yes</t>
        </is>
      </c>
      <c r="G448" t="inlineStr">
        <is>
          <t>Current</t>
        </is>
      </c>
      <c r="H448" t="inlineStr">
        <is>
          <t>C:/Users/Zeb/Documents/GitHub/OREAS-Catalogue-Info/oreas-catalogue-2024-05-24.csv</t>
        </is>
      </c>
      <c r="I448">
        <f>Hyperlink("https://www.oreas.com/crm/OREAS-907b/")</f>
        <v/>
      </c>
      <c r="J448" t="n">
        <v>1.13</v>
      </c>
      <c r="K448" t="n">
        <v>0.000113</v>
      </c>
      <c r="L448" t="inlineStr">
        <is>
          <t>Aqua Regia Digestion</t>
        </is>
      </c>
      <c r="M448" t="n">
        <v>70900</v>
      </c>
      <c r="N448" t="n">
        <v>7.09</v>
      </c>
      <c r="O448" t="inlineStr">
        <is>
          <t>4-Acid Digestion</t>
        </is>
      </c>
      <c r="P448" t="n">
        <v>30.8</v>
      </c>
      <c r="Q448" t="n">
        <v>0.00308</v>
      </c>
      <c r="R448" t="inlineStr">
        <is>
          <t>4-Acid Digestion</t>
        </is>
      </c>
      <c r="S448" t="n">
        <v>0.119</v>
      </c>
      <c r="T448" t="n">
        <v>1.19e-05</v>
      </c>
      <c r="U448" t="inlineStr">
        <is>
          <t>Pb Fire Assay</t>
        </is>
      </c>
      <c r="V448" s="2" t="n">
        <v>10</v>
      </c>
      <c r="W448" s="2" t="n">
        <v>0.001</v>
      </c>
      <c r="X448" t="inlineStr">
        <is>
          <t>Aqua Regia Digestion</t>
        </is>
      </c>
      <c r="Y448" t="n">
        <v>2542</v>
      </c>
      <c r="Z448" t="n">
        <v>0.2542</v>
      </c>
      <c r="AA448" t="inlineStr">
        <is>
          <t>4-Acid Digestion</t>
        </is>
      </c>
      <c r="AB448" t="n">
        <v>2.78</v>
      </c>
      <c r="AC448" t="n">
        <v>0.000278</v>
      </c>
      <c r="AD448" t="inlineStr">
        <is>
          <t>4-Acid Digestion</t>
        </is>
      </c>
      <c r="AE448" t="n">
        <v>19</v>
      </c>
      <c r="AF448" t="n">
        <v>0.0019</v>
      </c>
      <c r="AG448" t="inlineStr">
        <is>
          <t>4-Acid Digestion</t>
        </is>
      </c>
      <c r="AH448" t="n">
        <v>5510</v>
      </c>
      <c r="AI448" t="n">
        <v>0.551</v>
      </c>
      <c r="AJ448" t="inlineStr">
        <is>
          <t>4-Acid Digestion</t>
        </is>
      </c>
      <c r="AK448" t="n">
        <v>0.49</v>
      </c>
      <c r="AL448" t="n">
        <v>4.9e-05</v>
      </c>
      <c r="AM448" t="inlineStr">
        <is>
          <t>4-Acid Digestion</t>
        </is>
      </c>
      <c r="AN448" t="n">
        <v>90</v>
      </c>
      <c r="AO448" t="n">
        <v>0.008999999999999999</v>
      </c>
      <c r="AP448" t="inlineStr">
        <is>
          <t>4-Acid Digestion</t>
        </is>
      </c>
      <c r="AQ448" t="inlineStr"/>
      <c r="AR448" t="inlineStr"/>
      <c r="AS448" t="inlineStr"/>
      <c r="AT448" t="n">
        <v>32.7</v>
      </c>
      <c r="AU448" t="n">
        <v>0.00327</v>
      </c>
      <c r="AV448" t="inlineStr">
        <is>
          <t>4-Acid Digestion</t>
        </is>
      </c>
      <c r="AW448" t="n">
        <v>12.8</v>
      </c>
      <c r="AX448" t="n">
        <v>0.00128</v>
      </c>
      <c r="AY448" t="inlineStr">
        <is>
          <t>4-Acid Digestion</t>
        </is>
      </c>
      <c r="AZ448" t="n">
        <v>6.5</v>
      </c>
      <c r="BA448" t="n">
        <v>0.00065</v>
      </c>
      <c r="BB448" t="inlineStr">
        <is>
          <t>4-Acid Digestion</t>
        </is>
      </c>
      <c r="BC448" t="n">
        <v>6230</v>
      </c>
      <c r="BD448" t="n">
        <v>0.623</v>
      </c>
      <c r="BE448" t="inlineStr">
        <is>
          <t>4-Acid Digestion</t>
        </is>
      </c>
      <c r="BF448" t="n">
        <v>3.52</v>
      </c>
      <c r="BG448" t="n">
        <v>0.000352</v>
      </c>
      <c r="BH448" t="inlineStr">
        <is>
          <t>4-Acid Digestion</t>
        </is>
      </c>
      <c r="BI448" t="n">
        <v>1.12</v>
      </c>
      <c r="BJ448" t="n">
        <v>0.000112</v>
      </c>
      <c r="BK448" t="inlineStr">
        <is>
          <t>4-Acid Digestion</t>
        </is>
      </c>
      <c r="BL448" t="n">
        <v>1.64</v>
      </c>
      <c r="BM448" t="n">
        <v>0.000164</v>
      </c>
      <c r="BN448" t="inlineStr">
        <is>
          <t>4-Acid Digestion</t>
        </is>
      </c>
      <c r="BO448" t="n">
        <v>73300</v>
      </c>
      <c r="BP448" t="n">
        <v>7.33</v>
      </c>
      <c r="BQ448" t="inlineStr">
        <is>
          <t>4-Acid Digestion</t>
        </is>
      </c>
      <c r="BR448" t="n">
        <v>32.5</v>
      </c>
      <c r="BS448" t="n">
        <v>0.00325</v>
      </c>
      <c r="BT448" t="inlineStr">
        <is>
          <t>4-Acid Digestion</t>
        </is>
      </c>
      <c r="BU448" t="n">
        <v>5.88</v>
      </c>
      <c r="BV448" t="n">
        <v>0.000588</v>
      </c>
      <c r="BW448" t="inlineStr">
        <is>
          <t>4-Acid Digestion</t>
        </is>
      </c>
      <c r="BX448" t="n">
        <v>0.2</v>
      </c>
      <c r="BY448" t="n">
        <v>2e-05</v>
      </c>
      <c r="BZ448" t="inlineStr">
        <is>
          <t>4-Acid Digestion</t>
        </is>
      </c>
      <c r="CA448" t="n">
        <v>6.69</v>
      </c>
      <c r="CB448" t="n">
        <v>0.000669</v>
      </c>
      <c r="CC448" t="inlineStr">
        <is>
          <t>4-Acid Digestion</t>
        </is>
      </c>
      <c r="CD448" t="inlineStr"/>
      <c r="CE448" t="inlineStr"/>
      <c r="CF448" t="inlineStr"/>
      <c r="CG448" t="n">
        <v>0.52</v>
      </c>
      <c r="CH448" t="n">
        <v>5.2e-05</v>
      </c>
      <c r="CI448" t="inlineStr">
        <is>
          <t>4-Acid Digestion</t>
        </is>
      </c>
      <c r="CJ448" t="n">
        <v>2.2</v>
      </c>
      <c r="CK448" t="n">
        <v>0.00022</v>
      </c>
      <c r="CL448" t="inlineStr">
        <is>
          <t>4-Acid Digestion</t>
        </is>
      </c>
      <c r="CM448" t="inlineStr"/>
      <c r="CN448" t="inlineStr"/>
      <c r="CO448" t="inlineStr"/>
      <c r="CP448" t="n">
        <v>26900</v>
      </c>
      <c r="CQ448" t="n">
        <v>2.69</v>
      </c>
      <c r="CR448" t="inlineStr">
        <is>
          <t>4-Acid Digestion</t>
        </is>
      </c>
      <c r="CS448" t="n">
        <v>42.8</v>
      </c>
      <c r="CT448" t="n">
        <v>0.00428</v>
      </c>
      <c r="CU448" t="inlineStr">
        <is>
          <t>4-Acid Digestion</t>
        </is>
      </c>
      <c r="CV448" t="n">
        <v>18.8</v>
      </c>
      <c r="CW448" t="n">
        <v>0.00188</v>
      </c>
      <c r="CX448" t="inlineStr">
        <is>
          <t>4-Acid Digestion</t>
        </is>
      </c>
      <c r="CY448" t="n">
        <v>0.11</v>
      </c>
      <c r="CZ448" t="n">
        <v>1.1e-05</v>
      </c>
      <c r="DA448" t="inlineStr">
        <is>
          <t>4-Acid Digestion</t>
        </is>
      </c>
      <c r="DB448" t="n">
        <v>3290</v>
      </c>
      <c r="DC448" t="n">
        <v>0.329</v>
      </c>
      <c r="DD448" t="inlineStr">
        <is>
          <t>4-Acid Digestion</t>
        </is>
      </c>
      <c r="DE448" t="n">
        <v>310</v>
      </c>
      <c r="DF448" t="n">
        <v>0.031</v>
      </c>
      <c r="DG448" t="inlineStr">
        <is>
          <t>4-Acid Digestion</t>
        </is>
      </c>
      <c r="DH448" t="n">
        <v>7.52</v>
      </c>
      <c r="DI448" t="n">
        <v>0.000752</v>
      </c>
      <c r="DJ448" t="inlineStr">
        <is>
          <t>4-Acid Digestion</t>
        </is>
      </c>
      <c r="DK448" t="n">
        <v>23000</v>
      </c>
      <c r="DL448" t="n">
        <v>2.3</v>
      </c>
      <c r="DM448" t="inlineStr">
        <is>
          <t>4-Acid Digestion</t>
        </is>
      </c>
      <c r="DN448" t="n">
        <v>16.6</v>
      </c>
      <c r="DO448" t="n">
        <v>0.00166</v>
      </c>
      <c r="DP448" t="inlineStr">
        <is>
          <t>4-Acid Digestion</t>
        </is>
      </c>
      <c r="DQ448" t="n">
        <v>37.8</v>
      </c>
      <c r="DR448" t="n">
        <v>0.00378</v>
      </c>
      <c r="DS448" t="inlineStr">
        <is>
          <t>4-Acid Digestion</t>
        </is>
      </c>
      <c r="DT448" t="n">
        <v>3.71</v>
      </c>
      <c r="DU448" t="n">
        <v>0.000371</v>
      </c>
      <c r="DV448" t="inlineStr">
        <is>
          <t>Aqua Regia Digestion</t>
        </is>
      </c>
      <c r="DW448" t="n">
        <v>280</v>
      </c>
      <c r="DX448" t="n">
        <v>0.028</v>
      </c>
      <c r="DY448" t="inlineStr">
        <is>
          <t>4-Acid Digestion</t>
        </is>
      </c>
      <c r="DZ448" t="n">
        <v>36.9</v>
      </c>
      <c r="EA448" t="n">
        <v>0.00369</v>
      </c>
      <c r="EB448" t="inlineStr">
        <is>
          <t>4-Acid Digestion</t>
        </is>
      </c>
      <c r="EC448" t="inlineStr"/>
      <c r="ED448" t="inlineStr"/>
      <c r="EE448" t="inlineStr"/>
      <c r="EF448" t="n">
        <v>10.1</v>
      </c>
      <c r="EG448" t="n">
        <v>0.00101</v>
      </c>
      <c r="EH448" t="inlineStr">
        <is>
          <t>4-Acid Digestion</t>
        </is>
      </c>
      <c r="EI448" t="inlineStr"/>
      <c r="EJ448" t="inlineStr"/>
      <c r="EK448" t="inlineStr"/>
      <c r="EL448" t="n">
        <v>12.7</v>
      </c>
      <c r="EM448" t="n">
        <v>0.00127</v>
      </c>
      <c r="EN448" t="inlineStr">
        <is>
          <t>Aqua Regia Digestion</t>
        </is>
      </c>
      <c r="EO448" t="n">
        <v>0.003</v>
      </c>
      <c r="EP448" t="n">
        <v>3e-07</v>
      </c>
      <c r="EQ448" t="inlineStr">
        <is>
          <t>4-Acid Digestion</t>
        </is>
      </c>
      <c r="ER448" t="inlineStr"/>
      <c r="ES448" t="inlineStr"/>
      <c r="ET448" t="inlineStr"/>
      <c r="EU448" t="inlineStr"/>
      <c r="EV448" t="inlineStr"/>
      <c r="EW448" t="inlineStr"/>
      <c r="EX448" t="n">
        <v>830</v>
      </c>
      <c r="EY448" t="n">
        <v>0.083</v>
      </c>
      <c r="EZ448" t="inlineStr">
        <is>
          <t>4-Acid Digestion</t>
        </is>
      </c>
      <c r="FA448" t="n">
        <v>2.83</v>
      </c>
      <c r="FB448" t="n">
        <v>0.000283</v>
      </c>
      <c r="FC448" t="inlineStr">
        <is>
          <t>4-Acid Digestion</t>
        </is>
      </c>
      <c r="FD448" t="n">
        <v>5.05</v>
      </c>
      <c r="FE448" t="n">
        <v>0.000505</v>
      </c>
      <c r="FF448" t="inlineStr">
        <is>
          <t>4-Acid Digestion</t>
        </is>
      </c>
      <c r="FG448" t="n">
        <v>8.74</v>
      </c>
      <c r="FH448" t="n">
        <v>0.000874</v>
      </c>
      <c r="FI448" t="inlineStr">
        <is>
          <t>4-Acid Digestion</t>
        </is>
      </c>
      <c r="FJ448" t="inlineStr"/>
      <c r="FK448" t="inlineStr"/>
      <c r="FL448" t="inlineStr"/>
      <c r="FM448" t="n">
        <v>7.39</v>
      </c>
      <c r="FN448" t="n">
        <v>0.000739</v>
      </c>
      <c r="FO448" t="inlineStr">
        <is>
          <t>4-Acid Digestion</t>
        </is>
      </c>
      <c r="FP448" t="n">
        <v>4.66</v>
      </c>
      <c r="FQ448" t="n">
        <v>0.000466</v>
      </c>
      <c r="FR448" t="inlineStr">
        <is>
          <t>4-Acid Digestion</t>
        </is>
      </c>
      <c r="FS448" t="n">
        <v>150</v>
      </c>
      <c r="FT448" t="n">
        <v>0.015</v>
      </c>
      <c r="FU448" t="inlineStr">
        <is>
          <t>4-Acid Digestion</t>
        </is>
      </c>
      <c r="FV448" t="n">
        <v>1.24</v>
      </c>
      <c r="FW448" t="n">
        <v>0.000124</v>
      </c>
      <c r="FX448" t="inlineStr">
        <is>
          <t>4-Acid Digestion</t>
        </is>
      </c>
      <c r="FY448" t="n">
        <v>0.77</v>
      </c>
      <c r="FZ448" t="n">
        <v>7.7e-05</v>
      </c>
      <c r="GA448" t="inlineStr">
        <is>
          <t>4-Acid Digestion</t>
        </is>
      </c>
      <c r="GB448" t="n">
        <v>0.33</v>
      </c>
      <c r="GC448" t="n">
        <v>3.3e-05</v>
      </c>
      <c r="GD448" t="inlineStr">
        <is>
          <t>Aqua Regia Digestion</t>
        </is>
      </c>
      <c r="GE448" t="n">
        <v>13.9</v>
      </c>
      <c r="GF448" t="n">
        <v>0.00139</v>
      </c>
      <c r="GG448" t="inlineStr">
        <is>
          <t>4-Acid Digestion</t>
        </is>
      </c>
      <c r="GH448" t="n">
        <v>1120</v>
      </c>
      <c r="GI448" t="n">
        <v>0.112</v>
      </c>
      <c r="GJ448" t="inlineStr">
        <is>
          <t>4-Acid Digestion</t>
        </is>
      </c>
      <c r="GK448" t="n">
        <v>0.68</v>
      </c>
      <c r="GL448" t="n">
        <v>6.8e-05</v>
      </c>
      <c r="GM448" t="inlineStr">
        <is>
          <t>4-Acid Digestion</t>
        </is>
      </c>
      <c r="GN448" t="n">
        <v>0.13</v>
      </c>
      <c r="GO448" t="n">
        <v>1.3e-05</v>
      </c>
      <c r="GP448" t="inlineStr">
        <is>
          <t>4-Acid Digestion</t>
        </is>
      </c>
      <c r="GQ448" t="n">
        <v>4.66</v>
      </c>
      <c r="GR448" t="n">
        <v>0.000466</v>
      </c>
      <c r="GS448" t="inlineStr">
        <is>
          <t>4-Acid Digestion</t>
        </is>
      </c>
      <c r="GT448" t="n">
        <v>4.16</v>
      </c>
      <c r="GU448" t="n">
        <v>0.000416</v>
      </c>
      <c r="GV448" t="inlineStr">
        <is>
          <t>Aqua Regia Digestion</t>
        </is>
      </c>
      <c r="GW448" t="n">
        <v>2.93</v>
      </c>
      <c r="GX448" t="n">
        <v>0.000293</v>
      </c>
      <c r="GY448" t="inlineStr">
        <is>
          <t>4-Acid Digestion</t>
        </is>
      </c>
      <c r="GZ448" t="n">
        <v>15.2</v>
      </c>
      <c r="HA448" t="n">
        <v>0.00152</v>
      </c>
      <c r="HB448" t="inlineStr">
        <is>
          <t>4-Acid Digestion</t>
        </is>
      </c>
      <c r="HC448" t="n">
        <v>0.76</v>
      </c>
      <c r="HD448" t="n">
        <v>7.6e-05</v>
      </c>
      <c r="HE448" t="inlineStr">
        <is>
          <t>4-Acid Digestion</t>
        </is>
      </c>
      <c r="HF448" t="n">
        <v>171</v>
      </c>
      <c r="HG448" t="n">
        <v>0.0171</v>
      </c>
      <c r="HH448" t="inlineStr">
        <is>
          <t>4-Acid Digestion</t>
        </is>
      </c>
      <c r="HI448" t="n">
        <v>245</v>
      </c>
      <c r="HJ448" t="n">
        <v>0.0245</v>
      </c>
      <c r="HK448" t="inlineStr">
        <is>
          <t>4-Acid Digestion</t>
        </is>
      </c>
    </row>
    <row r="449">
      <c r="A449" t="inlineStr">
        <is>
          <t>OREAS0908</t>
        </is>
      </c>
      <c r="B449" t="inlineStr">
        <is>
          <t>Au &lt;1 ppm, Au-Cu ore, Cu ore</t>
        </is>
      </c>
      <c r="C449" t="inlineStr">
        <is>
          <t>oxide</t>
        </is>
      </c>
      <c r="D449" t="inlineStr">
        <is>
          <t>weathered rhyodacite</t>
        </is>
      </c>
      <c r="E449" t="inlineStr">
        <is>
          <t>oxidised VMS</t>
        </is>
      </c>
      <c r="F449" t="inlineStr">
        <is>
          <t>yes</t>
        </is>
      </c>
      <c r="G449" t="inlineStr">
        <is>
          <t>Current</t>
        </is>
      </c>
      <c r="H449" t="inlineStr">
        <is>
          <t>C:/Users/Zeb/Documents/GitHub/OREAS-Catalogue-Info/oreas-catalogue-2024-05-24.csv</t>
        </is>
      </c>
      <c r="I449">
        <f>Hyperlink("https://www.oreas.com/crm/OREAS-908/")</f>
        <v/>
      </c>
      <c r="J449" t="n">
        <v>2.32</v>
      </c>
      <c r="K449" t="n">
        <v>0.000232</v>
      </c>
      <c r="L449" t="inlineStr">
        <is>
          <t>Aqua Regia Digestion</t>
        </is>
      </c>
      <c r="M449" t="n">
        <v>60500</v>
      </c>
      <c r="N449" t="n">
        <v>6.05</v>
      </c>
      <c r="O449" t="inlineStr">
        <is>
          <t>4-Acid Digestion</t>
        </is>
      </c>
      <c r="P449" t="n">
        <v>65</v>
      </c>
      <c r="Q449" t="n">
        <v>0.0065</v>
      </c>
      <c r="R449" t="inlineStr">
        <is>
          <t>4-Acid Digestion</t>
        </is>
      </c>
      <c r="S449" t="n">
        <v>0.187</v>
      </c>
      <c r="T449" t="n">
        <v>1.87e-05</v>
      </c>
      <c r="U449" t="inlineStr">
        <is>
          <t>Pb Fire Assay</t>
        </is>
      </c>
      <c r="V449" t="inlineStr"/>
      <c r="W449" t="inlineStr"/>
      <c r="X449" t="inlineStr"/>
      <c r="Y449" t="n">
        <v>1868</v>
      </c>
      <c r="Z449" t="n">
        <v>0.1868</v>
      </c>
      <c r="AA449" t="inlineStr">
        <is>
          <t>4-Acid Digestion</t>
        </is>
      </c>
      <c r="AB449" t="n">
        <v>2.2</v>
      </c>
      <c r="AC449" t="n">
        <v>0.00022</v>
      </c>
      <c r="AD449" t="inlineStr">
        <is>
          <t>4-Acid Digestion</t>
        </is>
      </c>
      <c r="AE449" t="n">
        <v>43.3</v>
      </c>
      <c r="AF449" t="n">
        <v>0.00433</v>
      </c>
      <c r="AG449" t="inlineStr">
        <is>
          <t>4-Acid Digestion</t>
        </is>
      </c>
      <c r="AH449" t="n">
        <v>4180</v>
      </c>
      <c r="AI449" t="n">
        <v>0.418</v>
      </c>
      <c r="AJ449" t="inlineStr">
        <is>
          <t>4-Acid Digestion</t>
        </is>
      </c>
      <c r="AK449" t="n">
        <v>0.79</v>
      </c>
      <c r="AL449" t="n">
        <v>7.9e-05</v>
      </c>
      <c r="AM449" t="inlineStr">
        <is>
          <t>4-Acid Digestion</t>
        </is>
      </c>
      <c r="AN449" t="n">
        <v>75</v>
      </c>
      <c r="AO449" t="n">
        <v>0.0075</v>
      </c>
      <c r="AP449" t="inlineStr">
        <is>
          <t>4-Acid Digestion</t>
        </is>
      </c>
      <c r="AQ449" t="inlineStr"/>
      <c r="AR449" t="inlineStr"/>
      <c r="AS449" t="inlineStr"/>
      <c r="AT449" t="n">
        <v>87</v>
      </c>
      <c r="AU449" t="n">
        <v>0.008699999999999999</v>
      </c>
      <c r="AV449" t="inlineStr">
        <is>
          <t>4-Acid Digestion</t>
        </is>
      </c>
      <c r="AW449" t="n">
        <v>10.8</v>
      </c>
      <c r="AX449" t="n">
        <v>0.00108</v>
      </c>
      <c r="AY449" t="inlineStr">
        <is>
          <t>4-Acid Digestion</t>
        </is>
      </c>
      <c r="AZ449" t="n">
        <v>4.86</v>
      </c>
      <c r="BA449" t="n">
        <v>0.000486</v>
      </c>
      <c r="BB449" t="inlineStr">
        <is>
          <t>4-Acid Digestion</t>
        </is>
      </c>
      <c r="BC449" t="n">
        <v>12600</v>
      </c>
      <c r="BD449" t="n">
        <v>1.26</v>
      </c>
      <c r="BE449" t="inlineStr">
        <is>
          <t>4-Acid Digestion</t>
        </is>
      </c>
      <c r="BF449" t="n">
        <v>3.15</v>
      </c>
      <c r="BG449" t="n">
        <v>0.000315</v>
      </c>
      <c r="BH449" t="inlineStr">
        <is>
          <t>4-Acid Digestion</t>
        </is>
      </c>
      <c r="BI449" t="n">
        <v>1.27</v>
      </c>
      <c r="BJ449" t="n">
        <v>0.000127</v>
      </c>
      <c r="BK449" t="inlineStr">
        <is>
          <t>4-Acid Digestion</t>
        </is>
      </c>
      <c r="BL449" t="n">
        <v>1.76</v>
      </c>
      <c r="BM449" t="n">
        <v>0.000176</v>
      </c>
      <c r="BN449" t="inlineStr">
        <is>
          <t>4-Acid Digestion</t>
        </is>
      </c>
      <c r="BO449" t="n">
        <v>146400</v>
      </c>
      <c r="BP449" t="n">
        <v>14.64</v>
      </c>
      <c r="BQ449" t="inlineStr">
        <is>
          <t>4-Acid Digestion</t>
        </is>
      </c>
      <c r="BR449" t="n">
        <v>44.3</v>
      </c>
      <c r="BS449" t="n">
        <v>0.00443</v>
      </c>
      <c r="BT449" t="inlineStr">
        <is>
          <t>4-Acid Digestion</t>
        </is>
      </c>
      <c r="BU449" t="n">
        <v>4.97</v>
      </c>
      <c r="BV449" t="n">
        <v>0.000497</v>
      </c>
      <c r="BW449" t="inlineStr">
        <is>
          <t>4-Acid Digestion</t>
        </is>
      </c>
      <c r="BX449" t="inlineStr"/>
      <c r="BY449" t="inlineStr"/>
      <c r="BZ449" t="inlineStr"/>
      <c r="CA449" t="n">
        <v>5.63</v>
      </c>
      <c r="CB449" t="n">
        <v>0.000563</v>
      </c>
      <c r="CC449" t="inlineStr">
        <is>
          <t>4-Acid Digestion</t>
        </is>
      </c>
      <c r="CD449" s="2" t="n">
        <v>0.05</v>
      </c>
      <c r="CE449" s="2" t="n">
        <v>5e-06</v>
      </c>
      <c r="CF449" t="inlineStr">
        <is>
          <t>Aqua Regia Digestion</t>
        </is>
      </c>
      <c r="CG449" t="n">
        <v>0.49</v>
      </c>
      <c r="CH449" t="n">
        <v>4.9e-05</v>
      </c>
      <c r="CI449" t="inlineStr">
        <is>
          <t>4-Acid Digestion</t>
        </is>
      </c>
      <c r="CJ449" t="n">
        <v>4.9</v>
      </c>
      <c r="CK449" t="n">
        <v>0.00049</v>
      </c>
      <c r="CL449" t="inlineStr">
        <is>
          <t>4-Acid Digestion</t>
        </is>
      </c>
      <c r="CM449" t="inlineStr"/>
      <c r="CN449" t="inlineStr"/>
      <c r="CO449" t="inlineStr"/>
      <c r="CP449" t="n">
        <v>20100</v>
      </c>
      <c r="CQ449" t="n">
        <v>2.01</v>
      </c>
      <c r="CR449" t="inlineStr">
        <is>
          <t>4-Acid Digestion</t>
        </is>
      </c>
      <c r="CS449" t="n">
        <v>37.7</v>
      </c>
      <c r="CT449" t="n">
        <v>0.00377</v>
      </c>
      <c r="CU449" t="inlineStr">
        <is>
          <t>4-Acid Digestion</t>
        </is>
      </c>
      <c r="CV449" t="n">
        <v>14.4</v>
      </c>
      <c r="CW449" t="n">
        <v>0.00144</v>
      </c>
      <c r="CX449" t="inlineStr">
        <is>
          <t>4-Acid Digestion</t>
        </is>
      </c>
      <c r="CY449" t="n">
        <v>0.18</v>
      </c>
      <c r="CZ449" t="n">
        <v>1.8e-05</v>
      </c>
      <c r="DA449" t="inlineStr">
        <is>
          <t>4-Acid Digestion</t>
        </is>
      </c>
      <c r="DB449" t="n">
        <v>6950</v>
      </c>
      <c r="DC449" t="n">
        <v>0.695</v>
      </c>
      <c r="DD449" t="inlineStr">
        <is>
          <t>4-Acid Digestion</t>
        </is>
      </c>
      <c r="DE449" t="n">
        <v>330</v>
      </c>
      <c r="DF449" t="n">
        <v>0.033</v>
      </c>
      <c r="DG449" t="inlineStr">
        <is>
          <t>4-Acid Digestion</t>
        </is>
      </c>
      <c r="DH449" t="n">
        <v>9.529999999999999</v>
      </c>
      <c r="DI449" t="n">
        <v>0.000953</v>
      </c>
      <c r="DJ449" t="inlineStr">
        <is>
          <t>4-Acid Digestion</t>
        </is>
      </c>
      <c r="DK449" t="n">
        <v>16900</v>
      </c>
      <c r="DL449" t="n">
        <v>1.69</v>
      </c>
      <c r="DM449" t="inlineStr">
        <is>
          <t>4-Acid Digestion</t>
        </is>
      </c>
      <c r="DN449" t="n">
        <v>13</v>
      </c>
      <c r="DO449" t="n">
        <v>0.0013</v>
      </c>
      <c r="DP449" t="inlineStr">
        <is>
          <t>4-Acid Digestion</t>
        </is>
      </c>
      <c r="DQ449" t="n">
        <v>32.5</v>
      </c>
      <c r="DR449" t="n">
        <v>0.00325</v>
      </c>
      <c r="DS449" t="inlineStr">
        <is>
          <t>4-Acid Digestion</t>
        </is>
      </c>
      <c r="DT449" t="n">
        <v>7.27</v>
      </c>
      <c r="DU449" t="n">
        <v>0.000727</v>
      </c>
      <c r="DV449" t="inlineStr">
        <is>
          <t>Borate / Peroxide Fusion ICP</t>
        </is>
      </c>
      <c r="DW449" t="n">
        <v>260</v>
      </c>
      <c r="DX449" t="n">
        <v>0.026</v>
      </c>
      <c r="DY449" t="inlineStr">
        <is>
          <t>4-Acid Digestion</t>
        </is>
      </c>
      <c r="DZ449" t="n">
        <v>65</v>
      </c>
      <c r="EA449" t="n">
        <v>0.0065</v>
      </c>
      <c r="EB449" t="inlineStr">
        <is>
          <t>4-Acid Digestion</t>
        </is>
      </c>
      <c r="EC449" t="inlineStr"/>
      <c r="ED449" t="inlineStr"/>
      <c r="EE449" t="inlineStr"/>
      <c r="EF449" t="n">
        <v>8.56</v>
      </c>
      <c r="EG449" t="n">
        <v>0.000856</v>
      </c>
      <c r="EH449" t="inlineStr">
        <is>
          <t>4-Acid Digestion</t>
        </is>
      </c>
      <c r="EI449" t="inlineStr"/>
      <c r="EJ449" t="inlineStr"/>
      <c r="EK449" t="inlineStr"/>
      <c r="EL449" t="n">
        <v>97</v>
      </c>
      <c r="EM449" t="n">
        <v>0.0097</v>
      </c>
      <c r="EN449" t="inlineStr">
        <is>
          <t>Borate / Peroxide Fusion ICP</t>
        </is>
      </c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n">
        <v>1280</v>
      </c>
      <c r="EY449" t="n">
        <v>0.128</v>
      </c>
      <c r="EZ449" t="inlineStr">
        <is>
          <t>4-Acid Digestion</t>
        </is>
      </c>
      <c r="FA449" t="n">
        <v>5.2</v>
      </c>
      <c r="FB449" t="n">
        <v>0.00052</v>
      </c>
      <c r="FC449" t="inlineStr">
        <is>
          <t>4-Acid Digestion</t>
        </is>
      </c>
      <c r="FD449" t="n">
        <v>5.55</v>
      </c>
      <c r="FE449" t="n">
        <v>0.000555</v>
      </c>
      <c r="FF449" t="inlineStr">
        <is>
          <t>4-Acid Digestion</t>
        </is>
      </c>
      <c r="FG449" t="n">
        <v>19</v>
      </c>
      <c r="FH449" t="n">
        <v>0.0019</v>
      </c>
      <c r="FI449" t="inlineStr">
        <is>
          <t>4-Acid Digestion</t>
        </is>
      </c>
      <c r="FJ449" t="n">
        <v>259000</v>
      </c>
      <c r="FK449" t="n">
        <v>25.9</v>
      </c>
      <c r="FL449" t="inlineStr">
        <is>
          <t>Borate / Peroxide Fusion ICP</t>
        </is>
      </c>
      <c r="FM449" t="n">
        <v>6.53</v>
      </c>
      <c r="FN449" t="n">
        <v>0.000653</v>
      </c>
      <c r="FO449" t="inlineStr">
        <is>
          <t>Borate / Peroxide Fusion ICP</t>
        </is>
      </c>
      <c r="FP449" t="n">
        <v>6.22</v>
      </c>
      <c r="FQ449" t="n">
        <v>0.000622</v>
      </c>
      <c r="FR449" t="inlineStr">
        <is>
          <t>4-Acid Digestion</t>
        </is>
      </c>
      <c r="FS449" t="n">
        <v>113</v>
      </c>
      <c r="FT449" t="n">
        <v>0.0113</v>
      </c>
      <c r="FU449" t="inlineStr">
        <is>
          <t>4-Acid Digestion</t>
        </is>
      </c>
      <c r="FV449" t="n">
        <v>0.96</v>
      </c>
      <c r="FW449" t="n">
        <v>9.6e-05</v>
      </c>
      <c r="FX449" t="inlineStr">
        <is>
          <t>4-Acid Digestion</t>
        </is>
      </c>
      <c r="FY449" t="n">
        <v>0.65</v>
      </c>
      <c r="FZ449" t="n">
        <v>6.499999999999999e-05</v>
      </c>
      <c r="GA449" t="inlineStr">
        <is>
          <t>4-Acid Digestion</t>
        </is>
      </c>
      <c r="GB449" t="n">
        <v>0.45</v>
      </c>
      <c r="GC449" t="n">
        <v>4.5e-05</v>
      </c>
      <c r="GD449" t="inlineStr">
        <is>
          <t>Aqua Regia Digestion</t>
        </is>
      </c>
      <c r="GE449" t="n">
        <v>11</v>
      </c>
      <c r="GF449" t="n">
        <v>0.0011</v>
      </c>
      <c r="GG449" t="inlineStr">
        <is>
          <t>4-Acid Digestion</t>
        </is>
      </c>
      <c r="GH449" t="n">
        <v>1110</v>
      </c>
      <c r="GI449" t="n">
        <v>0.111</v>
      </c>
      <c r="GJ449" t="inlineStr">
        <is>
          <t>4-Acid Digestion</t>
        </is>
      </c>
      <c r="GK449" t="n">
        <v>0.57</v>
      </c>
      <c r="GL449" t="n">
        <v>5.7e-05</v>
      </c>
      <c r="GM449" t="inlineStr">
        <is>
          <t>4-Acid Digestion</t>
        </is>
      </c>
      <c r="GN449" t="n">
        <v>0.16</v>
      </c>
      <c r="GO449" t="n">
        <v>1.6e-05</v>
      </c>
      <c r="GP449" t="inlineStr">
        <is>
          <t>4-Acid Digestion</t>
        </is>
      </c>
      <c r="GQ449" t="n">
        <v>3.73</v>
      </c>
      <c r="GR449" t="n">
        <v>0.000373</v>
      </c>
      <c r="GS449" t="inlineStr">
        <is>
          <t>4-Acid Digestion</t>
        </is>
      </c>
      <c r="GT449" t="n">
        <v>12.8</v>
      </c>
      <c r="GU449" t="n">
        <v>0.00128</v>
      </c>
      <c r="GV449" t="inlineStr">
        <is>
          <t>Borate / Peroxide Fusion ICP</t>
        </is>
      </c>
      <c r="GW449" t="n">
        <v>4.51</v>
      </c>
      <c r="GX449" t="n">
        <v>0.000451</v>
      </c>
      <c r="GY449" t="inlineStr">
        <is>
          <t>4-Acid Digestion</t>
        </is>
      </c>
      <c r="GZ449" t="n">
        <v>14.4</v>
      </c>
      <c r="HA449" t="n">
        <v>0.00144</v>
      </c>
      <c r="HB449" t="inlineStr">
        <is>
          <t>4-Acid Digestion</t>
        </is>
      </c>
      <c r="HC449" t="n">
        <v>1.13</v>
      </c>
      <c r="HD449" t="n">
        <v>0.000113</v>
      </c>
      <c r="HE449" t="inlineStr">
        <is>
          <t>4-Acid Digestion</t>
        </is>
      </c>
      <c r="HF449" t="n">
        <v>285</v>
      </c>
      <c r="HG449" t="n">
        <v>0.0285</v>
      </c>
      <c r="HH449" t="inlineStr">
        <is>
          <t>4-Acid Digestion</t>
        </is>
      </c>
      <c r="HI449" t="n">
        <v>210</v>
      </c>
      <c r="HJ449" t="n">
        <v>0.021</v>
      </c>
      <c r="HK449" t="inlineStr">
        <is>
          <t>4-Acid Digestion</t>
        </is>
      </c>
    </row>
    <row r="450">
      <c r="A450" t="inlineStr">
        <is>
          <t>OREAS0908b</t>
        </is>
      </c>
      <c r="B450" t="inlineStr">
        <is>
          <t>Au &lt;1 ppm, Au-Cu ore, Cu ore</t>
        </is>
      </c>
      <c r="C450" t="inlineStr">
        <is>
          <t>oxide</t>
        </is>
      </c>
      <c r="D450" t="inlineStr">
        <is>
          <t>weathered rhyodacite</t>
        </is>
      </c>
      <c r="E450" t="inlineStr">
        <is>
          <t>oxidised VMS</t>
        </is>
      </c>
      <c r="F450" t="inlineStr">
        <is>
          <t>yes</t>
        </is>
      </c>
      <c r="G450" t="inlineStr">
        <is>
          <t>Current</t>
        </is>
      </c>
      <c r="H450" t="inlineStr">
        <is>
          <t>C:/Users/Zeb/Documents/GitHub/OREAS-Catalogue-Info/oreas-catalogue-2024-05-24.csv</t>
        </is>
      </c>
      <c r="I450">
        <f>Hyperlink("https://www.oreas.com/crm/OREAS-908b/")</f>
        <v/>
      </c>
      <c r="J450" t="n">
        <v>2.14</v>
      </c>
      <c r="K450" t="n">
        <v>0.000214</v>
      </c>
      <c r="L450" t="inlineStr">
        <is>
          <t>Aqua Regia Digestion</t>
        </is>
      </c>
      <c r="M450" t="n">
        <v>63900</v>
      </c>
      <c r="N450" t="n">
        <v>6.39</v>
      </c>
      <c r="O450" t="inlineStr">
        <is>
          <t>4-Acid Digestion</t>
        </is>
      </c>
      <c r="P450" t="n">
        <v>38.1</v>
      </c>
      <c r="Q450" t="n">
        <v>0.00381</v>
      </c>
      <c r="R450" t="inlineStr">
        <is>
          <t>4-Acid Digestion</t>
        </is>
      </c>
      <c r="S450" t="n">
        <v>0.209</v>
      </c>
      <c r="T450" t="n">
        <v>2.09e-05</v>
      </c>
      <c r="U450" t="inlineStr">
        <is>
          <t>Pb Fire Assay</t>
        </is>
      </c>
      <c r="V450" s="2" t="n">
        <v>10</v>
      </c>
      <c r="W450" s="2" t="n">
        <v>0.001</v>
      </c>
      <c r="X450" t="inlineStr">
        <is>
          <t>Aqua Regia Digestion</t>
        </is>
      </c>
      <c r="Y450" t="n">
        <v>2149</v>
      </c>
      <c r="Z450" t="n">
        <v>0.2149</v>
      </c>
      <c r="AA450" t="inlineStr">
        <is>
          <t>4-Acid Digestion</t>
        </is>
      </c>
      <c r="AB450" t="n">
        <v>2.37</v>
      </c>
      <c r="AC450" t="n">
        <v>0.000237</v>
      </c>
      <c r="AD450" t="inlineStr">
        <is>
          <t>4-Acid Digestion</t>
        </is>
      </c>
      <c r="AE450" t="n">
        <v>38.2</v>
      </c>
      <c r="AF450" t="n">
        <v>0.00382</v>
      </c>
      <c r="AG450" t="inlineStr">
        <is>
          <t>4-Acid Digestion</t>
        </is>
      </c>
      <c r="AH450" t="n">
        <v>4870</v>
      </c>
      <c r="AI450" t="n">
        <v>0.487</v>
      </c>
      <c r="AJ450" t="inlineStr">
        <is>
          <t>4-Acid Digestion</t>
        </is>
      </c>
      <c r="AK450" t="n">
        <v>0.67</v>
      </c>
      <c r="AL450" t="n">
        <v>6.7e-05</v>
      </c>
      <c r="AM450" t="inlineStr">
        <is>
          <t>4-Acid Digestion</t>
        </is>
      </c>
      <c r="AN450" t="n">
        <v>81</v>
      </c>
      <c r="AO450" t="n">
        <v>0.0081</v>
      </c>
      <c r="AP450" t="inlineStr">
        <is>
          <t>4-Acid Digestion</t>
        </is>
      </c>
      <c r="AQ450" t="inlineStr"/>
      <c r="AR450" t="inlineStr"/>
      <c r="AS450" t="inlineStr"/>
      <c r="AT450" t="n">
        <v>63</v>
      </c>
      <c r="AU450" t="n">
        <v>0.0063</v>
      </c>
      <c r="AV450" t="inlineStr">
        <is>
          <t>4-Acid Digestion</t>
        </is>
      </c>
      <c r="AW450" t="n">
        <v>9.92</v>
      </c>
      <c r="AX450" t="n">
        <v>0.000992</v>
      </c>
      <c r="AY450" t="inlineStr">
        <is>
          <t>4-Acid Digestion</t>
        </is>
      </c>
      <c r="AZ450" t="n">
        <v>5.34</v>
      </c>
      <c r="BA450" t="n">
        <v>0.000534</v>
      </c>
      <c r="BB450" t="inlineStr">
        <is>
          <t>4-Acid Digestion</t>
        </is>
      </c>
      <c r="BC450" t="n">
        <v>12700</v>
      </c>
      <c r="BD450" t="n">
        <v>1.27</v>
      </c>
      <c r="BE450" t="inlineStr">
        <is>
          <t>4-Acid Digestion</t>
        </is>
      </c>
      <c r="BF450" t="n">
        <v>3.24</v>
      </c>
      <c r="BG450" t="n">
        <v>0.000324</v>
      </c>
      <c r="BH450" t="inlineStr">
        <is>
          <t>4-Acid Digestion</t>
        </is>
      </c>
      <c r="BI450" t="n">
        <v>1.14</v>
      </c>
      <c r="BJ450" t="n">
        <v>0.000114</v>
      </c>
      <c r="BK450" t="inlineStr">
        <is>
          <t>4-Acid Digestion</t>
        </is>
      </c>
      <c r="BL450" t="n">
        <v>1.73</v>
      </c>
      <c r="BM450" t="n">
        <v>0.000173</v>
      </c>
      <c r="BN450" t="inlineStr">
        <is>
          <t>4-Acid Digestion</t>
        </is>
      </c>
      <c r="BO450" t="n">
        <v>123300</v>
      </c>
      <c r="BP450" t="n">
        <v>12.33</v>
      </c>
      <c r="BQ450" t="inlineStr">
        <is>
          <t>4-Acid Digestion</t>
        </is>
      </c>
      <c r="BR450" t="n">
        <v>41.9</v>
      </c>
      <c r="BS450" t="n">
        <v>0.00419</v>
      </c>
      <c r="BT450" t="inlineStr">
        <is>
          <t>4-Acid Digestion</t>
        </is>
      </c>
      <c r="BU450" t="n">
        <v>5.34</v>
      </c>
      <c r="BV450" t="n">
        <v>0.000534</v>
      </c>
      <c r="BW450" t="inlineStr">
        <is>
          <t>4-Acid Digestion</t>
        </is>
      </c>
      <c r="BX450" t="n">
        <v>0.23</v>
      </c>
      <c r="BY450" t="n">
        <v>2.3e-05</v>
      </c>
      <c r="BZ450" t="inlineStr">
        <is>
          <t>4-Acid Digestion</t>
        </is>
      </c>
      <c r="CA450" t="n">
        <v>6.01</v>
      </c>
      <c r="CB450" t="n">
        <v>0.000601</v>
      </c>
      <c r="CC450" t="inlineStr">
        <is>
          <t>4-Acid Digestion</t>
        </is>
      </c>
      <c r="CD450" t="inlineStr"/>
      <c r="CE450" t="inlineStr"/>
      <c r="CF450" t="inlineStr"/>
      <c r="CG450" t="n">
        <v>0.5</v>
      </c>
      <c r="CH450" t="n">
        <v>5e-05</v>
      </c>
      <c r="CI450" t="inlineStr">
        <is>
          <t>4-Acid Digestion</t>
        </is>
      </c>
      <c r="CJ450" t="n">
        <v>4.41</v>
      </c>
      <c r="CK450" t="n">
        <v>0.000441</v>
      </c>
      <c r="CL450" t="inlineStr">
        <is>
          <t>4-Acid Digestion</t>
        </is>
      </c>
      <c r="CM450" t="inlineStr"/>
      <c r="CN450" t="inlineStr"/>
      <c r="CO450" t="inlineStr"/>
      <c r="CP450" t="n">
        <v>22400</v>
      </c>
      <c r="CQ450" t="n">
        <v>2.24</v>
      </c>
      <c r="CR450" t="inlineStr">
        <is>
          <t>4-Acid Digestion</t>
        </is>
      </c>
      <c r="CS450" t="n">
        <v>39.9</v>
      </c>
      <c r="CT450" t="n">
        <v>0.00399</v>
      </c>
      <c r="CU450" t="inlineStr">
        <is>
          <t>4-Acid Digestion</t>
        </is>
      </c>
      <c r="CV450" t="n">
        <v>16.5</v>
      </c>
      <c r="CW450" t="n">
        <v>0.00165</v>
      </c>
      <c r="CX450" t="inlineStr">
        <is>
          <t>4-Acid Digestion</t>
        </is>
      </c>
      <c r="CY450" t="n">
        <v>0.14</v>
      </c>
      <c r="CZ450" t="n">
        <v>1.4e-05</v>
      </c>
      <c r="DA450" t="inlineStr">
        <is>
          <t>4-Acid Digestion</t>
        </is>
      </c>
      <c r="DB450" t="n">
        <v>5060</v>
      </c>
      <c r="DC450" t="n">
        <v>0.506</v>
      </c>
      <c r="DD450" t="inlineStr">
        <is>
          <t>4-Acid Digestion</t>
        </is>
      </c>
      <c r="DE450" t="n">
        <v>300</v>
      </c>
      <c r="DF450" t="n">
        <v>0.03</v>
      </c>
      <c r="DG450" t="inlineStr">
        <is>
          <t>4-Acid Digestion</t>
        </is>
      </c>
      <c r="DH450" t="n">
        <v>12.9</v>
      </c>
      <c r="DI450" t="n">
        <v>0.00129</v>
      </c>
      <c r="DJ450" t="inlineStr">
        <is>
          <t>4-Acid Digestion</t>
        </is>
      </c>
      <c r="DK450" t="n">
        <v>19300</v>
      </c>
      <c r="DL450" t="n">
        <v>1.93</v>
      </c>
      <c r="DM450" t="inlineStr">
        <is>
          <t>4-Acid Digestion</t>
        </is>
      </c>
      <c r="DN450" t="n">
        <v>14</v>
      </c>
      <c r="DO450" t="n">
        <v>0.0014</v>
      </c>
      <c r="DP450" t="inlineStr">
        <is>
          <t>4-Acid Digestion</t>
        </is>
      </c>
      <c r="DQ450" t="n">
        <v>34.2</v>
      </c>
      <c r="DR450" t="n">
        <v>0.00342</v>
      </c>
      <c r="DS450" t="inlineStr">
        <is>
          <t>4-Acid Digestion</t>
        </is>
      </c>
      <c r="DT450" t="n">
        <v>3.05</v>
      </c>
      <c r="DU450" t="n">
        <v>0.000305</v>
      </c>
      <c r="DV450" t="inlineStr">
        <is>
          <t>Aqua Regia Digestion</t>
        </is>
      </c>
      <c r="DW450" t="n">
        <v>280</v>
      </c>
      <c r="DX450" t="n">
        <v>0.028</v>
      </c>
      <c r="DY450" t="inlineStr">
        <is>
          <t>4-Acid Digestion</t>
        </is>
      </c>
      <c r="DZ450" t="n">
        <v>49.3</v>
      </c>
      <c r="EA450" t="n">
        <v>0.00493</v>
      </c>
      <c r="EB450" t="inlineStr">
        <is>
          <t>4-Acid Digestion</t>
        </is>
      </c>
      <c r="EC450" t="inlineStr"/>
      <c r="ED450" t="inlineStr"/>
      <c r="EE450" t="inlineStr"/>
      <c r="EF450" t="n">
        <v>9.07</v>
      </c>
      <c r="EG450" t="n">
        <v>0.000907</v>
      </c>
      <c r="EH450" t="inlineStr">
        <is>
          <t>4-Acid Digestion</t>
        </is>
      </c>
      <c r="EI450" t="inlineStr"/>
      <c r="EJ450" t="inlineStr"/>
      <c r="EK450" t="inlineStr"/>
      <c r="EL450" t="n">
        <v>10.4</v>
      </c>
      <c r="EM450" t="n">
        <v>0.00104</v>
      </c>
      <c r="EN450" t="inlineStr">
        <is>
          <t>Aqua Regia Digestion</t>
        </is>
      </c>
      <c r="EO450" t="n">
        <v>0.005</v>
      </c>
      <c r="EP450" t="n">
        <v>5e-07</v>
      </c>
      <c r="EQ450" t="inlineStr">
        <is>
          <t>4-Acid Digestion</t>
        </is>
      </c>
      <c r="ER450" t="inlineStr"/>
      <c r="ES450" t="inlineStr"/>
      <c r="ET450" t="inlineStr"/>
      <c r="EU450" t="inlineStr"/>
      <c r="EV450" t="inlineStr"/>
      <c r="EW450" t="inlineStr"/>
      <c r="EX450" t="n">
        <v>1610</v>
      </c>
      <c r="EY450" t="n">
        <v>0.161</v>
      </c>
      <c r="EZ450" t="inlineStr">
        <is>
          <t>4-Acid Digestion</t>
        </is>
      </c>
      <c r="FA450" t="n">
        <v>4.14</v>
      </c>
      <c r="FB450" t="n">
        <v>0.000414</v>
      </c>
      <c r="FC450" t="inlineStr">
        <is>
          <t>4-Acid Digestion</t>
        </is>
      </c>
      <c r="FD450" t="n">
        <v>5.49</v>
      </c>
      <c r="FE450" t="n">
        <v>0.000549</v>
      </c>
      <c r="FF450" t="inlineStr">
        <is>
          <t>4-Acid Digestion</t>
        </is>
      </c>
      <c r="FG450" t="n">
        <v>18.1</v>
      </c>
      <c r="FH450" t="n">
        <v>0.00181</v>
      </c>
      <c r="FI450" t="inlineStr">
        <is>
          <t>4-Acid Digestion</t>
        </is>
      </c>
      <c r="FJ450" t="inlineStr"/>
      <c r="FK450" t="inlineStr"/>
      <c r="FL450" t="inlineStr"/>
      <c r="FM450" t="n">
        <v>6.7</v>
      </c>
      <c r="FN450" t="n">
        <v>0.00067</v>
      </c>
      <c r="FO450" t="inlineStr">
        <is>
          <t>4-Acid Digestion</t>
        </is>
      </c>
      <c r="FP450" t="n">
        <v>5.75</v>
      </c>
      <c r="FQ450" t="n">
        <v>0.000575</v>
      </c>
      <c r="FR450" t="inlineStr">
        <is>
          <t>4-Acid Digestion</t>
        </is>
      </c>
      <c r="FS450" t="n">
        <v>129</v>
      </c>
      <c r="FT450" t="n">
        <v>0.0129</v>
      </c>
      <c r="FU450" t="inlineStr">
        <is>
          <t>4-Acid Digestion</t>
        </is>
      </c>
      <c r="FV450" t="n">
        <v>1.02</v>
      </c>
      <c r="FW450" t="n">
        <v>0.000102</v>
      </c>
      <c r="FX450" t="inlineStr">
        <is>
          <t>4-Acid Digestion</t>
        </is>
      </c>
      <c r="FY450" t="n">
        <v>0.71</v>
      </c>
      <c r="FZ450" t="n">
        <v>7.1e-05</v>
      </c>
      <c r="GA450" t="inlineStr">
        <is>
          <t>4-Acid Digestion</t>
        </is>
      </c>
      <c r="GB450" t="n">
        <v>0.65</v>
      </c>
      <c r="GC450" t="n">
        <v>6.499999999999999e-05</v>
      </c>
      <c r="GD450" t="inlineStr">
        <is>
          <t>Aqua Regia Digestion</t>
        </is>
      </c>
      <c r="GE450" t="n">
        <v>11.9</v>
      </c>
      <c r="GF450" t="n">
        <v>0.00119</v>
      </c>
      <c r="GG450" t="inlineStr">
        <is>
          <t>4-Acid Digestion</t>
        </is>
      </c>
      <c r="GH450" t="n">
        <v>1010</v>
      </c>
      <c r="GI450" t="n">
        <v>0.101</v>
      </c>
      <c r="GJ450" t="inlineStr">
        <is>
          <t>4-Acid Digestion</t>
        </is>
      </c>
      <c r="GK450" t="n">
        <v>0.6</v>
      </c>
      <c r="GL450" t="n">
        <v>6e-05</v>
      </c>
      <c r="GM450" t="inlineStr">
        <is>
          <t>4-Acid Digestion</t>
        </is>
      </c>
      <c r="GN450" t="n">
        <v>0.15</v>
      </c>
      <c r="GO450" t="n">
        <v>1.5e-05</v>
      </c>
      <c r="GP450" t="inlineStr">
        <is>
          <t>4-Acid Digestion</t>
        </is>
      </c>
      <c r="GQ450" t="n">
        <v>4.02</v>
      </c>
      <c r="GR450" t="n">
        <v>0.000402</v>
      </c>
      <c r="GS450" t="inlineStr">
        <is>
          <t>4-Acid Digestion</t>
        </is>
      </c>
      <c r="GT450" t="n">
        <v>5.07</v>
      </c>
      <c r="GU450" t="n">
        <v>0.000507</v>
      </c>
      <c r="GV450" t="inlineStr">
        <is>
          <t>Aqua Regia Digestion</t>
        </is>
      </c>
      <c r="GW450" t="n">
        <v>3.77</v>
      </c>
      <c r="GX450" t="n">
        <v>0.000377</v>
      </c>
      <c r="GY450" t="inlineStr">
        <is>
          <t>4-Acid Digestion</t>
        </is>
      </c>
      <c r="GZ450" t="n">
        <v>14.4</v>
      </c>
      <c r="HA450" t="n">
        <v>0.00144</v>
      </c>
      <c r="HB450" t="inlineStr">
        <is>
          <t>4-Acid Digestion</t>
        </is>
      </c>
      <c r="HC450" t="n">
        <v>0.92</v>
      </c>
      <c r="HD450" t="n">
        <v>9.2e-05</v>
      </c>
      <c r="HE450" t="inlineStr">
        <is>
          <t>4-Acid Digestion</t>
        </is>
      </c>
      <c r="HF450" t="n">
        <v>226</v>
      </c>
      <c r="HG450" t="n">
        <v>0.0226</v>
      </c>
      <c r="HH450" t="inlineStr">
        <is>
          <t>4-Acid Digestion</t>
        </is>
      </c>
      <c r="HI450" t="n">
        <v>224</v>
      </c>
      <c r="HJ450" t="n">
        <v>0.0224</v>
      </c>
      <c r="HK450" t="inlineStr">
        <is>
          <t>4-Acid Digestion</t>
        </is>
      </c>
    </row>
    <row r="451">
      <c r="A451" t="inlineStr">
        <is>
          <t>OREAS0091</t>
        </is>
      </c>
      <c r="B451" t="inlineStr">
        <is>
          <t>Cu ore</t>
        </is>
      </c>
      <c r="C451" t="inlineStr">
        <is>
          <t>primary</t>
        </is>
      </c>
      <c r="D451" t="inlineStr">
        <is>
          <t>siltstone</t>
        </is>
      </c>
      <c r="E451" t="inlineStr">
        <is>
          <t>structurally-controlled sediment-hosted</t>
        </is>
      </c>
      <c r="F451" t="inlineStr">
        <is>
          <t>no</t>
        </is>
      </c>
      <c r="G451" t="inlineStr">
        <is>
          <t>Archived</t>
        </is>
      </c>
      <c r="H451" t="inlineStr">
        <is>
          <t>C:/Users/Zeb/Documents/GitHub/OREAS-Catalogue-Info/oreas-catalogue-2024-05-24.csv</t>
        </is>
      </c>
      <c r="I451">
        <f>Hyperlink("https://www.oreas.com/crm/OREAS-91/")</f>
        <v/>
      </c>
      <c r="J451" t="n">
        <v>0.1</v>
      </c>
      <c r="K451" t="n">
        <v>1e-05</v>
      </c>
      <c r="L451" t="inlineStr">
        <is>
          <t>Aqua Regia Digestion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1.01</v>
      </c>
      <c r="AF451" t="n">
        <v>0.000101</v>
      </c>
      <c r="AG451" t="inlineStr">
        <is>
          <t>4-Acid Digestion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14.2</v>
      </c>
      <c r="AU451" t="n">
        <v>0.00142</v>
      </c>
      <c r="AV451" t="inlineStr">
        <is>
          <t>4-Acid Digestion</t>
        </is>
      </c>
      <c r="AW451" t="inlineStr"/>
      <c r="AX451" t="inlineStr"/>
      <c r="AY451" t="inlineStr"/>
      <c r="AZ451" t="inlineStr"/>
      <c r="BA451" t="inlineStr"/>
      <c r="BB451" t="inlineStr"/>
      <c r="BC451" t="n">
        <v>265</v>
      </c>
      <c r="BD451" t="n">
        <v>0.0265</v>
      </c>
      <c r="BE451" t="inlineStr">
        <is>
          <t>4-Acid Digestion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n">
        <v>5.16</v>
      </c>
      <c r="EA451" t="n">
        <v>0.000516</v>
      </c>
      <c r="EB451" t="inlineStr">
        <is>
          <t>4-Acid Digestion</t>
        </is>
      </c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n">
        <v>841</v>
      </c>
      <c r="EY451" t="n">
        <v>0.08409999999999999</v>
      </c>
      <c r="EZ451" t="inlineStr">
        <is>
          <t>4-Acid Digestion</t>
        </is>
      </c>
      <c r="FA451" t="n">
        <v>0.85</v>
      </c>
      <c r="FB451" t="n">
        <v>8.500000000000001e-05</v>
      </c>
      <c r="FC451" t="inlineStr">
        <is>
          <t>4-Acid Digestion</t>
        </is>
      </c>
      <c r="FD451" t="inlineStr"/>
      <c r="FE451" t="inlineStr"/>
      <c r="FF451" t="inlineStr"/>
      <c r="FG451" t="n">
        <v>1.28</v>
      </c>
      <c r="FH451" t="n">
        <v>0.000128</v>
      </c>
      <c r="FI451" t="inlineStr">
        <is>
          <t>4-Acid Digestion</t>
        </is>
      </c>
      <c r="FJ451" t="inlineStr"/>
      <c r="FK451" t="inlineStr"/>
      <c r="FL451" t="inlineStr"/>
      <c r="FM451" t="inlineStr"/>
      <c r="FN451" t="inlineStr"/>
      <c r="FO451" t="inlineStr"/>
      <c r="FP451" t="n">
        <v>7.47</v>
      </c>
      <c r="FQ451" t="n">
        <v>0.0007470000000000001</v>
      </c>
      <c r="FR451" t="inlineStr">
        <is>
          <t>4-Acid Digestion</t>
        </is>
      </c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n">
        <v>66</v>
      </c>
      <c r="HG451" t="n">
        <v>0.0066</v>
      </c>
      <c r="HH451" t="inlineStr">
        <is>
          <t>4-Acid Digestion</t>
        </is>
      </c>
      <c r="HI451" t="inlineStr"/>
      <c r="HJ451" t="inlineStr"/>
      <c r="HK451" t="inlineStr"/>
    </row>
    <row r="452">
      <c r="A452" t="inlineStr">
        <is>
          <t>OREAS0092</t>
        </is>
      </c>
      <c r="B452" t="inlineStr">
        <is>
          <t>Cu ore</t>
        </is>
      </c>
      <c r="C452" t="inlineStr">
        <is>
          <t>primary</t>
        </is>
      </c>
      <c r="D452" t="inlineStr">
        <is>
          <t>siltstone</t>
        </is>
      </c>
      <c r="E452" t="inlineStr">
        <is>
          <t>structurally-controlled sediment-hosted</t>
        </is>
      </c>
      <c r="F452" t="inlineStr">
        <is>
          <t>no</t>
        </is>
      </c>
      <c r="G452" t="inlineStr">
        <is>
          <t>Archived</t>
        </is>
      </c>
      <c r="H452" t="inlineStr">
        <is>
          <t>C:/Users/Zeb/Documents/GitHub/OREAS-Catalogue-Info/oreas-catalogue-2024-05-24.csv</t>
        </is>
      </c>
      <c r="I452">
        <f>Hyperlink("https://www.oreas.com/crm/OREAS-92/")</f>
        <v/>
      </c>
      <c r="J452" t="n">
        <v>0.74</v>
      </c>
      <c r="K452" t="n">
        <v>7.4e-05</v>
      </c>
      <c r="L452" t="inlineStr">
        <is>
          <t>Aqua Regia Digestion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2.44</v>
      </c>
      <c r="AF452" t="n">
        <v>0.000244</v>
      </c>
      <c r="AG452" t="inlineStr">
        <is>
          <t>4-Acid Digestion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16.3</v>
      </c>
      <c r="AU452" t="n">
        <v>0.00163</v>
      </c>
      <c r="AV452" t="inlineStr">
        <is>
          <t>4-Acid Digestion</t>
        </is>
      </c>
      <c r="AW452" t="inlineStr"/>
      <c r="AX452" t="inlineStr"/>
      <c r="AY452" t="inlineStr"/>
      <c r="AZ452" t="inlineStr"/>
      <c r="BA452" t="inlineStr"/>
      <c r="BB452" t="inlineStr"/>
      <c r="BC452" t="n">
        <v>2294</v>
      </c>
      <c r="BD452" t="n">
        <v>0.2294</v>
      </c>
      <c r="BE452" t="inlineStr">
        <is>
          <t>4-Acid Digestion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n">
        <v>9.779999999999999</v>
      </c>
      <c r="EA452" t="n">
        <v>0.0009779999999999999</v>
      </c>
      <c r="EB452" t="inlineStr">
        <is>
          <t>4-Acid Digestion</t>
        </is>
      </c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n">
        <v>3101</v>
      </c>
      <c r="EY452" t="n">
        <v>0.3101</v>
      </c>
      <c r="EZ452" t="inlineStr">
        <is>
          <t>4-Acid Digestion</t>
        </is>
      </c>
      <c r="FA452" t="n">
        <v>1.16</v>
      </c>
      <c r="FB452" t="n">
        <v>0.000116</v>
      </c>
      <c r="FC452" t="inlineStr">
        <is>
          <t>4-Acid Digestion</t>
        </is>
      </c>
      <c r="FD452" t="inlineStr"/>
      <c r="FE452" t="inlineStr"/>
      <c r="FF452" t="inlineStr"/>
      <c r="FG452" t="n">
        <v>3.75</v>
      </c>
      <c r="FH452" t="n">
        <v>0.000375</v>
      </c>
      <c r="FI452" t="inlineStr">
        <is>
          <t>4-Acid Digestion</t>
        </is>
      </c>
      <c r="FJ452" t="inlineStr"/>
      <c r="FK452" t="inlineStr"/>
      <c r="FL452" t="inlineStr"/>
      <c r="FM452" t="inlineStr"/>
      <c r="FN452" t="inlineStr"/>
      <c r="FO452" t="inlineStr"/>
      <c r="FP452" t="n">
        <v>10.6</v>
      </c>
      <c r="FQ452" t="n">
        <v>0.00106</v>
      </c>
      <c r="FR452" t="inlineStr">
        <is>
          <t>4-Acid Digestion</t>
        </is>
      </c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n">
        <v>88</v>
      </c>
      <c r="HG452" t="n">
        <v>0.008800000000000001</v>
      </c>
      <c r="HH452" t="inlineStr">
        <is>
          <t>4-Acid Digestion</t>
        </is>
      </c>
      <c r="HI452" t="inlineStr"/>
      <c r="HJ452" t="inlineStr"/>
      <c r="HK452" t="inlineStr"/>
    </row>
    <row r="453">
      <c r="A453" t="inlineStr">
        <is>
          <t>OREAS0920</t>
        </is>
      </c>
      <c r="B453" t="inlineStr">
        <is>
          <t>Blank/lithogeochem/low-level, Cu ore</t>
        </is>
      </c>
      <c r="C453" t="inlineStr">
        <is>
          <t>primary</t>
        </is>
      </c>
      <c r="D453" t="inlineStr">
        <is>
          <t>siltstone</t>
        </is>
      </c>
      <c r="E453" t="inlineStr">
        <is>
          <t>structurally-controlled sediment-hosted</t>
        </is>
      </c>
      <c r="F453" t="inlineStr">
        <is>
          <t>yes</t>
        </is>
      </c>
      <c r="G453" t="inlineStr">
        <is>
          <t>Archived</t>
        </is>
      </c>
      <c r="H453" t="inlineStr">
        <is>
          <t>C:/Users/Zeb/Documents/GitHub/OREAS-Catalogue-Info/oreas-catalogue-2024-05-24.csv</t>
        </is>
      </c>
      <c r="I453">
        <f>Hyperlink("https://www.oreas.com/crm/OREAS-920/")</f>
        <v/>
      </c>
      <c r="J453" t="n">
        <v>0.099</v>
      </c>
      <c r="K453" t="n">
        <v>9.9e-06</v>
      </c>
      <c r="L453" t="inlineStr">
        <is>
          <t>Aqua Regia Digestion</t>
        </is>
      </c>
      <c r="M453" t="n">
        <v>76900</v>
      </c>
      <c r="N453" t="n">
        <v>7.69</v>
      </c>
      <c r="O453" t="inlineStr">
        <is>
          <t>4-Acid Digestion</t>
        </is>
      </c>
      <c r="P453" t="n">
        <v>5.13</v>
      </c>
      <c r="Q453" t="n">
        <v>0.000513</v>
      </c>
      <c r="R453" t="inlineStr">
        <is>
          <t>4-Acid Digestion</t>
        </is>
      </c>
      <c r="S453" s="2" t="n">
        <v>0.01</v>
      </c>
      <c r="T453" s="2" t="n">
        <v>1e-06</v>
      </c>
      <c r="U453" t="inlineStr">
        <is>
          <t>Aqua Regia Digestion</t>
        </is>
      </c>
      <c r="V453" s="2" t="n">
        <v>10</v>
      </c>
      <c r="W453" s="2" t="n">
        <v>0.001</v>
      </c>
      <c r="X453" t="inlineStr">
        <is>
          <t>Aqua Regia Digestion</t>
        </is>
      </c>
      <c r="Y453" t="n">
        <v>546</v>
      </c>
      <c r="Z453" t="n">
        <v>0.0546</v>
      </c>
      <c r="AA453" t="inlineStr">
        <is>
          <t>4-Acid Digestion</t>
        </is>
      </c>
      <c r="AB453" t="n">
        <v>2.88</v>
      </c>
      <c r="AC453" t="n">
        <v>0.000288</v>
      </c>
      <c r="AD453" t="inlineStr">
        <is>
          <t>4-Acid Digestion</t>
        </is>
      </c>
      <c r="AE453" t="n">
        <v>0.6899999999999999</v>
      </c>
      <c r="AF453" t="n">
        <v>6.9e-05</v>
      </c>
      <c r="AG453" t="inlineStr">
        <is>
          <t>4-Acid Digestion</t>
        </is>
      </c>
      <c r="AH453" t="n">
        <v>4970</v>
      </c>
      <c r="AI453" t="n">
        <v>0.497</v>
      </c>
      <c r="AJ453" t="inlineStr">
        <is>
          <t>4-Acid Digestion</t>
        </is>
      </c>
      <c r="AK453" s="2" t="n">
        <v>0.08</v>
      </c>
      <c r="AL453" s="2" t="n">
        <v>8e-06</v>
      </c>
      <c r="AM453" t="inlineStr">
        <is>
          <t>4-Acid Digestion</t>
        </is>
      </c>
      <c r="AN453" t="n">
        <v>94</v>
      </c>
      <c r="AO453" t="n">
        <v>0.0094</v>
      </c>
      <c r="AP453" t="inlineStr">
        <is>
          <t>4-Acid Digestion</t>
        </is>
      </c>
      <c r="AQ453" t="inlineStr"/>
      <c r="AR453" t="inlineStr"/>
      <c r="AS453" t="inlineStr"/>
      <c r="AT453" t="n">
        <v>15.6</v>
      </c>
      <c r="AU453" t="n">
        <v>0.00156</v>
      </c>
      <c r="AV453" t="inlineStr">
        <is>
          <t>4-Acid Digestion</t>
        </is>
      </c>
      <c r="AW453" t="n">
        <v>79</v>
      </c>
      <c r="AX453" t="n">
        <v>0.007900000000000001</v>
      </c>
      <c r="AY453" t="inlineStr">
        <is>
          <t>4-Acid Digestion</t>
        </is>
      </c>
      <c r="AZ453" t="n">
        <v>8.630000000000001</v>
      </c>
      <c r="BA453" t="n">
        <v>0.0008630000000000001</v>
      </c>
      <c r="BB453" t="inlineStr">
        <is>
          <t>4-Acid Digestion</t>
        </is>
      </c>
      <c r="BC453" t="n">
        <v>112</v>
      </c>
      <c r="BD453" t="n">
        <v>0.0112</v>
      </c>
      <c r="BE453" t="inlineStr">
        <is>
          <t>4-Acid Digestion</t>
        </is>
      </c>
      <c r="BF453" t="n">
        <v>6.44</v>
      </c>
      <c r="BG453" t="n">
        <v>0.000644</v>
      </c>
      <c r="BH453" t="inlineStr">
        <is>
          <t>4-Acid Digestion</t>
        </is>
      </c>
      <c r="BI453" t="n">
        <v>3.69</v>
      </c>
      <c r="BJ453" t="n">
        <v>0.000369</v>
      </c>
      <c r="BK453" t="inlineStr">
        <is>
          <t>4-Acid Digestion</t>
        </is>
      </c>
      <c r="BL453" t="n">
        <v>1.5</v>
      </c>
      <c r="BM453" t="n">
        <v>0.00015</v>
      </c>
      <c r="BN453" t="inlineStr">
        <is>
          <t>4-Acid Digestion</t>
        </is>
      </c>
      <c r="BO453" t="n">
        <v>41400</v>
      </c>
      <c r="BP453" t="n">
        <v>4.14</v>
      </c>
      <c r="BQ453" t="inlineStr">
        <is>
          <t>4-Acid Digestion</t>
        </is>
      </c>
      <c r="BR453" t="n">
        <v>20.8</v>
      </c>
      <c r="BS453" t="n">
        <v>0.00208</v>
      </c>
      <c r="BT453" t="inlineStr">
        <is>
          <t>4-Acid Digestion</t>
        </is>
      </c>
      <c r="BU453" t="n">
        <v>6.97</v>
      </c>
      <c r="BV453" t="n">
        <v>0.000697</v>
      </c>
      <c r="BW453" t="inlineStr">
        <is>
          <t>4-Acid Digestion</t>
        </is>
      </c>
      <c r="BX453" s="2" t="n">
        <v>2</v>
      </c>
      <c r="BY453" s="2" t="n">
        <v>0.0002</v>
      </c>
      <c r="BZ453" t="inlineStr">
        <is>
          <t>4-Acid Digestion</t>
        </is>
      </c>
      <c r="CA453" t="n">
        <v>4.6</v>
      </c>
      <c r="CB453" t="n">
        <v>0.00046</v>
      </c>
      <c r="CC453" t="inlineStr">
        <is>
          <t>4-Acid Digestion</t>
        </is>
      </c>
      <c r="CD453" s="2" t="n">
        <v>0.01</v>
      </c>
      <c r="CE453" s="2" t="n">
        <v>1e-06</v>
      </c>
      <c r="CF453" t="inlineStr">
        <is>
          <t>Aqua Regia Digestion</t>
        </is>
      </c>
      <c r="CG453" t="n">
        <v>1.26</v>
      </c>
      <c r="CH453" t="n">
        <v>0.000126</v>
      </c>
      <c r="CI453" t="inlineStr">
        <is>
          <t>4-Acid Digestion</t>
        </is>
      </c>
      <c r="CJ453" t="n">
        <v>0.08400000000000001</v>
      </c>
      <c r="CK453" t="n">
        <v>8.399999999999999e-06</v>
      </c>
      <c r="CL453" t="inlineStr">
        <is>
          <t>4-Acid Digestion</t>
        </is>
      </c>
      <c r="CM453" t="inlineStr"/>
      <c r="CN453" t="inlineStr"/>
      <c r="CO453" t="inlineStr"/>
      <c r="CP453" t="n">
        <v>28900</v>
      </c>
      <c r="CQ453" t="n">
        <v>2.89</v>
      </c>
      <c r="CR453" t="inlineStr">
        <is>
          <t>4-Acid Digestion</t>
        </is>
      </c>
      <c r="CS453" t="n">
        <v>46.1</v>
      </c>
      <c r="CT453" t="n">
        <v>0.00461</v>
      </c>
      <c r="CU453" t="inlineStr">
        <is>
          <t>4-Acid Digestion</t>
        </is>
      </c>
      <c r="CV453" t="n">
        <v>29.1</v>
      </c>
      <c r="CW453" t="n">
        <v>0.00291</v>
      </c>
      <c r="CX453" t="inlineStr">
        <is>
          <t>4-Acid Digestion</t>
        </is>
      </c>
      <c r="CY453" t="n">
        <v>0.5</v>
      </c>
      <c r="CZ453" t="n">
        <v>5e-05</v>
      </c>
      <c r="DA453" t="inlineStr">
        <is>
          <t>4-Acid Digestion</t>
        </is>
      </c>
      <c r="DB453" t="n">
        <v>13800</v>
      </c>
      <c r="DC453" t="n">
        <v>1.38</v>
      </c>
      <c r="DD453" t="inlineStr">
        <is>
          <t>4-Acid Digestion</t>
        </is>
      </c>
      <c r="DE453" t="n">
        <v>600</v>
      </c>
      <c r="DF453" t="n">
        <v>0.06</v>
      </c>
      <c r="DG453" t="inlineStr">
        <is>
          <t>4-Acid Digestion</t>
        </is>
      </c>
      <c r="DH453" t="n">
        <v>0.46</v>
      </c>
      <c r="DI453" t="n">
        <v>4.6e-05</v>
      </c>
      <c r="DJ453" t="inlineStr">
        <is>
          <t>4-Acid Digestion</t>
        </is>
      </c>
      <c r="DK453" t="n">
        <v>6330</v>
      </c>
      <c r="DL453" t="n">
        <v>0.633</v>
      </c>
      <c r="DM453" t="inlineStr">
        <is>
          <t>4-Acid Digestion</t>
        </is>
      </c>
      <c r="DN453" t="n">
        <v>17.4</v>
      </c>
      <c r="DO453" t="n">
        <v>0.00174</v>
      </c>
      <c r="DP453" t="inlineStr">
        <is>
          <t>4-Acid Digestion</t>
        </is>
      </c>
      <c r="DQ453" t="n">
        <v>40.4</v>
      </c>
      <c r="DR453" t="n">
        <v>0.00404</v>
      </c>
      <c r="DS453" t="inlineStr">
        <is>
          <t>4-Acid Digestion</t>
        </is>
      </c>
      <c r="DT453" t="n">
        <v>44</v>
      </c>
      <c r="DU453" t="n">
        <v>0.0044</v>
      </c>
      <c r="DV453" t="inlineStr">
        <is>
          <t>Peroxide Fusion ICP</t>
        </is>
      </c>
      <c r="DW453" t="n">
        <v>720</v>
      </c>
      <c r="DX453" t="n">
        <v>0.07199999999999999</v>
      </c>
      <c r="DY453" t="inlineStr">
        <is>
          <t>4-Acid Digestion</t>
        </is>
      </c>
      <c r="DZ453" t="n">
        <v>23.5</v>
      </c>
      <c r="EA453" t="n">
        <v>0.00235</v>
      </c>
      <c r="EB453" t="inlineStr">
        <is>
          <t>4-Acid Digestion</t>
        </is>
      </c>
      <c r="EC453" t="inlineStr"/>
      <c r="ED453" t="inlineStr"/>
      <c r="EE453" t="inlineStr"/>
      <c r="EF453" t="n">
        <v>10.9</v>
      </c>
      <c r="EG453" t="n">
        <v>0.00109</v>
      </c>
      <c r="EH453" t="inlineStr">
        <is>
          <t>4-Acid Digestion</t>
        </is>
      </c>
      <c r="EI453" t="inlineStr"/>
      <c r="EJ453" t="inlineStr"/>
      <c r="EK453" t="inlineStr"/>
      <c r="EL453" t="n">
        <v>179</v>
      </c>
      <c r="EM453" t="n">
        <v>0.0179</v>
      </c>
      <c r="EN453" t="inlineStr">
        <is>
          <t>Peroxide Fusion ICP</t>
        </is>
      </c>
      <c r="EO453" s="2" t="n">
        <v>0.002</v>
      </c>
      <c r="EP453" s="2" t="n">
        <v>2e-07</v>
      </c>
      <c r="EQ453" t="inlineStr">
        <is>
          <t>4-Acid Digestion</t>
        </is>
      </c>
      <c r="ER453" t="inlineStr"/>
      <c r="ES453" t="inlineStr"/>
      <c r="ET453" t="inlineStr"/>
      <c r="EU453" t="inlineStr"/>
      <c r="EV453" t="inlineStr"/>
      <c r="EW453" t="inlineStr"/>
      <c r="EX453" t="n">
        <v>310</v>
      </c>
      <c r="EY453" t="n">
        <v>0.031</v>
      </c>
      <c r="EZ453" t="inlineStr">
        <is>
          <t>4-Acid Digestion</t>
        </is>
      </c>
      <c r="FA453" t="n">
        <v>1.49</v>
      </c>
      <c r="FB453" t="n">
        <v>0.000149</v>
      </c>
      <c r="FC453" t="inlineStr">
        <is>
          <t>4-Acid Digestion</t>
        </is>
      </c>
      <c r="FD453" t="n">
        <v>14.3</v>
      </c>
      <c r="FE453" t="n">
        <v>0.00143</v>
      </c>
      <c r="FF453" t="inlineStr">
        <is>
          <t>4-Acid Digestion</t>
        </is>
      </c>
      <c r="FG453" s="2" t="n">
        <v>2</v>
      </c>
      <c r="FH453" s="2" t="n">
        <v>0.0002</v>
      </c>
      <c r="FI453" t="inlineStr">
        <is>
          <t>4-Acid Digestion</t>
        </is>
      </c>
      <c r="FJ453" t="n">
        <v>307200</v>
      </c>
      <c r="FK453" t="n">
        <v>30.72</v>
      </c>
      <c r="FL453" t="inlineStr">
        <is>
          <t>Peroxide Fusion ICP</t>
        </is>
      </c>
      <c r="FM453" t="n">
        <v>7.86</v>
      </c>
      <c r="FN453" t="n">
        <v>0.000786</v>
      </c>
      <c r="FO453" t="inlineStr">
        <is>
          <t>Peroxide Fusion ICP</t>
        </is>
      </c>
      <c r="FP453" t="n">
        <v>5.04</v>
      </c>
      <c r="FQ453" t="n">
        <v>0.000504</v>
      </c>
      <c r="FR453" t="inlineStr">
        <is>
          <t>4-Acid Digestion</t>
        </is>
      </c>
      <c r="FS453" t="n">
        <v>82</v>
      </c>
      <c r="FT453" t="n">
        <v>0.008200000000000001</v>
      </c>
      <c r="FU453" t="inlineStr">
        <is>
          <t>4-Acid Digestion</t>
        </is>
      </c>
      <c r="FV453" t="n">
        <v>1.25</v>
      </c>
      <c r="FW453" t="n">
        <v>0.000125</v>
      </c>
      <c r="FX453" t="inlineStr">
        <is>
          <t>4-Acid Digestion</t>
        </is>
      </c>
      <c r="FY453" t="n">
        <v>1.06</v>
      </c>
      <c r="FZ453" t="n">
        <v>0.000106</v>
      </c>
      <c r="GA453" t="inlineStr">
        <is>
          <t>4-Acid Digestion</t>
        </is>
      </c>
      <c r="GB453" s="2" t="n">
        <v>0.05</v>
      </c>
      <c r="GC453" s="2" t="n">
        <v>5e-06</v>
      </c>
      <c r="GD453" t="inlineStr">
        <is>
          <t>Aqua Regia Digestion</t>
        </is>
      </c>
      <c r="GE453" t="n">
        <v>19.3</v>
      </c>
      <c r="GF453" t="n">
        <v>0.00193</v>
      </c>
      <c r="GG453" t="inlineStr">
        <is>
          <t>4-Acid Digestion</t>
        </is>
      </c>
      <c r="GH453" t="n">
        <v>4880</v>
      </c>
      <c r="GI453" t="n">
        <v>0.488</v>
      </c>
      <c r="GJ453" t="inlineStr">
        <is>
          <t>4-Acid Digestion</t>
        </is>
      </c>
      <c r="GK453" t="n">
        <v>0.92</v>
      </c>
      <c r="GL453" t="n">
        <v>9.2e-05</v>
      </c>
      <c r="GM453" t="inlineStr">
        <is>
          <t>4-Acid Digestion</t>
        </is>
      </c>
      <c r="GN453" t="n">
        <v>0.54</v>
      </c>
      <c r="GO453" t="n">
        <v>5.4e-05</v>
      </c>
      <c r="GP453" t="inlineStr">
        <is>
          <t>4-Acid Digestion</t>
        </is>
      </c>
      <c r="GQ453" t="n">
        <v>3.74</v>
      </c>
      <c r="GR453" t="n">
        <v>0.000374</v>
      </c>
      <c r="GS453" t="inlineStr">
        <is>
          <t>4-Acid Digestion</t>
        </is>
      </c>
      <c r="GT453" t="n">
        <v>100</v>
      </c>
      <c r="GU453" t="n">
        <v>0.01</v>
      </c>
      <c r="GV453" t="inlineStr">
        <is>
          <t>Peroxide Fusion ICP</t>
        </is>
      </c>
      <c r="GW453" t="n">
        <v>3.11</v>
      </c>
      <c r="GX453" t="n">
        <v>0.000311</v>
      </c>
      <c r="GY453" t="inlineStr">
        <is>
          <t>4-Acid Digestion</t>
        </is>
      </c>
      <c r="GZ453" t="n">
        <v>33.2</v>
      </c>
      <c r="HA453" t="n">
        <v>0.00332</v>
      </c>
      <c r="HB453" t="inlineStr">
        <is>
          <t>4-Acid Digestion</t>
        </is>
      </c>
      <c r="HC453" t="n">
        <v>3.33</v>
      </c>
      <c r="HD453" t="n">
        <v>0.000333</v>
      </c>
      <c r="HE453" t="inlineStr">
        <is>
          <t>4-Acid Digestion</t>
        </is>
      </c>
      <c r="HF453" t="n">
        <v>116</v>
      </c>
      <c r="HG453" t="n">
        <v>0.0116</v>
      </c>
      <c r="HH453" t="inlineStr">
        <is>
          <t>4-Acid Digestion</t>
        </is>
      </c>
      <c r="HI453" t="n">
        <v>151</v>
      </c>
      <c r="HJ453" t="n">
        <v>0.0151</v>
      </c>
      <c r="HK453" t="inlineStr">
        <is>
          <t>4-Acid Digestion</t>
        </is>
      </c>
    </row>
    <row r="454">
      <c r="A454" t="inlineStr">
        <is>
          <t>OREAS0920b</t>
        </is>
      </c>
      <c r="B454" t="inlineStr">
        <is>
          <t>Blank/lithogeochem/low-level, Cu ore</t>
        </is>
      </c>
      <c r="C454" t="inlineStr">
        <is>
          <t>primary</t>
        </is>
      </c>
      <c r="D454" t="inlineStr">
        <is>
          <t>siltstone</t>
        </is>
      </c>
      <c r="E454" t="inlineStr">
        <is>
          <t>structurally-controlled sediment-hosted</t>
        </is>
      </c>
      <c r="F454" t="inlineStr">
        <is>
          <t>yes</t>
        </is>
      </c>
      <c r="G454" t="inlineStr">
        <is>
          <t>Current</t>
        </is>
      </c>
      <c r="H454" t="inlineStr">
        <is>
          <t>C:/Users/Zeb/Documents/GitHub/OREAS-Catalogue-Info/oreas-catalogue-2024-05-24.csv</t>
        </is>
      </c>
      <c r="I454">
        <f>Hyperlink("https://www.oreas.com/crm/OREAS-920b/")</f>
        <v/>
      </c>
      <c r="J454" t="n">
        <v>0.174</v>
      </c>
      <c r="K454" t="n">
        <v>1.74e-05</v>
      </c>
      <c r="L454" t="inlineStr">
        <is>
          <t>Aqua Regia Digestion</t>
        </is>
      </c>
      <c r="M454" t="n">
        <v>67900</v>
      </c>
      <c r="N454" t="n">
        <v>6.79</v>
      </c>
      <c r="O454" t="inlineStr">
        <is>
          <t>4-Acid Digestion</t>
        </is>
      </c>
      <c r="P454" t="n">
        <v>113</v>
      </c>
      <c r="Q454" t="n">
        <v>0.0113</v>
      </c>
      <c r="R454" t="inlineStr">
        <is>
          <t>4-Acid Digestion</t>
        </is>
      </c>
      <c r="S454" t="n">
        <v>0.019</v>
      </c>
      <c r="T454" t="n">
        <v>1.9e-06</v>
      </c>
      <c r="U454" t="inlineStr">
        <is>
          <t>Aqua Regia Digestion</t>
        </is>
      </c>
      <c r="V454" t="n">
        <v>138</v>
      </c>
      <c r="W454" t="n">
        <v>0.0138</v>
      </c>
      <c r="X454" t="inlineStr">
        <is>
          <t>Borate / Peroxide Fusion ICP</t>
        </is>
      </c>
      <c r="Y454" t="n">
        <v>2105</v>
      </c>
      <c r="Z454" t="n">
        <v>0.2105</v>
      </c>
      <c r="AA454" t="inlineStr">
        <is>
          <t>4-Acid Digestion</t>
        </is>
      </c>
      <c r="AB454" t="n">
        <v>2.59</v>
      </c>
      <c r="AC454" t="n">
        <v>0.000259</v>
      </c>
      <c r="AD454" t="inlineStr">
        <is>
          <t>4-Acid Digestion</t>
        </is>
      </c>
      <c r="AE454" t="n">
        <v>0.79</v>
      </c>
      <c r="AF454" t="n">
        <v>7.9e-05</v>
      </c>
      <c r="AG454" t="inlineStr">
        <is>
          <t>4-Acid Digestion</t>
        </is>
      </c>
      <c r="AH454" t="n">
        <v>300</v>
      </c>
      <c r="AI454" t="n">
        <v>0.03</v>
      </c>
      <c r="AJ454" t="inlineStr">
        <is>
          <t>4-Acid Digestion</t>
        </is>
      </c>
      <c r="AK454" t="n">
        <v>0.042</v>
      </c>
      <c r="AL454" t="n">
        <v>4.2e-06</v>
      </c>
      <c r="AM454" t="inlineStr">
        <is>
          <t>4-Acid Digestion</t>
        </is>
      </c>
      <c r="AN454" t="n">
        <v>90</v>
      </c>
      <c r="AO454" t="n">
        <v>0.008999999999999999</v>
      </c>
      <c r="AP454" t="inlineStr">
        <is>
          <t>4-Acid Digestion</t>
        </is>
      </c>
      <c r="AQ454" t="inlineStr"/>
      <c r="AR454" t="inlineStr"/>
      <c r="AS454" t="inlineStr"/>
      <c r="AT454" t="n">
        <v>1.63</v>
      </c>
      <c r="AU454" t="n">
        <v>0.000163</v>
      </c>
      <c r="AV454" t="inlineStr">
        <is>
          <t>4-Acid Digestion</t>
        </is>
      </c>
      <c r="AW454" t="n">
        <v>87</v>
      </c>
      <c r="AX454" t="n">
        <v>0.008699999999999999</v>
      </c>
      <c r="AY454" t="inlineStr">
        <is>
          <t>4-Acid Digestion</t>
        </is>
      </c>
      <c r="AZ454" t="n">
        <v>4.43</v>
      </c>
      <c r="BA454" t="n">
        <v>0.000443</v>
      </c>
      <c r="BB454" t="inlineStr">
        <is>
          <t>4-Acid Digestion</t>
        </is>
      </c>
      <c r="BC454" t="n">
        <v>116</v>
      </c>
      <c r="BD454" t="n">
        <v>0.0116</v>
      </c>
      <c r="BE454" t="inlineStr">
        <is>
          <t>4-Acid Digestion</t>
        </is>
      </c>
      <c r="BF454" t="n">
        <v>3.62</v>
      </c>
      <c r="BG454" t="n">
        <v>0.000362</v>
      </c>
      <c r="BH454" t="inlineStr">
        <is>
          <t>4-Acid Digestion</t>
        </is>
      </c>
      <c r="BI454" t="n">
        <v>1.72</v>
      </c>
      <c r="BJ454" t="n">
        <v>0.000172</v>
      </c>
      <c r="BK454" t="inlineStr">
        <is>
          <t>4-Acid Digestion</t>
        </is>
      </c>
      <c r="BL454" t="n">
        <v>1.29</v>
      </c>
      <c r="BM454" t="n">
        <v>0.000129</v>
      </c>
      <c r="BN454" t="inlineStr">
        <is>
          <t>4-Acid Digestion</t>
        </is>
      </c>
      <c r="BO454" t="n">
        <v>30300</v>
      </c>
      <c r="BP454" t="n">
        <v>3.03</v>
      </c>
      <c r="BQ454" t="inlineStr">
        <is>
          <t>4-Acid Digestion</t>
        </is>
      </c>
      <c r="BR454" t="n">
        <v>20.3</v>
      </c>
      <c r="BS454" t="n">
        <v>0.00203</v>
      </c>
      <c r="BT454" t="inlineStr">
        <is>
          <t>4-Acid Digestion</t>
        </is>
      </c>
      <c r="BU454" t="n">
        <v>5.49</v>
      </c>
      <c r="BV454" t="n">
        <v>0.000549</v>
      </c>
      <c r="BW454" t="inlineStr">
        <is>
          <t>4-Acid Digestion</t>
        </is>
      </c>
      <c r="BX454" t="n">
        <v>2.33</v>
      </c>
      <c r="BY454" t="n">
        <v>0.000233</v>
      </c>
      <c r="BZ454" t="inlineStr">
        <is>
          <t>Borate / Peroxide Fusion ICP</t>
        </is>
      </c>
      <c r="CA454" t="n">
        <v>2.32</v>
      </c>
      <c r="CB454" t="n">
        <v>0.000232</v>
      </c>
      <c r="CC454" t="inlineStr">
        <is>
          <t>4-Acid Digestion</t>
        </is>
      </c>
      <c r="CD454" t="inlineStr"/>
      <c r="CE454" t="inlineStr"/>
      <c r="CF454" t="inlineStr"/>
      <c r="CG454" t="n">
        <v>0.61</v>
      </c>
      <c r="CH454" t="n">
        <v>6.1e-05</v>
      </c>
      <c r="CI454" t="inlineStr">
        <is>
          <t>4-Acid Digestion</t>
        </is>
      </c>
      <c r="CJ454" t="n">
        <v>0.075</v>
      </c>
      <c r="CK454" t="n">
        <v>7.5e-06</v>
      </c>
      <c r="CL454" t="inlineStr">
        <is>
          <t>4-Acid Digestion</t>
        </is>
      </c>
      <c r="CM454" t="inlineStr"/>
      <c r="CN454" t="inlineStr"/>
      <c r="CO454" t="inlineStr"/>
      <c r="CP454" t="n">
        <v>27100</v>
      </c>
      <c r="CQ454" t="n">
        <v>2.71</v>
      </c>
      <c r="CR454" t="inlineStr">
        <is>
          <t>4-Acid Digestion</t>
        </is>
      </c>
      <c r="CS454" t="n">
        <v>43.5</v>
      </c>
      <c r="CT454" t="n">
        <v>0.00435</v>
      </c>
      <c r="CU454" t="inlineStr">
        <is>
          <t>4-Acid Digestion</t>
        </is>
      </c>
      <c r="CV454" t="n">
        <v>21.3</v>
      </c>
      <c r="CW454" t="n">
        <v>0.00213</v>
      </c>
      <c r="CX454" t="inlineStr">
        <is>
          <t>4-Acid Digestion</t>
        </is>
      </c>
      <c r="CY454" t="n">
        <v>0.26</v>
      </c>
      <c r="CZ454" t="n">
        <v>2.6e-05</v>
      </c>
      <c r="DA454" t="inlineStr">
        <is>
          <t>4-Acid Digestion</t>
        </is>
      </c>
      <c r="DB454" t="n">
        <v>3770</v>
      </c>
      <c r="DC454" t="n">
        <v>0.377</v>
      </c>
      <c r="DD454" t="inlineStr">
        <is>
          <t>4-Acid Digestion</t>
        </is>
      </c>
      <c r="DE454" t="n">
        <v>70</v>
      </c>
      <c r="DF454" t="n">
        <v>0.007</v>
      </c>
      <c r="DG454" t="inlineStr">
        <is>
          <t>4-Acid Digestion</t>
        </is>
      </c>
      <c r="DH454" t="n">
        <v>2.93</v>
      </c>
      <c r="DI454" t="n">
        <v>0.000293</v>
      </c>
      <c r="DJ454" t="inlineStr">
        <is>
          <t>4-Acid Digestion</t>
        </is>
      </c>
      <c r="DK454" t="n">
        <v>980</v>
      </c>
      <c r="DL454" t="n">
        <v>0.098</v>
      </c>
      <c r="DM454" t="inlineStr">
        <is>
          <t>4-Acid Digestion</t>
        </is>
      </c>
      <c r="DN454" t="n">
        <v>5.04</v>
      </c>
      <c r="DO454" t="n">
        <v>0.000504</v>
      </c>
      <c r="DP454" t="inlineStr">
        <is>
          <t>4-Acid Digestion</t>
        </is>
      </c>
      <c r="DQ454" t="n">
        <v>36.2</v>
      </c>
      <c r="DR454" t="n">
        <v>0.00362</v>
      </c>
      <c r="DS454" t="inlineStr">
        <is>
          <t>4-Acid Digestion</t>
        </is>
      </c>
      <c r="DT454" t="n">
        <v>9</v>
      </c>
      <c r="DU454" t="n">
        <v>0.0009</v>
      </c>
      <c r="DV454" t="inlineStr">
        <is>
          <t>Aqua Regia Digestion</t>
        </is>
      </c>
      <c r="DW454" t="n">
        <v>320</v>
      </c>
      <c r="DX454" t="n">
        <v>0.032</v>
      </c>
      <c r="DY454" t="inlineStr">
        <is>
          <t>4-Acid Digestion</t>
        </is>
      </c>
      <c r="DZ454" t="n">
        <v>26.4</v>
      </c>
      <c r="EA454" t="n">
        <v>0.00264</v>
      </c>
      <c r="EB454" t="inlineStr">
        <is>
          <t>4-Acid Digestion</t>
        </is>
      </c>
      <c r="EC454" t="inlineStr"/>
      <c r="ED454" t="inlineStr"/>
      <c r="EE454" t="inlineStr"/>
      <c r="EF454" t="n">
        <v>10.1</v>
      </c>
      <c r="EG454" t="n">
        <v>0.00101</v>
      </c>
      <c r="EH454" t="inlineStr">
        <is>
          <t>4-Acid Digestion</t>
        </is>
      </c>
      <c r="EI454" t="inlineStr"/>
      <c r="EJ454" t="inlineStr"/>
      <c r="EK454" t="inlineStr"/>
      <c r="EL454" t="n">
        <v>154</v>
      </c>
      <c r="EM454" t="n">
        <v>0.0154</v>
      </c>
      <c r="EN454" t="inlineStr">
        <is>
          <t>Borate / Peroxide Fusion ICP</t>
        </is>
      </c>
      <c r="EO454" s="2" t="n">
        <v>0.002</v>
      </c>
      <c r="EP454" s="2" t="n">
        <v>2e-07</v>
      </c>
      <c r="EQ454" t="inlineStr">
        <is>
          <t>4-Acid Digestion</t>
        </is>
      </c>
      <c r="ER454" t="inlineStr"/>
      <c r="ES454" t="inlineStr"/>
      <c r="ET454" t="inlineStr"/>
      <c r="EU454" t="inlineStr"/>
      <c r="EV454" t="inlineStr"/>
      <c r="EW454" t="inlineStr"/>
      <c r="EX454" t="n">
        <v>290</v>
      </c>
      <c r="EY454" t="n">
        <v>0.029</v>
      </c>
      <c r="EZ454" t="inlineStr">
        <is>
          <t>4-Acid Digestion</t>
        </is>
      </c>
      <c r="FA454" t="n">
        <v>3.97</v>
      </c>
      <c r="FB454" t="n">
        <v>0.000397</v>
      </c>
      <c r="FC454" t="inlineStr">
        <is>
          <t>4-Acid Digestion</t>
        </is>
      </c>
      <c r="FD454" t="n">
        <v>12.5</v>
      </c>
      <c r="FE454" t="n">
        <v>0.00125</v>
      </c>
      <c r="FF454" t="inlineStr">
        <is>
          <t>4-Acid Digestion</t>
        </is>
      </c>
      <c r="FG454" t="n">
        <v>2.37</v>
      </c>
      <c r="FH454" t="n">
        <v>0.000237</v>
      </c>
      <c r="FI454" t="inlineStr">
        <is>
          <t>4-Acid Digestion</t>
        </is>
      </c>
      <c r="FJ454" t="n">
        <v>351600</v>
      </c>
      <c r="FK454" t="n">
        <v>35.16</v>
      </c>
      <c r="FL454" t="inlineStr">
        <is>
          <t>Borate / Peroxide Fusion ICP</t>
        </is>
      </c>
      <c r="FM454" t="n">
        <v>6.75</v>
      </c>
      <c r="FN454" t="n">
        <v>0.000675</v>
      </c>
      <c r="FO454" t="inlineStr">
        <is>
          <t>Borate / Peroxide Fusion ICP</t>
        </is>
      </c>
      <c r="FP454" t="n">
        <v>3.91</v>
      </c>
      <c r="FQ454" t="n">
        <v>0.000391</v>
      </c>
      <c r="FR454" t="inlineStr">
        <is>
          <t>4-Acid Digestion</t>
        </is>
      </c>
      <c r="FS454" t="n">
        <v>57</v>
      </c>
      <c r="FT454" t="n">
        <v>0.0057</v>
      </c>
      <c r="FU454" t="inlineStr">
        <is>
          <t>4-Acid Digestion</t>
        </is>
      </c>
      <c r="FV454" t="n">
        <v>0.4</v>
      </c>
      <c r="FW454" t="n">
        <v>4e-05</v>
      </c>
      <c r="FX454" t="inlineStr">
        <is>
          <t>4-Acid Digestion</t>
        </is>
      </c>
      <c r="FY454" t="n">
        <v>0.71</v>
      </c>
      <c r="FZ454" t="n">
        <v>7.1e-05</v>
      </c>
      <c r="GA454" t="inlineStr">
        <is>
          <t>4-Acid Digestion</t>
        </is>
      </c>
      <c r="GB454" s="2" t="n">
        <v>1</v>
      </c>
      <c r="GC454" s="2" t="n">
        <v>0.0001</v>
      </c>
      <c r="GD454" t="inlineStr">
        <is>
          <t>Borate / Peroxide Fusion ICP</t>
        </is>
      </c>
      <c r="GE454" t="n">
        <v>15.5</v>
      </c>
      <c r="GF454" t="n">
        <v>0.00155</v>
      </c>
      <c r="GG454" t="inlineStr">
        <is>
          <t>4-Acid Digestion</t>
        </is>
      </c>
      <c r="GH454" t="n">
        <v>2260</v>
      </c>
      <c r="GI454" t="n">
        <v>0.226</v>
      </c>
      <c r="GJ454" t="inlineStr">
        <is>
          <t>4-Acid Digestion</t>
        </is>
      </c>
      <c r="GK454" t="n">
        <v>0.85</v>
      </c>
      <c r="GL454" t="n">
        <v>8.500000000000001e-05</v>
      </c>
      <c r="GM454" t="inlineStr">
        <is>
          <t>4-Acid Digestion</t>
        </is>
      </c>
      <c r="GN454" t="n">
        <v>0.25</v>
      </c>
      <c r="GO454" t="n">
        <v>2.5e-05</v>
      </c>
      <c r="GP454" t="inlineStr">
        <is>
          <t>4-Acid Digestion</t>
        </is>
      </c>
      <c r="GQ454" t="n">
        <v>4.06</v>
      </c>
      <c r="GR454" t="n">
        <v>0.000406</v>
      </c>
      <c r="GS454" t="inlineStr">
        <is>
          <t>4-Acid Digestion</t>
        </is>
      </c>
      <c r="GT454" t="n">
        <v>176</v>
      </c>
      <c r="GU454" t="n">
        <v>0.0176</v>
      </c>
      <c r="GV454" t="inlineStr">
        <is>
          <t>Borate / Peroxide Fusion ICP</t>
        </is>
      </c>
      <c r="GW454" t="n">
        <v>1.91</v>
      </c>
      <c r="GX454" t="n">
        <v>0.000191</v>
      </c>
      <c r="GY454" t="inlineStr">
        <is>
          <t>4-Acid Digestion</t>
        </is>
      </c>
      <c r="GZ454" t="n">
        <v>15.5</v>
      </c>
      <c r="HA454" t="n">
        <v>0.00155</v>
      </c>
      <c r="HB454" t="inlineStr">
        <is>
          <t>4-Acid Digestion</t>
        </is>
      </c>
      <c r="HC454" t="n">
        <v>1.61</v>
      </c>
      <c r="HD454" t="n">
        <v>0.000161</v>
      </c>
      <c r="HE454" t="inlineStr">
        <is>
          <t>4-Acid Digestion</t>
        </is>
      </c>
      <c r="HF454" t="n">
        <v>57</v>
      </c>
      <c r="HG454" t="n">
        <v>0.0057</v>
      </c>
      <c r="HH454" t="inlineStr">
        <is>
          <t>4-Acid Digestion</t>
        </is>
      </c>
      <c r="HI454" t="n">
        <v>80</v>
      </c>
      <c r="HJ454" t="n">
        <v>0.008</v>
      </c>
      <c r="HK454" t="inlineStr">
        <is>
          <t>4-Acid Digestion</t>
        </is>
      </c>
    </row>
    <row r="455">
      <c r="A455" t="inlineStr">
        <is>
          <t>OREAS0921</t>
        </is>
      </c>
      <c r="B455" t="inlineStr">
        <is>
          <t>Cu ore</t>
        </is>
      </c>
      <c r="C455" t="inlineStr">
        <is>
          <t>primary</t>
        </is>
      </c>
      <c r="D455" t="inlineStr">
        <is>
          <t>siltstone</t>
        </is>
      </c>
      <c r="E455" t="inlineStr">
        <is>
          <t>structurally-controlled sediment-hosted</t>
        </is>
      </c>
      <c r="F455" t="inlineStr">
        <is>
          <t>yes</t>
        </is>
      </c>
      <c r="G455" t="inlineStr">
        <is>
          <t>Current</t>
        </is>
      </c>
      <c r="H455" t="inlineStr">
        <is>
          <t>C:/Users/Zeb/Documents/GitHub/OREAS-Catalogue-Info/oreas-catalogue-2024-05-24.csv</t>
        </is>
      </c>
      <c r="I455">
        <f>Hyperlink("https://www.oreas.com/crm/OREAS-921/")</f>
        <v/>
      </c>
      <c r="J455" t="n">
        <v>0.164</v>
      </c>
      <c r="K455" t="n">
        <v>1.64e-05</v>
      </c>
      <c r="L455" t="inlineStr">
        <is>
          <t>Aqua Regia Digestion</t>
        </is>
      </c>
      <c r="M455" t="n">
        <v>76200</v>
      </c>
      <c r="N455" t="n">
        <v>7.62</v>
      </c>
      <c r="O455" t="inlineStr">
        <is>
          <t>4-Acid Digestion</t>
        </is>
      </c>
      <c r="P455" t="n">
        <v>5.15</v>
      </c>
      <c r="Q455" t="n">
        <v>0.000515</v>
      </c>
      <c r="R455" t="inlineStr">
        <is>
          <t>4-Acid Digestion</t>
        </is>
      </c>
      <c r="S455" s="2" t="n">
        <v>0.005</v>
      </c>
      <c r="T455" s="2" t="n">
        <v>5e-07</v>
      </c>
      <c r="U455" t="inlineStr">
        <is>
          <t>Aqua Regia Digestion</t>
        </is>
      </c>
      <c r="V455" s="2" t="n">
        <v>10</v>
      </c>
      <c r="W455" s="2" t="n">
        <v>0.001</v>
      </c>
      <c r="X455" t="inlineStr">
        <is>
          <t>Aqua Regia Digestion</t>
        </is>
      </c>
      <c r="Y455" t="n">
        <v>537</v>
      </c>
      <c r="Z455" t="n">
        <v>0.0537</v>
      </c>
      <c r="AA455" t="inlineStr">
        <is>
          <t>4-Acid Digestion</t>
        </is>
      </c>
      <c r="AB455" t="n">
        <v>2.83</v>
      </c>
      <c r="AC455" t="n">
        <v>0.000283</v>
      </c>
      <c r="AD455" t="inlineStr">
        <is>
          <t>4-Acid Digestion</t>
        </is>
      </c>
      <c r="AE455" t="n">
        <v>1.2</v>
      </c>
      <c r="AF455" t="n">
        <v>0.00012</v>
      </c>
      <c r="AG455" t="inlineStr">
        <is>
          <t>4-Acid Digestion</t>
        </is>
      </c>
      <c r="AH455" t="n">
        <v>4960</v>
      </c>
      <c r="AI455" t="n">
        <v>0.496</v>
      </c>
      <c r="AJ455" t="inlineStr">
        <is>
          <t>4-Acid Digestion</t>
        </is>
      </c>
      <c r="AK455" s="2" t="n">
        <v>0.2</v>
      </c>
      <c r="AL455" s="2" t="n">
        <v>2e-05</v>
      </c>
      <c r="AM455" t="inlineStr">
        <is>
          <t>4-Acid Digestion</t>
        </is>
      </c>
      <c r="AN455" t="n">
        <v>91</v>
      </c>
      <c r="AO455" t="n">
        <v>0.0091</v>
      </c>
      <c r="AP455" t="inlineStr">
        <is>
          <t>4-Acid Digestion</t>
        </is>
      </c>
      <c r="AQ455" t="inlineStr"/>
      <c r="AR455" t="inlineStr"/>
      <c r="AS455" t="inlineStr"/>
      <c r="AT455" t="n">
        <v>16.5</v>
      </c>
      <c r="AU455" t="n">
        <v>0.00165</v>
      </c>
      <c r="AV455" t="inlineStr">
        <is>
          <t>4-Acid Digestion</t>
        </is>
      </c>
      <c r="AW455" t="n">
        <v>79</v>
      </c>
      <c r="AX455" t="n">
        <v>0.007900000000000001</v>
      </c>
      <c r="AY455" t="inlineStr">
        <is>
          <t>4-Acid Digestion</t>
        </is>
      </c>
      <c r="AZ455" t="n">
        <v>8.529999999999999</v>
      </c>
      <c r="BA455" t="n">
        <v>0.000853</v>
      </c>
      <c r="BB455" t="inlineStr">
        <is>
          <t>4-Acid Digestion</t>
        </is>
      </c>
      <c r="BC455" t="n">
        <v>274</v>
      </c>
      <c r="BD455" t="n">
        <v>0.0274</v>
      </c>
      <c r="BE455" t="inlineStr">
        <is>
          <t>4-Acid Digestion</t>
        </is>
      </c>
      <c r="BF455" t="n">
        <v>6.25</v>
      </c>
      <c r="BG455" t="n">
        <v>0.000625</v>
      </c>
      <c r="BH455" t="inlineStr">
        <is>
          <t>4-Acid Digestion</t>
        </is>
      </c>
      <c r="BI455" t="n">
        <v>3.61</v>
      </c>
      <c r="BJ455" t="n">
        <v>0.000361</v>
      </c>
      <c r="BK455" t="inlineStr">
        <is>
          <t>4-Acid Digestion</t>
        </is>
      </c>
      <c r="BL455" t="n">
        <v>1.48</v>
      </c>
      <c r="BM455" t="n">
        <v>0.000148</v>
      </c>
      <c r="BN455" t="inlineStr">
        <is>
          <t>4-Acid Digestion</t>
        </is>
      </c>
      <c r="BO455" t="n">
        <v>43000</v>
      </c>
      <c r="BP455" t="n">
        <v>4.3</v>
      </c>
      <c r="BQ455" t="inlineStr">
        <is>
          <t>4-Acid Digestion</t>
        </is>
      </c>
      <c r="BR455" t="n">
        <v>21.3</v>
      </c>
      <c r="BS455" t="n">
        <v>0.00213</v>
      </c>
      <c r="BT455" t="inlineStr">
        <is>
          <t>4-Acid Digestion</t>
        </is>
      </c>
      <c r="BU455" t="n">
        <v>6.83</v>
      </c>
      <c r="BV455" t="n">
        <v>0.000683</v>
      </c>
      <c r="BW455" t="inlineStr">
        <is>
          <t>4-Acid Digestion</t>
        </is>
      </c>
      <c r="BX455" s="2" t="n">
        <v>2</v>
      </c>
      <c r="BY455" s="2" t="n">
        <v>0.0002</v>
      </c>
      <c r="BZ455" t="inlineStr">
        <is>
          <t>4-Acid Digestion</t>
        </is>
      </c>
      <c r="CA455" t="n">
        <v>4.45</v>
      </c>
      <c r="CB455" t="n">
        <v>0.000445</v>
      </c>
      <c r="CC455" t="inlineStr">
        <is>
          <t>4-Acid Digestion</t>
        </is>
      </c>
      <c r="CD455" s="2" t="n">
        <v>0.02</v>
      </c>
      <c r="CE455" s="2" t="n">
        <v>2e-06</v>
      </c>
      <c r="CF455" t="inlineStr">
        <is>
          <t>Aqua Regia Digestion</t>
        </is>
      </c>
      <c r="CG455" t="n">
        <v>1.23</v>
      </c>
      <c r="CH455" t="n">
        <v>0.000123</v>
      </c>
      <c r="CI455" t="inlineStr">
        <is>
          <t>4-Acid Digestion</t>
        </is>
      </c>
      <c r="CJ455" t="n">
        <v>0.11</v>
      </c>
      <c r="CK455" t="n">
        <v>1.1e-05</v>
      </c>
      <c r="CL455" t="inlineStr">
        <is>
          <t>4-Acid Digestion</t>
        </is>
      </c>
      <c r="CM455" t="inlineStr"/>
      <c r="CN455" t="inlineStr"/>
      <c r="CO455" t="inlineStr"/>
      <c r="CP455" t="n">
        <v>28400</v>
      </c>
      <c r="CQ455" t="n">
        <v>2.84</v>
      </c>
      <c r="CR455" t="inlineStr">
        <is>
          <t>4-Acid Digestion</t>
        </is>
      </c>
      <c r="CS455" t="n">
        <v>45.9</v>
      </c>
      <c r="CT455" t="n">
        <v>0.00459</v>
      </c>
      <c r="CU455" t="inlineStr">
        <is>
          <t>4-Acid Digestion</t>
        </is>
      </c>
      <c r="CV455" t="n">
        <v>28.9</v>
      </c>
      <c r="CW455" t="n">
        <v>0.00289</v>
      </c>
      <c r="CX455" t="inlineStr">
        <is>
          <t>4-Acid Digestion</t>
        </is>
      </c>
      <c r="CY455" t="n">
        <v>0.49</v>
      </c>
      <c r="CZ455" t="n">
        <v>4.9e-05</v>
      </c>
      <c r="DA455" t="inlineStr">
        <is>
          <t>4-Acid Digestion</t>
        </is>
      </c>
      <c r="DB455" t="n">
        <v>14200</v>
      </c>
      <c r="DC455" t="n">
        <v>1.42</v>
      </c>
      <c r="DD455" t="inlineStr">
        <is>
          <t>4-Acid Digestion</t>
        </is>
      </c>
      <c r="DE455" t="n">
        <v>640</v>
      </c>
      <c r="DF455" t="n">
        <v>0.064</v>
      </c>
      <c r="DG455" t="inlineStr">
        <is>
          <t>4-Acid Digestion</t>
        </is>
      </c>
      <c r="DH455" t="n">
        <v>0.5</v>
      </c>
      <c r="DI455" t="n">
        <v>5e-05</v>
      </c>
      <c r="DJ455" t="inlineStr">
        <is>
          <t>4-Acid Digestion</t>
        </is>
      </c>
      <c r="DK455" t="n">
        <v>6070</v>
      </c>
      <c r="DL455" t="n">
        <v>0.607</v>
      </c>
      <c r="DM455" t="inlineStr">
        <is>
          <t>4-Acid Digestion</t>
        </is>
      </c>
      <c r="DN455" t="n">
        <v>17.1</v>
      </c>
      <c r="DO455" t="n">
        <v>0.00171</v>
      </c>
      <c r="DP455" t="inlineStr">
        <is>
          <t>4-Acid Digestion</t>
        </is>
      </c>
      <c r="DQ455" t="n">
        <v>39.8</v>
      </c>
      <c r="DR455" t="n">
        <v>0.00398</v>
      </c>
      <c r="DS455" t="inlineStr">
        <is>
          <t>4-Acid Digestion</t>
        </is>
      </c>
      <c r="DT455" t="n">
        <v>41.9</v>
      </c>
      <c r="DU455" t="n">
        <v>0.00419</v>
      </c>
      <c r="DV455" t="inlineStr">
        <is>
          <t>Peroxide Fusion ICP</t>
        </is>
      </c>
      <c r="DW455" t="n">
        <v>700</v>
      </c>
      <c r="DX455" t="n">
        <v>0.07000000000000001</v>
      </c>
      <c r="DY455" t="inlineStr">
        <is>
          <t>4-Acid Digestion</t>
        </is>
      </c>
      <c r="DZ455" t="n">
        <v>28</v>
      </c>
      <c r="EA455" t="n">
        <v>0.0028</v>
      </c>
      <c r="EB455" t="inlineStr">
        <is>
          <t>4-Acid Digestion</t>
        </is>
      </c>
      <c r="EC455" t="inlineStr"/>
      <c r="ED455" t="inlineStr"/>
      <c r="EE455" t="inlineStr"/>
      <c r="EF455" t="n">
        <v>10.7</v>
      </c>
      <c r="EG455" t="n">
        <v>0.00107</v>
      </c>
      <c r="EH455" t="inlineStr">
        <is>
          <t>4-Acid Digestion</t>
        </is>
      </c>
      <c r="EI455" t="inlineStr"/>
      <c r="EJ455" t="inlineStr"/>
      <c r="EK455" t="inlineStr"/>
      <c r="EL455" t="n">
        <v>178</v>
      </c>
      <c r="EM455" t="n">
        <v>0.0178</v>
      </c>
      <c r="EN455" t="inlineStr">
        <is>
          <t>Peroxide Fusion ICP</t>
        </is>
      </c>
      <c r="EO455" s="2" t="n">
        <v>0.002</v>
      </c>
      <c r="EP455" s="2" t="n">
        <v>2e-07</v>
      </c>
      <c r="EQ455" t="inlineStr">
        <is>
          <t>4-Acid Digestion</t>
        </is>
      </c>
      <c r="ER455" t="inlineStr"/>
      <c r="ES455" t="inlineStr"/>
      <c r="ET455" t="inlineStr"/>
      <c r="EU455" t="inlineStr"/>
      <c r="EV455" t="inlineStr"/>
      <c r="EW455" t="inlineStr"/>
      <c r="EX455" t="n">
        <v>670</v>
      </c>
      <c r="EY455" t="n">
        <v>0.067</v>
      </c>
      <c r="EZ455" t="inlineStr">
        <is>
          <t>4-Acid Digestion</t>
        </is>
      </c>
      <c r="FA455" t="n">
        <v>1.44</v>
      </c>
      <c r="FB455" t="n">
        <v>0.000144</v>
      </c>
      <c r="FC455" t="inlineStr">
        <is>
          <t>4-Acid Digestion</t>
        </is>
      </c>
      <c r="FD455" t="n">
        <v>14.2</v>
      </c>
      <c r="FE455" t="n">
        <v>0.00142</v>
      </c>
      <c r="FF455" t="inlineStr">
        <is>
          <t>4-Acid Digestion</t>
        </is>
      </c>
      <c r="FG455" s="2" t="n">
        <v>2</v>
      </c>
      <c r="FH455" s="2" t="n">
        <v>0.0002</v>
      </c>
      <c r="FI455" t="inlineStr">
        <is>
          <t>4-Acid Digestion</t>
        </is>
      </c>
      <c r="FJ455" t="n">
        <v>306800</v>
      </c>
      <c r="FK455" t="n">
        <v>30.68</v>
      </c>
      <c r="FL455" t="inlineStr">
        <is>
          <t>Peroxide Fusion ICP</t>
        </is>
      </c>
      <c r="FM455" t="n">
        <v>7.93</v>
      </c>
      <c r="FN455" t="n">
        <v>0.000793</v>
      </c>
      <c r="FO455" t="inlineStr">
        <is>
          <t>Peroxide Fusion ICP</t>
        </is>
      </c>
      <c r="FP455" t="n">
        <v>5.82</v>
      </c>
      <c r="FQ455" t="n">
        <v>0.0005820000000000001</v>
      </c>
      <c r="FR455" t="inlineStr">
        <is>
          <t>4-Acid Digestion</t>
        </is>
      </c>
      <c r="FS455" t="n">
        <v>78</v>
      </c>
      <c r="FT455" t="n">
        <v>0.0078</v>
      </c>
      <c r="FU455" t="inlineStr">
        <is>
          <t>4-Acid Digestion</t>
        </is>
      </c>
      <c r="FV455" t="n">
        <v>1.32</v>
      </c>
      <c r="FW455" t="n">
        <v>0.000132</v>
      </c>
      <c r="FX455" t="inlineStr">
        <is>
          <t>4-Acid Digestion</t>
        </is>
      </c>
      <c r="FY455" t="n">
        <v>1.05</v>
      </c>
      <c r="FZ455" t="n">
        <v>0.000105</v>
      </c>
      <c r="GA455" t="inlineStr">
        <is>
          <t>4-Acid Digestion</t>
        </is>
      </c>
      <c r="GB455" s="2" t="n">
        <v>0.05</v>
      </c>
      <c r="GC455" s="2" t="n">
        <v>5e-06</v>
      </c>
      <c r="GD455" t="inlineStr">
        <is>
          <t>Aqua Regia Digestion</t>
        </is>
      </c>
      <c r="GE455" t="n">
        <v>18.7</v>
      </c>
      <c r="GF455" t="n">
        <v>0.00187</v>
      </c>
      <c r="GG455" t="inlineStr">
        <is>
          <t>4-Acid Digestion</t>
        </is>
      </c>
      <c r="GH455" t="n">
        <v>4670</v>
      </c>
      <c r="GI455" t="n">
        <v>0.467</v>
      </c>
      <c r="GJ455" t="inlineStr">
        <is>
          <t>4-Acid Digestion</t>
        </is>
      </c>
      <c r="GK455" t="n">
        <v>0.91</v>
      </c>
      <c r="GL455" t="n">
        <v>9.1e-05</v>
      </c>
      <c r="GM455" t="inlineStr">
        <is>
          <t>4-Acid Digestion</t>
        </is>
      </c>
      <c r="GN455" t="n">
        <v>0.53</v>
      </c>
      <c r="GO455" t="n">
        <v>5.3e-05</v>
      </c>
      <c r="GP455" t="inlineStr">
        <is>
          <t>4-Acid Digestion</t>
        </is>
      </c>
      <c r="GQ455" t="n">
        <v>3.69</v>
      </c>
      <c r="GR455" t="n">
        <v>0.000369</v>
      </c>
      <c r="GS455" t="inlineStr">
        <is>
          <t>4-Acid Digestion</t>
        </is>
      </c>
      <c r="GT455" t="n">
        <v>97</v>
      </c>
      <c r="GU455" t="n">
        <v>0.0097</v>
      </c>
      <c r="GV455" t="inlineStr">
        <is>
          <t>Peroxide Fusion ICP</t>
        </is>
      </c>
      <c r="GW455" t="n">
        <v>3.05</v>
      </c>
      <c r="GX455" t="n">
        <v>0.000305</v>
      </c>
      <c r="GY455" t="inlineStr">
        <is>
          <t>4-Acid Digestion</t>
        </is>
      </c>
      <c r="GZ455" t="n">
        <v>32.7</v>
      </c>
      <c r="HA455" t="n">
        <v>0.00327</v>
      </c>
      <c r="HB455" t="inlineStr">
        <is>
          <t>4-Acid Digestion</t>
        </is>
      </c>
      <c r="HC455" t="n">
        <v>3.22</v>
      </c>
      <c r="HD455" t="n">
        <v>0.000322</v>
      </c>
      <c r="HE455" t="inlineStr">
        <is>
          <t>4-Acid Digestion</t>
        </is>
      </c>
      <c r="HF455" t="n">
        <v>132</v>
      </c>
      <c r="HG455" t="n">
        <v>0.0132</v>
      </c>
      <c r="HH455" t="inlineStr">
        <is>
          <t>4-Acid Digestion</t>
        </is>
      </c>
      <c r="HI455" t="n">
        <v>147</v>
      </c>
      <c r="HJ455" t="n">
        <v>0.0147</v>
      </c>
      <c r="HK455" t="inlineStr">
        <is>
          <t>4-Acid Digestion</t>
        </is>
      </c>
    </row>
    <row r="456">
      <c r="A456" t="inlineStr">
        <is>
          <t>OREAS0921b</t>
        </is>
      </c>
      <c r="B456" t="inlineStr">
        <is>
          <t>Cu ore</t>
        </is>
      </c>
      <c r="C456" t="inlineStr">
        <is>
          <t>primary</t>
        </is>
      </c>
      <c r="D456" t="inlineStr">
        <is>
          <t>siltstone</t>
        </is>
      </c>
      <c r="E456" t="inlineStr">
        <is>
          <t>structurally-controlled sediment-hosted</t>
        </is>
      </c>
      <c r="F456" t="inlineStr">
        <is>
          <t>yes</t>
        </is>
      </c>
      <c r="G456" t="inlineStr">
        <is>
          <t>Current</t>
        </is>
      </c>
      <c r="H456" t="inlineStr">
        <is>
          <t>C:/Users/Zeb/Documents/GitHub/OREAS-Catalogue-Info/oreas-catalogue-2024-05-24.csv</t>
        </is>
      </c>
      <c r="I456">
        <f>Hyperlink("https://www.oreas.com/crm/OREAS-921b/")</f>
        <v/>
      </c>
      <c r="J456" t="n">
        <v>0.244</v>
      </c>
      <c r="K456" t="n">
        <v>2.44e-05</v>
      </c>
      <c r="L456" t="inlineStr">
        <is>
          <t>Aqua Regia Digestion</t>
        </is>
      </c>
      <c r="M456" t="n">
        <v>68200</v>
      </c>
      <c r="N456" t="n">
        <v>6.82</v>
      </c>
      <c r="O456" t="inlineStr">
        <is>
          <t>4-Acid Digestion</t>
        </is>
      </c>
      <c r="P456" t="n">
        <v>104</v>
      </c>
      <c r="Q456" t="n">
        <v>0.0104</v>
      </c>
      <c r="R456" t="inlineStr">
        <is>
          <t>4-Acid Digestion</t>
        </is>
      </c>
      <c r="S456" s="2" t="n">
        <v>0.02</v>
      </c>
      <c r="T456" s="2" t="n">
        <v>2e-06</v>
      </c>
      <c r="U456" t="inlineStr">
        <is>
          <t>Aqua Regia Digestion</t>
        </is>
      </c>
      <c r="V456" t="n">
        <v>131</v>
      </c>
      <c r="W456" t="n">
        <v>0.0131</v>
      </c>
      <c r="X456" t="inlineStr">
        <is>
          <t>Borate / Peroxide Fusion ICP</t>
        </is>
      </c>
      <c r="Y456" t="n">
        <v>1979</v>
      </c>
      <c r="Z456" t="n">
        <v>0.1979</v>
      </c>
      <c r="AA456" t="inlineStr">
        <is>
          <t>4-Acid Digestion</t>
        </is>
      </c>
      <c r="AB456" t="n">
        <v>2.56</v>
      </c>
      <c r="AC456" t="n">
        <v>0.000256</v>
      </c>
      <c r="AD456" t="inlineStr">
        <is>
          <t>4-Acid Digestion</t>
        </is>
      </c>
      <c r="AE456" t="n">
        <v>1.3</v>
      </c>
      <c r="AF456" t="n">
        <v>0.00013</v>
      </c>
      <c r="AG456" t="inlineStr">
        <is>
          <t>4-Acid Digestion</t>
        </is>
      </c>
      <c r="AH456" t="n">
        <v>740</v>
      </c>
      <c r="AI456" t="n">
        <v>0.074</v>
      </c>
      <c r="AJ456" t="inlineStr">
        <is>
          <t>4-Acid Digestion</t>
        </is>
      </c>
      <c r="AK456" t="n">
        <v>0.068</v>
      </c>
      <c r="AL456" t="n">
        <v>6.8e-06</v>
      </c>
      <c r="AM456" t="inlineStr">
        <is>
          <t>4-Acid Digestion</t>
        </is>
      </c>
      <c r="AN456" t="n">
        <v>89</v>
      </c>
      <c r="AO456" t="n">
        <v>0.0089</v>
      </c>
      <c r="AP456" t="inlineStr">
        <is>
          <t>4-Acid Digestion</t>
        </is>
      </c>
      <c r="AQ456" t="inlineStr"/>
      <c r="AR456" t="inlineStr"/>
      <c r="AS456" t="inlineStr"/>
      <c r="AT456" t="n">
        <v>3.36</v>
      </c>
      <c r="AU456" t="n">
        <v>0.000336</v>
      </c>
      <c r="AV456" t="inlineStr">
        <is>
          <t>4-Acid Digestion</t>
        </is>
      </c>
      <c r="AW456" t="n">
        <v>88</v>
      </c>
      <c r="AX456" t="n">
        <v>0.008800000000000001</v>
      </c>
      <c r="AY456" t="inlineStr">
        <is>
          <t>4-Acid Digestion</t>
        </is>
      </c>
      <c r="AZ456" t="n">
        <v>4.5</v>
      </c>
      <c r="BA456" t="n">
        <v>0.00045</v>
      </c>
      <c r="BB456" t="inlineStr">
        <is>
          <t>4-Acid Digestion</t>
        </is>
      </c>
      <c r="BC456" t="n">
        <v>254</v>
      </c>
      <c r="BD456" t="n">
        <v>0.0254</v>
      </c>
      <c r="BE456" t="inlineStr">
        <is>
          <t>4-Acid Digestion</t>
        </is>
      </c>
      <c r="BF456" t="n">
        <v>3.78</v>
      </c>
      <c r="BG456" t="n">
        <v>0.000378</v>
      </c>
      <c r="BH456" t="inlineStr">
        <is>
          <t>4-Acid Digestion</t>
        </is>
      </c>
      <c r="BI456" t="n">
        <v>1.78</v>
      </c>
      <c r="BJ456" t="n">
        <v>0.000178</v>
      </c>
      <c r="BK456" t="inlineStr">
        <is>
          <t>4-Acid Digestion</t>
        </is>
      </c>
      <c r="BL456" t="n">
        <v>1.29</v>
      </c>
      <c r="BM456" t="n">
        <v>0.000129</v>
      </c>
      <c r="BN456" t="inlineStr">
        <is>
          <t>4-Acid Digestion</t>
        </is>
      </c>
      <c r="BO456" t="n">
        <v>33000</v>
      </c>
      <c r="BP456" t="n">
        <v>3.3</v>
      </c>
      <c r="BQ456" t="inlineStr">
        <is>
          <t>4-Acid Digestion</t>
        </is>
      </c>
      <c r="BR456" t="n">
        <v>20.1</v>
      </c>
      <c r="BS456" t="n">
        <v>0.00201</v>
      </c>
      <c r="BT456" t="inlineStr">
        <is>
          <t>4-Acid Digestion</t>
        </is>
      </c>
      <c r="BU456" t="n">
        <v>5.45</v>
      </c>
      <c r="BV456" t="n">
        <v>0.000545</v>
      </c>
      <c r="BW456" t="inlineStr">
        <is>
          <t>4-Acid Digestion</t>
        </is>
      </c>
      <c r="BX456" t="n">
        <v>0.12</v>
      </c>
      <c r="BY456" t="n">
        <v>1.2e-05</v>
      </c>
      <c r="BZ456" t="inlineStr">
        <is>
          <t>4-Acid Digestion</t>
        </is>
      </c>
      <c r="CA456" t="n">
        <v>2.36</v>
      </c>
      <c r="CB456" t="n">
        <v>0.000236</v>
      </c>
      <c r="CC456" t="inlineStr">
        <is>
          <t>4-Acid Digestion</t>
        </is>
      </c>
      <c r="CD456" t="inlineStr"/>
      <c r="CE456" t="inlineStr"/>
      <c r="CF456" t="inlineStr"/>
      <c r="CG456" t="n">
        <v>0.64</v>
      </c>
      <c r="CH456" t="n">
        <v>6.4e-05</v>
      </c>
      <c r="CI456" t="inlineStr">
        <is>
          <t>4-Acid Digestion</t>
        </is>
      </c>
      <c r="CJ456" t="n">
        <v>0.1</v>
      </c>
      <c r="CK456" t="n">
        <v>1e-05</v>
      </c>
      <c r="CL456" t="inlineStr">
        <is>
          <t>4-Acid Digestion</t>
        </is>
      </c>
      <c r="CM456" t="inlineStr"/>
      <c r="CN456" t="inlineStr"/>
      <c r="CO456" t="inlineStr"/>
      <c r="CP456" t="n">
        <v>26900</v>
      </c>
      <c r="CQ456" t="n">
        <v>2.69</v>
      </c>
      <c r="CR456" t="inlineStr">
        <is>
          <t>4-Acid Digestion</t>
        </is>
      </c>
      <c r="CS456" t="n">
        <v>43.2</v>
      </c>
      <c r="CT456" t="n">
        <v>0.00432</v>
      </c>
      <c r="CU456" t="inlineStr">
        <is>
          <t>4-Acid Digestion</t>
        </is>
      </c>
      <c r="CV456" t="n">
        <v>22.2</v>
      </c>
      <c r="CW456" t="n">
        <v>0.00222</v>
      </c>
      <c r="CX456" t="inlineStr">
        <is>
          <t>4-Acid Digestion</t>
        </is>
      </c>
      <c r="CY456" t="n">
        <v>0.27</v>
      </c>
      <c r="CZ456" t="n">
        <v>2.7e-05</v>
      </c>
      <c r="DA456" t="inlineStr">
        <is>
          <t>4-Acid Digestion</t>
        </is>
      </c>
      <c r="DB456" t="n">
        <v>5010</v>
      </c>
      <c r="DC456" t="n">
        <v>0.501</v>
      </c>
      <c r="DD456" t="inlineStr">
        <is>
          <t>4-Acid Digestion</t>
        </is>
      </c>
      <c r="DE456" t="n">
        <v>150</v>
      </c>
      <c r="DF456" t="n">
        <v>0.015</v>
      </c>
      <c r="DG456" t="inlineStr">
        <is>
          <t>4-Acid Digestion</t>
        </is>
      </c>
      <c r="DH456" t="n">
        <v>2.86</v>
      </c>
      <c r="DI456" t="n">
        <v>0.000286</v>
      </c>
      <c r="DJ456" t="inlineStr">
        <is>
          <t>4-Acid Digestion</t>
        </is>
      </c>
      <c r="DK456" t="n">
        <v>1140</v>
      </c>
      <c r="DL456" t="n">
        <v>0.114</v>
      </c>
      <c r="DM456" t="inlineStr">
        <is>
          <t>4-Acid Digestion</t>
        </is>
      </c>
      <c r="DN456" t="n">
        <v>5.85</v>
      </c>
      <c r="DO456" t="n">
        <v>0.000585</v>
      </c>
      <c r="DP456" t="inlineStr">
        <is>
          <t>4-Acid Digestion</t>
        </is>
      </c>
      <c r="DQ456" t="n">
        <v>35.9</v>
      </c>
      <c r="DR456" t="n">
        <v>0.00359</v>
      </c>
      <c r="DS456" t="inlineStr">
        <is>
          <t>4-Acid Digestion</t>
        </is>
      </c>
      <c r="DT456" t="n">
        <v>11.3</v>
      </c>
      <c r="DU456" t="n">
        <v>0.00113</v>
      </c>
      <c r="DV456" t="inlineStr">
        <is>
          <t>Aqua Regia Digestion</t>
        </is>
      </c>
      <c r="DW456" t="n">
        <v>340</v>
      </c>
      <c r="DX456" t="n">
        <v>0.034</v>
      </c>
      <c r="DY456" t="inlineStr">
        <is>
          <t>4-Acid Digestion</t>
        </is>
      </c>
      <c r="DZ456" t="n">
        <v>31</v>
      </c>
      <c r="EA456" t="n">
        <v>0.0031</v>
      </c>
      <c r="EB456" t="inlineStr">
        <is>
          <t>4-Acid Digestion</t>
        </is>
      </c>
      <c r="EC456" t="inlineStr"/>
      <c r="ED456" t="inlineStr"/>
      <c r="EE456" t="inlineStr"/>
      <c r="EF456" t="n">
        <v>9.92</v>
      </c>
      <c r="EG456" t="n">
        <v>0.000992</v>
      </c>
      <c r="EH456" t="inlineStr">
        <is>
          <t>4-Acid Digestion</t>
        </is>
      </c>
      <c r="EI456" t="inlineStr"/>
      <c r="EJ456" t="inlineStr"/>
      <c r="EK456" t="inlineStr"/>
      <c r="EL456" t="n">
        <v>156</v>
      </c>
      <c r="EM456" t="n">
        <v>0.0156</v>
      </c>
      <c r="EN456" t="inlineStr">
        <is>
          <t>Borate / Peroxide Fusion ICP</t>
        </is>
      </c>
      <c r="EO456" s="2" t="n">
        <v>0.002</v>
      </c>
      <c r="EP456" s="2" t="n">
        <v>2e-07</v>
      </c>
      <c r="EQ456" t="inlineStr">
        <is>
          <t>4-Acid Digestion</t>
        </is>
      </c>
      <c r="ER456" t="inlineStr"/>
      <c r="ES456" t="inlineStr"/>
      <c r="ET456" t="inlineStr"/>
      <c r="EU456" t="inlineStr"/>
      <c r="EV456" t="inlineStr"/>
      <c r="EW456" t="inlineStr"/>
      <c r="EX456" t="n">
        <v>610</v>
      </c>
      <c r="EY456" t="n">
        <v>0.061</v>
      </c>
      <c r="EZ456" t="inlineStr">
        <is>
          <t>4-Acid Digestion</t>
        </is>
      </c>
      <c r="FA456" t="n">
        <v>3.71</v>
      </c>
      <c r="FB456" t="n">
        <v>0.000371</v>
      </c>
      <c r="FC456" t="inlineStr">
        <is>
          <t>4-Acid Digestion</t>
        </is>
      </c>
      <c r="FD456" t="n">
        <v>12.5</v>
      </c>
      <c r="FE456" t="n">
        <v>0.00125</v>
      </c>
      <c r="FF456" t="inlineStr">
        <is>
          <t>4-Acid Digestion</t>
        </is>
      </c>
      <c r="FG456" t="n">
        <v>2.4</v>
      </c>
      <c r="FH456" t="n">
        <v>0.00024</v>
      </c>
      <c r="FI456" t="inlineStr">
        <is>
          <t>4-Acid Digestion</t>
        </is>
      </c>
      <c r="FJ456" t="n">
        <v>348700</v>
      </c>
      <c r="FK456" t="n">
        <v>34.87</v>
      </c>
      <c r="FL456" t="inlineStr">
        <is>
          <t>Borate / Peroxide Fusion ICP</t>
        </is>
      </c>
      <c r="FM456" t="n">
        <v>6.8</v>
      </c>
      <c r="FN456" t="n">
        <v>0.00068</v>
      </c>
      <c r="FO456" t="inlineStr">
        <is>
          <t>Borate / Peroxide Fusion ICP</t>
        </is>
      </c>
      <c r="FP456" t="n">
        <v>4.54</v>
      </c>
      <c r="FQ456" t="n">
        <v>0.000454</v>
      </c>
      <c r="FR456" t="inlineStr">
        <is>
          <t>4-Acid Digestion</t>
        </is>
      </c>
      <c r="FS456" t="n">
        <v>54</v>
      </c>
      <c r="FT456" t="n">
        <v>0.0054</v>
      </c>
      <c r="FU456" t="inlineStr">
        <is>
          <t>4-Acid Digestion</t>
        </is>
      </c>
      <c r="FV456" t="n">
        <v>0.47</v>
      </c>
      <c r="FW456" t="n">
        <v>4.7e-05</v>
      </c>
      <c r="FX456" t="inlineStr">
        <is>
          <t>4-Acid Digestion</t>
        </is>
      </c>
      <c r="FY456" t="n">
        <v>0.68</v>
      </c>
      <c r="FZ456" t="n">
        <v>6.8e-05</v>
      </c>
      <c r="GA456" t="inlineStr">
        <is>
          <t>4-Acid Digestion</t>
        </is>
      </c>
      <c r="GB456" s="2" t="n">
        <v>1</v>
      </c>
      <c r="GC456" s="2" t="n">
        <v>0.0001</v>
      </c>
      <c r="GD456" t="inlineStr">
        <is>
          <t>Borate / Peroxide Fusion ICP</t>
        </is>
      </c>
      <c r="GE456" t="n">
        <v>15.7</v>
      </c>
      <c r="GF456" t="n">
        <v>0.00157</v>
      </c>
      <c r="GG456" t="inlineStr">
        <is>
          <t>4-Acid Digestion</t>
        </is>
      </c>
      <c r="GH456" t="n">
        <v>2340</v>
      </c>
      <c r="GI456" t="n">
        <v>0.234</v>
      </c>
      <c r="GJ456" t="inlineStr">
        <is>
          <t>4-Acid Digestion</t>
        </is>
      </c>
      <c r="GK456" t="n">
        <v>0.85</v>
      </c>
      <c r="GL456" t="n">
        <v>8.500000000000001e-05</v>
      </c>
      <c r="GM456" t="inlineStr">
        <is>
          <t>4-Acid Digestion</t>
        </is>
      </c>
      <c r="GN456" t="n">
        <v>0.26</v>
      </c>
      <c r="GO456" t="n">
        <v>2.6e-05</v>
      </c>
      <c r="GP456" t="inlineStr">
        <is>
          <t>4-Acid Digestion</t>
        </is>
      </c>
      <c r="GQ456" t="n">
        <v>3.92</v>
      </c>
      <c r="GR456" t="n">
        <v>0.000392</v>
      </c>
      <c r="GS456" t="inlineStr">
        <is>
          <t>4-Acid Digestion</t>
        </is>
      </c>
      <c r="GT456" t="n">
        <v>170</v>
      </c>
      <c r="GU456" t="n">
        <v>0.017</v>
      </c>
      <c r="GV456" t="inlineStr">
        <is>
          <t>Borate / Peroxide Fusion ICP</t>
        </is>
      </c>
      <c r="GW456" t="n">
        <v>2.06</v>
      </c>
      <c r="GX456" t="n">
        <v>0.000206</v>
      </c>
      <c r="GY456" t="inlineStr">
        <is>
          <t>4-Acid Digestion</t>
        </is>
      </c>
      <c r="GZ456" t="n">
        <v>16</v>
      </c>
      <c r="HA456" t="n">
        <v>0.0016</v>
      </c>
      <c r="HB456" t="inlineStr">
        <is>
          <t>4-Acid Digestion</t>
        </is>
      </c>
      <c r="HC456" t="n">
        <v>1.72</v>
      </c>
      <c r="HD456" t="n">
        <v>0.000172</v>
      </c>
      <c r="HE456" t="inlineStr">
        <is>
          <t>4-Acid Digestion</t>
        </is>
      </c>
      <c r="HF456" t="n">
        <v>82</v>
      </c>
      <c r="HG456" t="n">
        <v>0.008200000000000001</v>
      </c>
      <c r="HH456" t="inlineStr">
        <is>
          <t>4-Acid Digestion</t>
        </is>
      </c>
      <c r="HI456" t="n">
        <v>82</v>
      </c>
      <c r="HJ456" t="n">
        <v>0.008200000000000001</v>
      </c>
      <c r="HK456" t="inlineStr">
        <is>
          <t>4-Acid Digestion</t>
        </is>
      </c>
    </row>
    <row r="457">
      <c r="A457" t="inlineStr">
        <is>
          <t>OREAS0922</t>
        </is>
      </c>
      <c r="B457" t="inlineStr">
        <is>
          <t>Cu ore</t>
        </is>
      </c>
      <c r="C457" t="inlineStr">
        <is>
          <t>primary</t>
        </is>
      </c>
      <c r="D457" t="inlineStr">
        <is>
          <t>siltstone</t>
        </is>
      </c>
      <c r="E457" t="inlineStr">
        <is>
          <t>structurally-controlled sediment-hosted</t>
        </is>
      </c>
      <c r="F457" t="inlineStr">
        <is>
          <t>yes</t>
        </is>
      </c>
      <c r="G457" t="inlineStr">
        <is>
          <t>Current</t>
        </is>
      </c>
      <c r="H457" t="inlineStr">
        <is>
          <t>C:/Users/Zeb/Documents/GitHub/OREAS-Catalogue-Info/oreas-catalogue-2024-05-24.csv</t>
        </is>
      </c>
      <c r="I457">
        <f>Hyperlink("https://www.oreas.com/crm/OREAS-922/")</f>
        <v/>
      </c>
      <c r="J457" t="n">
        <v>0.851</v>
      </c>
      <c r="K457" t="n">
        <v>8.509999999999999e-05</v>
      </c>
      <c r="L457" t="inlineStr">
        <is>
          <t>Aqua Regia Digestion</t>
        </is>
      </c>
      <c r="M457" t="n">
        <v>73300</v>
      </c>
      <c r="N457" t="n">
        <v>7.33</v>
      </c>
      <c r="O457" t="inlineStr">
        <is>
          <t>4-Acid Digestion</t>
        </is>
      </c>
      <c r="P457" t="n">
        <v>6.91</v>
      </c>
      <c r="Q457" t="n">
        <v>0.000691</v>
      </c>
      <c r="R457" t="inlineStr">
        <is>
          <t>4-Acid Digestion</t>
        </is>
      </c>
      <c r="S457" s="2" t="n">
        <v>0.005</v>
      </c>
      <c r="T457" s="2" t="n">
        <v>5e-07</v>
      </c>
      <c r="U457" t="inlineStr">
        <is>
          <t>Aqua Regia Digestion</t>
        </is>
      </c>
      <c r="V457" t="inlineStr"/>
      <c r="W457" t="inlineStr"/>
      <c r="X457" t="inlineStr"/>
      <c r="Y457" t="n">
        <v>468</v>
      </c>
      <c r="Z457" t="n">
        <v>0.0468</v>
      </c>
      <c r="AA457" t="inlineStr">
        <is>
          <t>4-Acid Digestion</t>
        </is>
      </c>
      <c r="AB457" t="n">
        <v>2.4</v>
      </c>
      <c r="AC457" t="n">
        <v>0.00024</v>
      </c>
      <c r="AD457" t="inlineStr">
        <is>
          <t>4-Acid Digestion</t>
        </is>
      </c>
      <c r="AE457" t="n">
        <v>10.1</v>
      </c>
      <c r="AF457" t="n">
        <v>0.00101</v>
      </c>
      <c r="AG457" t="inlineStr">
        <is>
          <t>4-Acid Digestion</t>
        </is>
      </c>
      <c r="AH457" t="n">
        <v>4750</v>
      </c>
      <c r="AI457" t="n">
        <v>0.475</v>
      </c>
      <c r="AJ457" t="inlineStr">
        <is>
          <t>4-Acid Digestion</t>
        </is>
      </c>
      <c r="AK457" t="n">
        <v>0.29</v>
      </c>
      <c r="AL457" t="n">
        <v>2.9e-05</v>
      </c>
      <c r="AM457" t="inlineStr">
        <is>
          <t>4-Acid Digestion</t>
        </is>
      </c>
      <c r="AN457" t="n">
        <v>86</v>
      </c>
      <c r="AO457" t="n">
        <v>0.0086</v>
      </c>
      <c r="AP457" t="inlineStr">
        <is>
          <t>4-Acid Digestion</t>
        </is>
      </c>
      <c r="AQ457" t="inlineStr"/>
      <c r="AR457" t="inlineStr"/>
      <c r="AS457" t="inlineStr"/>
      <c r="AT457" t="n">
        <v>20.4</v>
      </c>
      <c r="AU457" t="n">
        <v>0.00204</v>
      </c>
      <c r="AV457" t="inlineStr">
        <is>
          <t>4-Acid Digestion</t>
        </is>
      </c>
      <c r="AW457" t="n">
        <v>75</v>
      </c>
      <c r="AX457" t="n">
        <v>0.0075</v>
      </c>
      <c r="AY457" t="inlineStr">
        <is>
          <t>4-Acid Digestion</t>
        </is>
      </c>
      <c r="AZ457" t="n">
        <v>7.27</v>
      </c>
      <c r="BA457" t="n">
        <v>0.000727</v>
      </c>
      <c r="BB457" t="inlineStr">
        <is>
          <t>4-Acid Digestion</t>
        </is>
      </c>
      <c r="BC457" t="n">
        <v>2122</v>
      </c>
      <c r="BD457" t="n">
        <v>0.2122</v>
      </c>
      <c r="BE457" t="inlineStr">
        <is>
          <t>4-Acid Digestion</t>
        </is>
      </c>
      <c r="BF457" t="n">
        <v>5.39</v>
      </c>
      <c r="BG457" t="n">
        <v>0.000539</v>
      </c>
      <c r="BH457" t="inlineStr">
        <is>
          <t>4-Acid Digestion</t>
        </is>
      </c>
      <c r="BI457" t="n">
        <v>3.11</v>
      </c>
      <c r="BJ457" t="n">
        <v>0.000311</v>
      </c>
      <c r="BK457" t="inlineStr">
        <is>
          <t>4-Acid Digestion</t>
        </is>
      </c>
      <c r="BL457" t="n">
        <v>1.39</v>
      </c>
      <c r="BM457" t="n">
        <v>0.000139</v>
      </c>
      <c r="BN457" t="inlineStr">
        <is>
          <t>4-Acid Digestion</t>
        </is>
      </c>
      <c r="BO457" t="n">
        <v>55300</v>
      </c>
      <c r="BP457" t="n">
        <v>5.53</v>
      </c>
      <c r="BQ457" t="inlineStr">
        <is>
          <t>4-Acid Digestion</t>
        </is>
      </c>
      <c r="BR457" t="n">
        <v>20.4</v>
      </c>
      <c r="BS457" t="n">
        <v>0.00204</v>
      </c>
      <c r="BT457" t="inlineStr">
        <is>
          <t>4-Acid Digestion</t>
        </is>
      </c>
      <c r="BU457" t="n">
        <v>6.18</v>
      </c>
      <c r="BV457" t="n">
        <v>0.000618</v>
      </c>
      <c r="BW457" t="inlineStr">
        <is>
          <t>4-Acid Digestion</t>
        </is>
      </c>
      <c r="BX457" s="2" t="n">
        <v>2</v>
      </c>
      <c r="BY457" s="2" t="n">
        <v>0.0002</v>
      </c>
      <c r="BZ457" t="inlineStr">
        <is>
          <t>4-Acid Digestion</t>
        </is>
      </c>
      <c r="CA457" t="n">
        <v>3.78</v>
      </c>
      <c r="CB457" t="n">
        <v>0.000378</v>
      </c>
      <c r="CC457" t="inlineStr">
        <is>
          <t>4-Acid Digestion</t>
        </is>
      </c>
      <c r="CD457" s="2" t="n">
        <v>0.05</v>
      </c>
      <c r="CE457" s="2" t="n">
        <v>5e-06</v>
      </c>
      <c r="CF457" t="inlineStr">
        <is>
          <t>Aqua Regia Digestion</t>
        </is>
      </c>
      <c r="CG457" t="n">
        <v>1.04</v>
      </c>
      <c r="CH457" t="n">
        <v>0.000104</v>
      </c>
      <c r="CI457" t="inlineStr">
        <is>
          <t>4-Acid Digestion</t>
        </is>
      </c>
      <c r="CJ457" t="n">
        <v>0.31</v>
      </c>
      <c r="CK457" t="n">
        <v>3.1e-05</v>
      </c>
      <c r="CL457" t="inlineStr">
        <is>
          <t>4-Acid Digestion</t>
        </is>
      </c>
      <c r="CM457" t="inlineStr"/>
      <c r="CN457" t="inlineStr"/>
      <c r="CO457" t="inlineStr"/>
      <c r="CP457" t="n">
        <v>25400</v>
      </c>
      <c r="CQ457" t="n">
        <v>2.54</v>
      </c>
      <c r="CR457" t="inlineStr">
        <is>
          <t>4-Acid Digestion</t>
        </is>
      </c>
      <c r="CS457" t="n">
        <v>43.4</v>
      </c>
      <c r="CT457" t="n">
        <v>0.00434</v>
      </c>
      <c r="CU457" t="inlineStr">
        <is>
          <t>4-Acid Digestion</t>
        </is>
      </c>
      <c r="CV457" t="n">
        <v>30.8</v>
      </c>
      <c r="CW457" t="n">
        <v>0.00308</v>
      </c>
      <c r="CX457" t="inlineStr">
        <is>
          <t>4-Acid Digestion</t>
        </is>
      </c>
      <c r="CY457" t="n">
        <v>0.41</v>
      </c>
      <c r="CZ457" t="n">
        <v>4.1e-05</v>
      </c>
      <c r="DA457" t="inlineStr">
        <is>
          <t>4-Acid Digestion</t>
        </is>
      </c>
      <c r="DB457" t="n">
        <v>15800</v>
      </c>
      <c r="DC457" t="n">
        <v>1.58</v>
      </c>
      <c r="DD457" t="inlineStr">
        <is>
          <t>4-Acid Digestion</t>
        </is>
      </c>
      <c r="DE457" t="n">
        <v>830</v>
      </c>
      <c r="DF457" t="n">
        <v>0.083</v>
      </c>
      <c r="DG457" t="inlineStr">
        <is>
          <t>4-Acid Digestion</t>
        </is>
      </c>
      <c r="DH457" t="n">
        <v>0.74</v>
      </c>
      <c r="DI457" t="n">
        <v>7.4e-05</v>
      </c>
      <c r="DJ457" t="inlineStr">
        <is>
          <t>4-Acid Digestion</t>
        </is>
      </c>
      <c r="DK457" t="n">
        <v>4410</v>
      </c>
      <c r="DL457" t="n">
        <v>0.441</v>
      </c>
      <c r="DM457" t="inlineStr">
        <is>
          <t>4-Acid Digestion</t>
        </is>
      </c>
      <c r="DN457" t="n">
        <v>14.9</v>
      </c>
      <c r="DO457" t="n">
        <v>0.00149</v>
      </c>
      <c r="DP457" t="inlineStr">
        <is>
          <t>4-Acid Digestion</t>
        </is>
      </c>
      <c r="DQ457" t="n">
        <v>36.7</v>
      </c>
      <c r="DR457" t="n">
        <v>0.00367</v>
      </c>
      <c r="DS457" t="inlineStr">
        <is>
          <t>4-Acid Digestion</t>
        </is>
      </c>
      <c r="DT457" t="n">
        <v>43.4</v>
      </c>
      <c r="DU457" t="n">
        <v>0.00434</v>
      </c>
      <c r="DV457" t="inlineStr">
        <is>
          <t>Peroxide Fusion ICP</t>
        </is>
      </c>
      <c r="DW457" t="n">
        <v>660</v>
      </c>
      <c r="DX457" t="n">
        <v>0.066</v>
      </c>
      <c r="DY457" t="inlineStr">
        <is>
          <t>4-Acid Digestion</t>
        </is>
      </c>
      <c r="DZ457" t="n">
        <v>59</v>
      </c>
      <c r="EA457" t="n">
        <v>0.0059</v>
      </c>
      <c r="EB457" t="inlineStr">
        <is>
          <t>4-Acid Digestion</t>
        </is>
      </c>
      <c r="EC457" t="inlineStr"/>
      <c r="ED457" t="inlineStr"/>
      <c r="EE457" t="inlineStr"/>
      <c r="EF457" t="n">
        <v>10</v>
      </c>
      <c r="EG457" t="n">
        <v>0.001</v>
      </c>
      <c r="EH457" t="inlineStr">
        <is>
          <t>4-Acid Digestion</t>
        </is>
      </c>
      <c r="EI457" t="inlineStr"/>
      <c r="EJ457" t="inlineStr"/>
      <c r="EK457" t="inlineStr"/>
      <c r="EL457" t="n">
        <v>167</v>
      </c>
      <c r="EM457" t="n">
        <v>0.0167</v>
      </c>
      <c r="EN457" t="inlineStr">
        <is>
          <t>Peroxide Fusion ICP</t>
        </is>
      </c>
      <c r="EO457" s="2" t="n">
        <v>0.002</v>
      </c>
      <c r="EP457" s="2" t="n">
        <v>2e-07</v>
      </c>
      <c r="EQ457" t="inlineStr">
        <is>
          <t>4-Acid Digestion</t>
        </is>
      </c>
      <c r="ER457" t="inlineStr"/>
      <c r="ES457" t="inlineStr"/>
      <c r="ET457" t="inlineStr"/>
      <c r="EU457" t="inlineStr"/>
      <c r="EV457" t="inlineStr"/>
      <c r="EW457" t="inlineStr"/>
      <c r="EX457" t="n">
        <v>3860</v>
      </c>
      <c r="EY457" t="n">
        <v>0.386</v>
      </c>
      <c r="EZ457" t="inlineStr">
        <is>
          <t>4-Acid Digestion</t>
        </is>
      </c>
      <c r="FA457" t="n">
        <v>1.35</v>
      </c>
      <c r="FB457" t="n">
        <v>0.000135</v>
      </c>
      <c r="FC457" t="inlineStr">
        <is>
          <t>4-Acid Digestion</t>
        </is>
      </c>
      <c r="FD457" t="n">
        <v>13.1</v>
      </c>
      <c r="FE457" t="n">
        <v>0.00131</v>
      </c>
      <c r="FF457" t="inlineStr">
        <is>
          <t>4-Acid Digestion</t>
        </is>
      </c>
      <c r="FG457" t="n">
        <v>3.76</v>
      </c>
      <c r="FH457" t="n">
        <v>0.000376</v>
      </c>
      <c r="FI457" t="inlineStr">
        <is>
          <t>4-Acid Digestion</t>
        </is>
      </c>
      <c r="FJ457" t="n">
        <v>305100</v>
      </c>
      <c r="FK457" t="n">
        <v>30.51</v>
      </c>
      <c r="FL457" t="inlineStr">
        <is>
          <t>Peroxide Fusion ICP</t>
        </is>
      </c>
      <c r="FM457" t="n">
        <v>7.31</v>
      </c>
      <c r="FN457" t="n">
        <v>0.000731</v>
      </c>
      <c r="FO457" t="inlineStr">
        <is>
          <t>Peroxide Fusion ICP</t>
        </is>
      </c>
      <c r="FP457" t="n">
        <v>9.949999999999999</v>
      </c>
      <c r="FQ457" t="n">
        <v>0.000995</v>
      </c>
      <c r="FR457" t="inlineStr">
        <is>
          <t>4-Acid Digestion</t>
        </is>
      </c>
      <c r="FS457" t="n">
        <v>58</v>
      </c>
      <c r="FT457" t="n">
        <v>0.0058</v>
      </c>
      <c r="FU457" t="inlineStr">
        <is>
          <t>4-Acid Digestion</t>
        </is>
      </c>
      <c r="FV457" t="n">
        <v>1.24</v>
      </c>
      <c r="FW457" t="n">
        <v>0.000124</v>
      </c>
      <c r="FX457" t="inlineStr">
        <is>
          <t>4-Acid Digestion</t>
        </is>
      </c>
      <c r="FY457" t="n">
        <v>0.93</v>
      </c>
      <c r="FZ457" t="n">
        <v>9.3e-05</v>
      </c>
      <c r="GA457" t="inlineStr">
        <is>
          <t>4-Acid Digestion</t>
        </is>
      </c>
      <c r="GB457" s="2" t="n">
        <v>0.03</v>
      </c>
      <c r="GC457" s="2" t="n">
        <v>3e-06</v>
      </c>
      <c r="GD457" t="inlineStr">
        <is>
          <t>Aqua Regia Digestion</t>
        </is>
      </c>
      <c r="GE457" t="n">
        <v>17.2</v>
      </c>
      <c r="GF457" t="n">
        <v>0.00172</v>
      </c>
      <c r="GG457" t="inlineStr">
        <is>
          <t>4-Acid Digestion</t>
        </is>
      </c>
      <c r="GH457" t="n">
        <v>4270</v>
      </c>
      <c r="GI457" t="n">
        <v>0.427</v>
      </c>
      <c r="GJ457" t="inlineStr">
        <is>
          <t>4-Acid Digestion</t>
        </is>
      </c>
      <c r="GK457" t="n">
        <v>0.85</v>
      </c>
      <c r="GL457" t="n">
        <v>8.500000000000001e-05</v>
      </c>
      <c r="GM457" t="inlineStr">
        <is>
          <t>4-Acid Digestion</t>
        </is>
      </c>
      <c r="GN457" t="n">
        <v>0.44</v>
      </c>
      <c r="GO457" t="n">
        <v>4.4e-05</v>
      </c>
      <c r="GP457" t="inlineStr">
        <is>
          <t>4-Acid Digestion</t>
        </is>
      </c>
      <c r="GQ457" t="n">
        <v>3.31</v>
      </c>
      <c r="GR457" t="n">
        <v>0.000331</v>
      </c>
      <c r="GS457" t="inlineStr">
        <is>
          <t>4-Acid Digestion</t>
        </is>
      </c>
      <c r="GT457" t="n">
        <v>92</v>
      </c>
      <c r="GU457" t="n">
        <v>0.0092</v>
      </c>
      <c r="GV457" t="inlineStr">
        <is>
          <t>Peroxide Fusion ICP</t>
        </is>
      </c>
      <c r="GW457" t="n">
        <v>3.81</v>
      </c>
      <c r="GX457" t="n">
        <v>0.000381</v>
      </c>
      <c r="GY457" t="inlineStr">
        <is>
          <t>4-Acid Digestion</t>
        </is>
      </c>
      <c r="GZ457" t="n">
        <v>28.9</v>
      </c>
      <c r="HA457" t="n">
        <v>0.00289</v>
      </c>
      <c r="HB457" t="inlineStr">
        <is>
          <t>4-Acid Digestion</t>
        </is>
      </c>
      <c r="HC457" t="n">
        <v>2.8</v>
      </c>
      <c r="HD457" t="n">
        <v>0.00028</v>
      </c>
      <c r="HE457" t="inlineStr">
        <is>
          <t>4-Acid Digestion</t>
        </is>
      </c>
      <c r="HF457" t="n">
        <v>267</v>
      </c>
      <c r="HG457" t="n">
        <v>0.0267</v>
      </c>
      <c r="HH457" t="inlineStr">
        <is>
          <t>4-Acid Digestion</t>
        </is>
      </c>
      <c r="HI457" t="n">
        <v>127</v>
      </c>
      <c r="HJ457" t="n">
        <v>0.0127</v>
      </c>
      <c r="HK457" t="inlineStr">
        <is>
          <t>4-Acid Digestion</t>
        </is>
      </c>
    </row>
    <row r="458">
      <c r="A458" t="inlineStr">
        <is>
          <t>OREAS0923</t>
        </is>
      </c>
      <c r="B458" t="inlineStr">
        <is>
          <t>Cu ore</t>
        </is>
      </c>
      <c r="C458" t="inlineStr">
        <is>
          <t>primary</t>
        </is>
      </c>
      <c r="D458" t="inlineStr">
        <is>
          <t>siltstone</t>
        </is>
      </c>
      <c r="E458" t="inlineStr">
        <is>
          <t>structurally-controlled sediment-hosted</t>
        </is>
      </c>
      <c r="F458" t="inlineStr">
        <is>
          <t>yes</t>
        </is>
      </c>
      <c r="G458" t="inlineStr">
        <is>
          <t>Current</t>
        </is>
      </c>
      <c r="H458" t="inlineStr">
        <is>
          <t>C:/Users/Zeb/Documents/GitHub/OREAS-Catalogue-Info/oreas-catalogue-2024-05-24.csv</t>
        </is>
      </c>
      <c r="I458">
        <f>Hyperlink("https://www.oreas.com/crm/OREAS-923/")</f>
        <v/>
      </c>
      <c r="J458" t="n">
        <v>1.62</v>
      </c>
      <c r="K458" t="n">
        <v>0.000162</v>
      </c>
      <c r="L458" t="inlineStr">
        <is>
          <t>Aqua Regia Digestion</t>
        </is>
      </c>
      <c r="M458" t="n">
        <v>72900</v>
      </c>
      <c r="N458" t="n">
        <v>7.29</v>
      </c>
      <c r="O458" t="inlineStr">
        <is>
          <t>4-Acid Digestion</t>
        </is>
      </c>
      <c r="P458" t="n">
        <v>7.61</v>
      </c>
      <c r="Q458" t="n">
        <v>0.000761</v>
      </c>
      <c r="R458" t="inlineStr">
        <is>
          <t>4-Acid Digestion</t>
        </is>
      </c>
      <c r="S458" s="2" t="n">
        <v>0.005</v>
      </c>
      <c r="T458" s="2" t="n">
        <v>5e-07</v>
      </c>
      <c r="U458" t="inlineStr">
        <is>
          <t>Aqua Regia Digestion</t>
        </is>
      </c>
      <c r="V458" s="2" t="n">
        <v>10</v>
      </c>
      <c r="W458" s="2" t="n">
        <v>0.001</v>
      </c>
      <c r="X458" t="inlineStr">
        <is>
          <t>Aqua Regia Digestion</t>
        </is>
      </c>
      <c r="Y458" t="n">
        <v>434</v>
      </c>
      <c r="Z458" t="n">
        <v>0.0434</v>
      </c>
      <c r="AA458" t="inlineStr">
        <is>
          <t>4-Acid Digestion</t>
        </is>
      </c>
      <c r="AB458" t="n">
        <v>2.42</v>
      </c>
      <c r="AC458" t="n">
        <v>0.000242</v>
      </c>
      <c r="AD458" t="inlineStr">
        <is>
          <t>4-Acid Digestion</t>
        </is>
      </c>
      <c r="AE458" t="n">
        <v>21.4</v>
      </c>
      <c r="AF458" t="n">
        <v>0.00214</v>
      </c>
      <c r="AG458" t="inlineStr">
        <is>
          <t>4-Acid Digestion</t>
        </is>
      </c>
      <c r="AH458" t="n">
        <v>4730</v>
      </c>
      <c r="AI458" t="n">
        <v>0.473</v>
      </c>
      <c r="AJ458" t="inlineStr">
        <is>
          <t>4-Acid Digestion</t>
        </is>
      </c>
      <c r="AK458" t="n">
        <v>0.42</v>
      </c>
      <c r="AL458" t="n">
        <v>4.2e-05</v>
      </c>
      <c r="AM458" t="inlineStr">
        <is>
          <t>4-Acid Digestion</t>
        </is>
      </c>
      <c r="AN458" t="n">
        <v>83</v>
      </c>
      <c r="AO458" t="n">
        <v>0.0083</v>
      </c>
      <c r="AP458" t="inlineStr">
        <is>
          <t>4-Acid Digestion</t>
        </is>
      </c>
      <c r="AQ458" t="inlineStr"/>
      <c r="AR458" t="inlineStr"/>
      <c r="AS458" t="inlineStr"/>
      <c r="AT458" t="n">
        <v>23.1</v>
      </c>
      <c r="AU458" t="n">
        <v>0.00231</v>
      </c>
      <c r="AV458" t="inlineStr">
        <is>
          <t>4-Acid Digestion</t>
        </is>
      </c>
      <c r="AW458" t="n">
        <v>71</v>
      </c>
      <c r="AX458" t="n">
        <v>0.0071</v>
      </c>
      <c r="AY458" t="inlineStr">
        <is>
          <t>4-Acid Digestion</t>
        </is>
      </c>
      <c r="AZ458" t="n">
        <v>6.7</v>
      </c>
      <c r="BA458" t="n">
        <v>0.00067</v>
      </c>
      <c r="BB458" t="inlineStr">
        <is>
          <t>4-Acid Digestion</t>
        </is>
      </c>
      <c r="BC458" t="n">
        <v>4230</v>
      </c>
      <c r="BD458" t="n">
        <v>0.423</v>
      </c>
      <c r="BE458" t="inlineStr">
        <is>
          <t>4-Acid Digestion</t>
        </is>
      </c>
      <c r="BF458" t="n">
        <v>5.05</v>
      </c>
      <c r="BG458" t="n">
        <v>0.000505</v>
      </c>
      <c r="BH458" t="inlineStr">
        <is>
          <t>4-Acid Digestion</t>
        </is>
      </c>
      <c r="BI458" t="n">
        <v>2.86</v>
      </c>
      <c r="BJ458" t="n">
        <v>0.000286</v>
      </c>
      <c r="BK458" t="inlineStr">
        <is>
          <t>4-Acid Digestion</t>
        </is>
      </c>
      <c r="BL458" t="n">
        <v>1.37</v>
      </c>
      <c r="BM458" t="n">
        <v>0.000137</v>
      </c>
      <c r="BN458" t="inlineStr">
        <is>
          <t>4-Acid Digestion</t>
        </is>
      </c>
      <c r="BO458" t="n">
        <v>64300</v>
      </c>
      <c r="BP458" t="n">
        <v>6.43</v>
      </c>
      <c r="BQ458" t="inlineStr">
        <is>
          <t>4-Acid Digestion</t>
        </is>
      </c>
      <c r="BR458" t="n">
        <v>20.3</v>
      </c>
      <c r="BS458" t="n">
        <v>0.00203</v>
      </c>
      <c r="BT458" t="inlineStr">
        <is>
          <t>4-Acid Digestion</t>
        </is>
      </c>
      <c r="BU458" t="n">
        <v>5.73</v>
      </c>
      <c r="BV458" t="n">
        <v>0.0005730000000000001</v>
      </c>
      <c r="BW458" t="inlineStr">
        <is>
          <t>4-Acid Digestion</t>
        </is>
      </c>
      <c r="BX458" s="2" t="n">
        <v>2</v>
      </c>
      <c r="BY458" s="2" t="n">
        <v>0.0002</v>
      </c>
      <c r="BZ458" t="inlineStr">
        <is>
          <t>4-Acid Digestion</t>
        </is>
      </c>
      <c r="CA458" t="n">
        <v>3.42</v>
      </c>
      <c r="CB458" t="n">
        <v>0.000342</v>
      </c>
      <c r="CC458" t="inlineStr">
        <is>
          <t>4-Acid Digestion</t>
        </is>
      </c>
      <c r="CD458" s="2" t="n">
        <v>1</v>
      </c>
      <c r="CE458" s="2" t="n">
        <v>0.0001</v>
      </c>
      <c r="CF458" t="inlineStr">
        <is>
          <t>4-Acid Digestion</t>
        </is>
      </c>
      <c r="CG458" t="n">
        <v>0.96</v>
      </c>
      <c r="CH458" t="n">
        <v>9.6e-05</v>
      </c>
      <c r="CI458" t="inlineStr">
        <is>
          <t>4-Acid Digestion</t>
        </is>
      </c>
      <c r="CJ458" t="n">
        <v>0.52</v>
      </c>
      <c r="CK458" t="n">
        <v>5.2e-05</v>
      </c>
      <c r="CL458" t="inlineStr">
        <is>
          <t>4-Acid Digestion</t>
        </is>
      </c>
      <c r="CM458" t="inlineStr"/>
      <c r="CN458" t="inlineStr"/>
      <c r="CO458" t="inlineStr"/>
      <c r="CP458" t="n">
        <v>25100</v>
      </c>
      <c r="CQ458" t="n">
        <v>2.51</v>
      </c>
      <c r="CR458" t="inlineStr">
        <is>
          <t>4-Acid Digestion</t>
        </is>
      </c>
      <c r="CS458" t="n">
        <v>42.2</v>
      </c>
      <c r="CT458" t="n">
        <v>0.00422</v>
      </c>
      <c r="CU458" t="inlineStr">
        <is>
          <t>4-Acid Digestion</t>
        </is>
      </c>
      <c r="CV458" t="n">
        <v>31.4</v>
      </c>
      <c r="CW458" t="n">
        <v>0.00314</v>
      </c>
      <c r="CX458" t="inlineStr">
        <is>
          <t>4-Acid Digestion</t>
        </is>
      </c>
      <c r="CY458" t="n">
        <v>0.39</v>
      </c>
      <c r="CZ458" t="n">
        <v>3.9e-05</v>
      </c>
      <c r="DA458" t="inlineStr">
        <is>
          <t>4-Acid Digestion</t>
        </is>
      </c>
      <c r="DB458" t="n">
        <v>16900</v>
      </c>
      <c r="DC458" t="n">
        <v>1.69</v>
      </c>
      <c r="DD458" t="inlineStr">
        <is>
          <t>4-Acid Digestion</t>
        </is>
      </c>
      <c r="DE458" t="n">
        <v>950</v>
      </c>
      <c r="DF458" t="n">
        <v>0.095</v>
      </c>
      <c r="DG458" t="inlineStr">
        <is>
          <t>4-Acid Digestion</t>
        </is>
      </c>
      <c r="DH458" t="n">
        <v>0.93</v>
      </c>
      <c r="DI458" t="n">
        <v>9.3e-05</v>
      </c>
      <c r="DJ458" t="inlineStr">
        <is>
          <t>4-Acid Digestion</t>
        </is>
      </c>
      <c r="DK458" t="n">
        <v>3240</v>
      </c>
      <c r="DL458" t="n">
        <v>0.324</v>
      </c>
      <c r="DM458" t="inlineStr">
        <is>
          <t>4-Acid Digestion</t>
        </is>
      </c>
      <c r="DN458" t="n">
        <v>14.1</v>
      </c>
      <c r="DO458" t="n">
        <v>0.00141</v>
      </c>
      <c r="DP458" t="inlineStr">
        <is>
          <t>4-Acid Digestion</t>
        </is>
      </c>
      <c r="DQ458" t="n">
        <v>35.4</v>
      </c>
      <c r="DR458" t="n">
        <v>0.00354</v>
      </c>
      <c r="DS458" t="inlineStr">
        <is>
          <t>4-Acid Digestion</t>
        </is>
      </c>
      <c r="DT458" t="n">
        <v>40.7</v>
      </c>
      <c r="DU458" t="n">
        <v>0.00407</v>
      </c>
      <c r="DV458" t="inlineStr">
        <is>
          <t>Peroxide Fusion ICP</t>
        </is>
      </c>
      <c r="DW458" t="n">
        <v>630</v>
      </c>
      <c r="DX458" t="n">
        <v>0.063</v>
      </c>
      <c r="DY458" t="inlineStr">
        <is>
          <t>4-Acid Digestion</t>
        </is>
      </c>
      <c r="DZ458" t="n">
        <v>83</v>
      </c>
      <c r="EA458" t="n">
        <v>0.0083</v>
      </c>
      <c r="EB458" t="inlineStr">
        <is>
          <t>4-Acid Digestion</t>
        </is>
      </c>
      <c r="EC458" t="inlineStr"/>
      <c r="ED458" t="inlineStr"/>
      <c r="EE458" t="inlineStr"/>
      <c r="EF458" t="n">
        <v>9.58</v>
      </c>
      <c r="EG458" t="n">
        <v>0.000958</v>
      </c>
      <c r="EH458" t="inlineStr">
        <is>
          <t>4-Acid Digestion</t>
        </is>
      </c>
      <c r="EI458" t="inlineStr"/>
      <c r="EJ458" t="inlineStr"/>
      <c r="EK458" t="inlineStr"/>
      <c r="EL458" t="n">
        <v>169</v>
      </c>
      <c r="EM458" t="n">
        <v>0.0169</v>
      </c>
      <c r="EN458" t="inlineStr">
        <is>
          <t>Peroxide Fusion ICP</t>
        </is>
      </c>
      <c r="EO458" s="2" t="n">
        <v>0.002</v>
      </c>
      <c r="EP458" s="2" t="n">
        <v>2e-07</v>
      </c>
      <c r="EQ458" t="inlineStr">
        <is>
          <t>4-Acid Digestion</t>
        </is>
      </c>
      <c r="ER458" t="inlineStr"/>
      <c r="ES458" t="inlineStr"/>
      <c r="ET458" t="inlineStr"/>
      <c r="EU458" t="inlineStr"/>
      <c r="EV458" t="inlineStr"/>
      <c r="EW458" t="inlineStr"/>
      <c r="EX458" t="n">
        <v>6910</v>
      </c>
      <c r="EY458" t="n">
        <v>0.6909999999999999</v>
      </c>
      <c r="EZ458" t="inlineStr">
        <is>
          <t>4-Acid Digestion</t>
        </is>
      </c>
      <c r="FA458" t="n">
        <v>1.29</v>
      </c>
      <c r="FB458" t="n">
        <v>0.000129</v>
      </c>
      <c r="FC458" t="inlineStr">
        <is>
          <t>4-Acid Digestion</t>
        </is>
      </c>
      <c r="FD458" t="n">
        <v>13.1</v>
      </c>
      <c r="FE458" t="n">
        <v>0.00131</v>
      </c>
      <c r="FF458" t="inlineStr">
        <is>
          <t>4-Acid Digestion</t>
        </is>
      </c>
      <c r="FG458" t="n">
        <v>6.54</v>
      </c>
      <c r="FH458" t="n">
        <v>0.000654</v>
      </c>
      <c r="FI458" t="inlineStr">
        <is>
          <t>4-Acid Digestion</t>
        </is>
      </c>
      <c r="FJ458" t="n">
        <v>296700</v>
      </c>
      <c r="FK458" t="n">
        <v>29.67</v>
      </c>
      <c r="FL458" t="inlineStr">
        <is>
          <t>Peroxide Fusion ICP</t>
        </is>
      </c>
      <c r="FM458" t="n">
        <v>7.01</v>
      </c>
      <c r="FN458" t="n">
        <v>0.000701</v>
      </c>
      <c r="FO458" t="inlineStr">
        <is>
          <t>Peroxide Fusion ICP</t>
        </is>
      </c>
      <c r="FP458" t="n">
        <v>13.3</v>
      </c>
      <c r="FQ458" t="n">
        <v>0.00133</v>
      </c>
      <c r="FR458" t="inlineStr">
        <is>
          <t>4-Acid Digestion</t>
        </is>
      </c>
      <c r="FS458" t="n">
        <v>43</v>
      </c>
      <c r="FT458" t="n">
        <v>0.0043</v>
      </c>
      <c r="FU458" t="inlineStr">
        <is>
          <t>4-Acid Digestion</t>
        </is>
      </c>
      <c r="FV458" t="n">
        <v>1.11</v>
      </c>
      <c r="FW458" t="n">
        <v>0.000111</v>
      </c>
      <c r="FX458" t="inlineStr">
        <is>
          <t>4-Acid Digestion</t>
        </is>
      </c>
      <c r="FY458" t="n">
        <v>0.85</v>
      </c>
      <c r="FZ458" t="n">
        <v>8.500000000000001e-05</v>
      </c>
      <c r="GA458" t="inlineStr">
        <is>
          <t>4-Acid Digestion</t>
        </is>
      </c>
      <c r="GB458" s="2" t="n">
        <v>1</v>
      </c>
      <c r="GC458" s="2" t="n">
        <v>0.0001</v>
      </c>
      <c r="GD458" t="inlineStr">
        <is>
          <t>Peroxide Fusion ICP</t>
        </is>
      </c>
      <c r="GE458" t="n">
        <v>16.5</v>
      </c>
      <c r="GF458" t="n">
        <v>0.00165</v>
      </c>
      <c r="GG458" t="inlineStr">
        <is>
          <t>4-Acid Digestion</t>
        </is>
      </c>
      <c r="GH458" t="n">
        <v>4050</v>
      </c>
      <c r="GI458" t="n">
        <v>0.405</v>
      </c>
      <c r="GJ458" t="inlineStr">
        <is>
          <t>4-Acid Digestion</t>
        </is>
      </c>
      <c r="GK458" t="n">
        <v>0.86</v>
      </c>
      <c r="GL458" t="n">
        <v>8.6e-05</v>
      </c>
      <c r="GM458" t="inlineStr">
        <is>
          <t>4-Acid Digestion</t>
        </is>
      </c>
      <c r="GN458" t="n">
        <v>0.41</v>
      </c>
      <c r="GO458" t="n">
        <v>4.1e-05</v>
      </c>
      <c r="GP458" t="inlineStr">
        <is>
          <t>4-Acid Digestion</t>
        </is>
      </c>
      <c r="GQ458" t="n">
        <v>3.06</v>
      </c>
      <c r="GR458" t="n">
        <v>0.000306</v>
      </c>
      <c r="GS458" t="inlineStr">
        <is>
          <t>4-Acid Digestion</t>
        </is>
      </c>
      <c r="GT458" t="n">
        <v>93</v>
      </c>
      <c r="GU458" t="n">
        <v>0.009299999999999999</v>
      </c>
      <c r="GV458" t="inlineStr">
        <is>
          <t>Peroxide Fusion ICP</t>
        </is>
      </c>
      <c r="GW458" t="n">
        <v>4.85</v>
      </c>
      <c r="GX458" t="n">
        <v>0.000485</v>
      </c>
      <c r="GY458" t="inlineStr">
        <is>
          <t>4-Acid Digestion</t>
        </is>
      </c>
      <c r="GZ458" t="n">
        <v>26.4</v>
      </c>
      <c r="HA458" t="n">
        <v>0.00264</v>
      </c>
      <c r="HB458" t="inlineStr">
        <is>
          <t>4-Acid Digestion</t>
        </is>
      </c>
      <c r="HC458" t="n">
        <v>2.57</v>
      </c>
      <c r="HD458" t="n">
        <v>0.000257</v>
      </c>
      <c r="HE458" t="inlineStr">
        <is>
          <t>4-Acid Digestion</t>
        </is>
      </c>
      <c r="HF458" t="n">
        <v>345</v>
      </c>
      <c r="HG458" t="n">
        <v>0.0345</v>
      </c>
      <c r="HH458" t="inlineStr">
        <is>
          <t>4-Acid Digestion</t>
        </is>
      </c>
      <c r="HI458" t="n">
        <v>116</v>
      </c>
      <c r="HJ458" t="n">
        <v>0.0116</v>
      </c>
      <c r="HK458" t="inlineStr">
        <is>
          <t>4-Acid Digestion</t>
        </is>
      </c>
    </row>
    <row r="459">
      <c r="A459" t="inlineStr">
        <is>
          <t>OREAS0924</t>
        </is>
      </c>
      <c r="B459" t="inlineStr">
        <is>
          <t>Cu ore</t>
        </is>
      </c>
      <c r="C459" t="inlineStr">
        <is>
          <t>primary</t>
        </is>
      </c>
      <c r="D459" t="inlineStr">
        <is>
          <t>siltstone</t>
        </is>
      </c>
      <c r="E459" t="inlineStr">
        <is>
          <t>structurally-controlled sediment-hosted</t>
        </is>
      </c>
      <c r="F459" t="inlineStr">
        <is>
          <t>yes</t>
        </is>
      </c>
      <c r="G459" t="inlineStr">
        <is>
          <t>Current</t>
        </is>
      </c>
      <c r="H459" t="inlineStr">
        <is>
          <t>C:/Users/Zeb/Documents/GitHub/OREAS-Catalogue-Info/oreas-catalogue-2024-05-24.csv</t>
        </is>
      </c>
      <c r="I459">
        <f>Hyperlink("https://www.oreas.com/crm/OREAS-924/")</f>
        <v/>
      </c>
      <c r="J459" t="n">
        <v>1.92</v>
      </c>
      <c r="K459" t="n">
        <v>0.000192</v>
      </c>
      <c r="L459" t="inlineStr">
        <is>
          <t>Aqua Regia Digestion</t>
        </is>
      </c>
      <c r="M459" t="n">
        <v>74900</v>
      </c>
      <c r="N459" t="n">
        <v>7.49</v>
      </c>
      <c r="O459" t="inlineStr">
        <is>
          <t>4-Acid Digestion</t>
        </is>
      </c>
      <c r="P459" t="n">
        <v>8.49</v>
      </c>
      <c r="Q459" t="n">
        <v>0.000849</v>
      </c>
      <c r="R459" t="inlineStr">
        <is>
          <t>4-Acid Digestion</t>
        </is>
      </c>
      <c r="S459" s="2" t="n">
        <v>0.005</v>
      </c>
      <c r="T459" s="2" t="n">
        <v>5e-07</v>
      </c>
      <c r="U459" t="inlineStr">
        <is>
          <t>Aqua Regia Digestion</t>
        </is>
      </c>
      <c r="V459" t="inlineStr"/>
      <c r="W459" t="inlineStr"/>
      <c r="X459" t="inlineStr"/>
      <c r="Y459" t="n">
        <v>442</v>
      </c>
      <c r="Z459" t="n">
        <v>0.0442</v>
      </c>
      <c r="AA459" t="inlineStr">
        <is>
          <t>4-Acid Digestion</t>
        </is>
      </c>
      <c r="AB459" t="n">
        <v>2.42</v>
      </c>
      <c r="AC459" t="n">
        <v>0.000242</v>
      </c>
      <c r="AD459" t="inlineStr">
        <is>
          <t>4-Acid Digestion</t>
        </is>
      </c>
      <c r="AE459" t="n">
        <v>27.3</v>
      </c>
      <c r="AF459" t="n">
        <v>0.00273</v>
      </c>
      <c r="AG459" t="inlineStr">
        <is>
          <t>4-Acid Digestion</t>
        </is>
      </c>
      <c r="AH459" t="n">
        <v>4690</v>
      </c>
      <c r="AI459" t="n">
        <v>0.469</v>
      </c>
      <c r="AJ459" t="inlineStr">
        <is>
          <t>4-Acid Digestion</t>
        </is>
      </c>
      <c r="AK459" t="n">
        <v>0.48</v>
      </c>
      <c r="AL459" t="n">
        <v>4.8e-05</v>
      </c>
      <c r="AM459" t="inlineStr">
        <is>
          <t>4-Acid Digestion</t>
        </is>
      </c>
      <c r="AN459" t="n">
        <v>85</v>
      </c>
      <c r="AO459" t="n">
        <v>0.008500000000000001</v>
      </c>
      <c r="AP459" t="inlineStr">
        <is>
          <t>4-Acid Digestion</t>
        </is>
      </c>
      <c r="AQ459" t="inlineStr"/>
      <c r="AR459" t="inlineStr"/>
      <c r="AS459" t="inlineStr"/>
      <c r="AT459" t="n">
        <v>23.4</v>
      </c>
      <c r="AU459" t="n">
        <v>0.00234</v>
      </c>
      <c r="AV459" t="inlineStr">
        <is>
          <t>4-Acid Digestion</t>
        </is>
      </c>
      <c r="AW459" t="n">
        <v>74</v>
      </c>
      <c r="AX459" t="n">
        <v>0.0074</v>
      </c>
      <c r="AY459" t="inlineStr">
        <is>
          <t>4-Acid Digestion</t>
        </is>
      </c>
      <c r="AZ459" t="n">
        <v>6.73</v>
      </c>
      <c r="BA459" t="n">
        <v>0.000673</v>
      </c>
      <c r="BB459" t="inlineStr">
        <is>
          <t>4-Acid Digestion</t>
        </is>
      </c>
      <c r="BC459" t="n">
        <v>5120</v>
      </c>
      <c r="BD459" t="n">
        <v>0.512</v>
      </c>
      <c r="BE459" t="inlineStr">
        <is>
          <t>4-Acid Digestion</t>
        </is>
      </c>
      <c r="BF459" t="n">
        <v>5.1</v>
      </c>
      <c r="BG459" t="n">
        <v>0.00051</v>
      </c>
      <c r="BH459" t="inlineStr">
        <is>
          <t>4-Acid Digestion</t>
        </is>
      </c>
      <c r="BI459" t="n">
        <v>2.89</v>
      </c>
      <c r="BJ459" t="n">
        <v>0.000289</v>
      </c>
      <c r="BK459" t="inlineStr">
        <is>
          <t>4-Acid Digestion</t>
        </is>
      </c>
      <c r="BL459" t="n">
        <v>1.36</v>
      </c>
      <c r="BM459" t="n">
        <v>0.000136</v>
      </c>
      <c r="BN459" t="inlineStr">
        <is>
          <t>4-Acid Digestion</t>
        </is>
      </c>
      <c r="BO459" t="n">
        <v>64600</v>
      </c>
      <c r="BP459" t="n">
        <v>6.46</v>
      </c>
      <c r="BQ459" t="inlineStr">
        <is>
          <t>4-Acid Digestion</t>
        </is>
      </c>
      <c r="BR459" t="n">
        <v>21.2</v>
      </c>
      <c r="BS459" t="n">
        <v>0.00212</v>
      </c>
      <c r="BT459" t="inlineStr">
        <is>
          <t>4-Acid Digestion</t>
        </is>
      </c>
      <c r="BU459" t="n">
        <v>5.78</v>
      </c>
      <c r="BV459" t="n">
        <v>0.000578</v>
      </c>
      <c r="BW459" t="inlineStr">
        <is>
          <t>4-Acid Digestion</t>
        </is>
      </c>
      <c r="BX459" s="2" t="n">
        <v>2</v>
      </c>
      <c r="BY459" s="2" t="n">
        <v>0.0002</v>
      </c>
      <c r="BZ459" t="inlineStr">
        <is>
          <t>4-Acid Digestion</t>
        </is>
      </c>
      <c r="CA459" t="n">
        <v>3.33</v>
      </c>
      <c r="CB459" t="n">
        <v>0.000333</v>
      </c>
      <c r="CC459" t="inlineStr">
        <is>
          <t>4-Acid Digestion</t>
        </is>
      </c>
      <c r="CD459" s="2" t="n">
        <v>0.05</v>
      </c>
      <c r="CE459" s="2" t="n">
        <v>5e-06</v>
      </c>
      <c r="CF459" t="inlineStr">
        <is>
          <t>Aqua Regia Digestion</t>
        </is>
      </c>
      <c r="CG459" t="n">
        <v>0.98</v>
      </c>
      <c r="CH459" t="n">
        <v>9.8e-05</v>
      </c>
      <c r="CI459" t="inlineStr">
        <is>
          <t>4-Acid Digestion</t>
        </is>
      </c>
      <c r="CJ459" t="n">
        <v>0.59</v>
      </c>
      <c r="CK459" t="n">
        <v>5.9e-05</v>
      </c>
      <c r="CL459" t="inlineStr">
        <is>
          <t>4-Acid Digestion</t>
        </is>
      </c>
      <c r="CM459" t="inlineStr"/>
      <c r="CN459" t="inlineStr"/>
      <c r="CO459" t="inlineStr"/>
      <c r="CP459" t="n">
        <v>26100</v>
      </c>
      <c r="CQ459" t="n">
        <v>2.61</v>
      </c>
      <c r="CR459" t="inlineStr">
        <is>
          <t>4-Acid Digestion</t>
        </is>
      </c>
      <c r="CS459" t="n">
        <v>42.5</v>
      </c>
      <c r="CT459" t="n">
        <v>0.00425</v>
      </c>
      <c r="CU459" t="inlineStr">
        <is>
          <t>4-Acid Digestion</t>
        </is>
      </c>
      <c r="CV459" t="n">
        <v>31.7</v>
      </c>
      <c r="CW459" t="n">
        <v>0.00317</v>
      </c>
      <c r="CX459" t="inlineStr">
        <is>
          <t>4-Acid Digestion</t>
        </is>
      </c>
      <c r="CY459" t="n">
        <v>0.39</v>
      </c>
      <c r="CZ459" t="n">
        <v>3.9e-05</v>
      </c>
      <c r="DA459" t="inlineStr">
        <is>
          <t>4-Acid Digestion</t>
        </is>
      </c>
      <c r="DB459" t="n">
        <v>17200</v>
      </c>
      <c r="DC459" t="n">
        <v>1.72</v>
      </c>
      <c r="DD459" t="inlineStr">
        <is>
          <t>4-Acid Digestion</t>
        </is>
      </c>
      <c r="DE459" t="n">
        <v>950</v>
      </c>
      <c r="DF459" t="n">
        <v>0.095</v>
      </c>
      <c r="DG459" t="inlineStr">
        <is>
          <t>4-Acid Digestion</t>
        </is>
      </c>
      <c r="DH459" t="n">
        <v>0.9399999999999999</v>
      </c>
      <c r="DI459" t="n">
        <v>9.399999999999999e-05</v>
      </c>
      <c r="DJ459" t="inlineStr">
        <is>
          <t>4-Acid Digestion</t>
        </is>
      </c>
      <c r="DK459" t="n">
        <v>3230</v>
      </c>
      <c r="DL459" t="n">
        <v>0.323</v>
      </c>
      <c r="DM459" t="inlineStr">
        <is>
          <t>4-Acid Digestion</t>
        </is>
      </c>
      <c r="DN459" t="n">
        <v>14</v>
      </c>
      <c r="DO459" t="n">
        <v>0.0014</v>
      </c>
      <c r="DP459" t="inlineStr">
        <is>
          <t>4-Acid Digestion</t>
        </is>
      </c>
      <c r="DQ459" t="n">
        <v>36</v>
      </c>
      <c r="DR459" t="n">
        <v>0.0036</v>
      </c>
      <c r="DS459" t="inlineStr">
        <is>
          <t>4-Acid Digestion</t>
        </is>
      </c>
      <c r="DT459" t="n">
        <v>38.5</v>
      </c>
      <c r="DU459" t="n">
        <v>0.00385</v>
      </c>
      <c r="DV459" t="inlineStr">
        <is>
          <t>Peroxide Fusion ICP</t>
        </is>
      </c>
      <c r="DW459" t="n">
        <v>640</v>
      </c>
      <c r="DX459" t="n">
        <v>0.064</v>
      </c>
      <c r="DY459" t="inlineStr">
        <is>
          <t>4-Acid Digestion</t>
        </is>
      </c>
      <c r="DZ459" t="n">
        <v>92</v>
      </c>
      <c r="EA459" t="n">
        <v>0.0092</v>
      </c>
      <c r="EB459" t="inlineStr">
        <is>
          <t>4-Acid Digestion</t>
        </is>
      </c>
      <c r="EC459" t="inlineStr"/>
      <c r="ED459" t="inlineStr"/>
      <c r="EE459" t="inlineStr"/>
      <c r="EF459" t="n">
        <v>9.619999999999999</v>
      </c>
      <c r="EG459" t="n">
        <v>0.000962</v>
      </c>
      <c r="EH459" t="inlineStr">
        <is>
          <t>4-Acid Digestion</t>
        </is>
      </c>
      <c r="EI459" t="inlineStr"/>
      <c r="EJ459" t="inlineStr"/>
      <c r="EK459" t="inlineStr"/>
      <c r="EL459" t="n">
        <v>173</v>
      </c>
      <c r="EM459" t="n">
        <v>0.0173</v>
      </c>
      <c r="EN459" t="inlineStr">
        <is>
          <t>Peroxide Fusion ICP</t>
        </is>
      </c>
      <c r="EO459" s="2" t="n">
        <v>0.002</v>
      </c>
      <c r="EP459" s="2" t="n">
        <v>2e-07</v>
      </c>
      <c r="EQ459" t="inlineStr">
        <is>
          <t>4-Acid Digestion</t>
        </is>
      </c>
      <c r="ER459" t="inlineStr"/>
      <c r="ES459" t="inlineStr"/>
      <c r="ET459" t="inlineStr"/>
      <c r="EU459" t="inlineStr"/>
      <c r="EV459" t="inlineStr"/>
      <c r="EW459" t="inlineStr"/>
      <c r="EX459" t="n">
        <v>8040</v>
      </c>
      <c r="EY459" t="n">
        <v>0.804</v>
      </c>
      <c r="EZ459" t="inlineStr">
        <is>
          <t>4-Acid Digestion</t>
        </is>
      </c>
      <c r="FA459" t="n">
        <v>1.33</v>
      </c>
      <c r="FB459" t="n">
        <v>0.000133</v>
      </c>
      <c r="FC459" t="inlineStr">
        <is>
          <t>4-Acid Digestion</t>
        </is>
      </c>
      <c r="FD459" t="n">
        <v>13.2</v>
      </c>
      <c r="FE459" t="n">
        <v>0.00132</v>
      </c>
      <c r="FF459" t="inlineStr">
        <is>
          <t>4-Acid Digestion</t>
        </is>
      </c>
      <c r="FG459" t="n">
        <v>7.86</v>
      </c>
      <c r="FH459" t="n">
        <v>0.000786</v>
      </c>
      <c r="FI459" t="inlineStr">
        <is>
          <t>4-Acid Digestion</t>
        </is>
      </c>
      <c r="FJ459" t="n">
        <v>292500</v>
      </c>
      <c r="FK459" t="n">
        <v>29.25</v>
      </c>
      <c r="FL459" t="inlineStr">
        <is>
          <t>Peroxide Fusion ICP</t>
        </is>
      </c>
      <c r="FM459" t="n">
        <v>6.84</v>
      </c>
      <c r="FN459" t="n">
        <v>0.000684</v>
      </c>
      <c r="FO459" t="inlineStr">
        <is>
          <t>Peroxide Fusion ICP</t>
        </is>
      </c>
      <c r="FP459" t="n">
        <v>13.6</v>
      </c>
      <c r="FQ459" t="n">
        <v>0.00136</v>
      </c>
      <c r="FR459" t="inlineStr">
        <is>
          <t>4-Acid Digestion</t>
        </is>
      </c>
      <c r="FS459" t="n">
        <v>40.4</v>
      </c>
      <c r="FT459" t="n">
        <v>0.00404</v>
      </c>
      <c r="FU459" t="inlineStr">
        <is>
          <t>4-Acid Digestion</t>
        </is>
      </c>
      <c r="FV459" t="n">
        <v>1.11</v>
      </c>
      <c r="FW459" t="n">
        <v>0.000111</v>
      </c>
      <c r="FX459" t="inlineStr">
        <is>
          <t>4-Acid Digestion</t>
        </is>
      </c>
      <c r="FY459" t="n">
        <v>0.86</v>
      </c>
      <c r="FZ459" t="n">
        <v>8.6e-05</v>
      </c>
      <c r="GA459" t="inlineStr">
        <is>
          <t>4-Acid Digestion</t>
        </is>
      </c>
      <c r="GB459" s="2" t="n">
        <v>0.05</v>
      </c>
      <c r="GC459" s="2" t="n">
        <v>5e-06</v>
      </c>
      <c r="GD459" t="inlineStr">
        <is>
          <t>Aqua Regia Digestion</t>
        </is>
      </c>
      <c r="GE459" t="n">
        <v>16.6</v>
      </c>
      <c r="GF459" t="n">
        <v>0.00166</v>
      </c>
      <c r="GG459" t="inlineStr">
        <is>
          <t>4-Acid Digestion</t>
        </is>
      </c>
      <c r="GH459" t="n">
        <v>4020</v>
      </c>
      <c r="GI459" t="n">
        <v>0.402</v>
      </c>
      <c r="GJ459" t="inlineStr">
        <is>
          <t>4-Acid Digestion</t>
        </is>
      </c>
      <c r="GK459" t="n">
        <v>0.9</v>
      </c>
      <c r="GL459" t="n">
        <v>9.000000000000001e-05</v>
      </c>
      <c r="GM459" t="inlineStr">
        <is>
          <t>4-Acid Digestion</t>
        </is>
      </c>
      <c r="GN459" t="n">
        <v>0.4</v>
      </c>
      <c r="GO459" t="n">
        <v>4e-05</v>
      </c>
      <c r="GP459" t="inlineStr">
        <is>
          <t>4-Acid Digestion</t>
        </is>
      </c>
      <c r="GQ459" t="n">
        <v>3.06</v>
      </c>
      <c r="GR459" t="n">
        <v>0.000306</v>
      </c>
      <c r="GS459" t="inlineStr">
        <is>
          <t>4-Acid Digestion</t>
        </is>
      </c>
      <c r="GT459" t="n">
        <v>94</v>
      </c>
      <c r="GU459" t="n">
        <v>0.0094</v>
      </c>
      <c r="GV459" t="inlineStr">
        <is>
          <t>Peroxide Fusion ICP</t>
        </is>
      </c>
      <c r="GW459" t="n">
        <v>5.41</v>
      </c>
      <c r="GX459" t="n">
        <v>0.000541</v>
      </c>
      <c r="GY459" t="inlineStr">
        <is>
          <t>4-Acid Digestion</t>
        </is>
      </c>
      <c r="GZ459" t="n">
        <v>26.4</v>
      </c>
      <c r="HA459" t="n">
        <v>0.00264</v>
      </c>
      <c r="HB459" t="inlineStr">
        <is>
          <t>4-Acid Digestion</t>
        </is>
      </c>
      <c r="HC459" t="n">
        <v>2.58</v>
      </c>
      <c r="HD459" t="n">
        <v>0.000258</v>
      </c>
      <c r="HE459" t="inlineStr">
        <is>
          <t>4-Acid Digestion</t>
        </is>
      </c>
      <c r="HF459" t="n">
        <v>380</v>
      </c>
      <c r="HG459" t="n">
        <v>0.038</v>
      </c>
      <c r="HH459" t="inlineStr">
        <is>
          <t>4-Acid Digestion</t>
        </is>
      </c>
      <c r="HI459" t="n">
        <v>109</v>
      </c>
      <c r="HJ459" t="n">
        <v>0.0109</v>
      </c>
      <c r="HK459" t="inlineStr">
        <is>
          <t>4-Acid Digestion</t>
        </is>
      </c>
    </row>
    <row r="460">
      <c r="A460" t="inlineStr">
        <is>
          <t>OREAS0925</t>
        </is>
      </c>
      <c r="B460" t="inlineStr">
        <is>
          <t>Cu ore</t>
        </is>
      </c>
      <c r="C460" t="inlineStr">
        <is>
          <t>primary</t>
        </is>
      </c>
      <c r="D460" t="inlineStr">
        <is>
          <t>siltstone</t>
        </is>
      </c>
      <c r="E460" t="inlineStr">
        <is>
          <t>structurally-controlled sediment-hosted</t>
        </is>
      </c>
      <c r="F460" t="inlineStr">
        <is>
          <t>yes</t>
        </is>
      </c>
      <c r="G460" t="inlineStr">
        <is>
          <t>Current</t>
        </is>
      </c>
      <c r="H460" t="inlineStr">
        <is>
          <t>C:/Users/Zeb/Documents/GitHub/OREAS-Catalogue-Info/oreas-catalogue-2024-05-24.csv</t>
        </is>
      </c>
      <c r="I460">
        <f>Hyperlink("https://www.oreas.com/crm/OREAS-925/")</f>
        <v/>
      </c>
      <c r="J460" t="n">
        <v>2.41</v>
      </c>
      <c r="K460" t="n">
        <v>0.000241</v>
      </c>
      <c r="L460" t="inlineStr">
        <is>
          <t>Aqua Regia Digestion</t>
        </is>
      </c>
      <c r="M460" t="n">
        <v>73200</v>
      </c>
      <c r="N460" t="n">
        <v>7.32</v>
      </c>
      <c r="O460" t="inlineStr">
        <is>
          <t>4-Acid Digestion</t>
        </is>
      </c>
      <c r="P460" t="n">
        <v>9.6</v>
      </c>
      <c r="Q460" t="n">
        <v>0.00096</v>
      </c>
      <c r="R460" t="inlineStr">
        <is>
          <t>4-Acid Digestion</t>
        </is>
      </c>
      <c r="S460" s="2" t="n">
        <v>0.005</v>
      </c>
      <c r="T460" s="2" t="n">
        <v>5e-07</v>
      </c>
      <c r="U460" t="inlineStr">
        <is>
          <t>Aqua Regia Digestion</t>
        </is>
      </c>
      <c r="V460" s="2" t="n">
        <v>10</v>
      </c>
      <c r="W460" s="2" t="n">
        <v>0.001</v>
      </c>
      <c r="X460" t="inlineStr">
        <is>
          <t>Aqua Regia Digestion</t>
        </is>
      </c>
      <c r="Y460" t="n">
        <v>425</v>
      </c>
      <c r="Z460" t="n">
        <v>0.0425</v>
      </c>
      <c r="AA460" t="inlineStr">
        <is>
          <t>4-Acid Digestion</t>
        </is>
      </c>
      <c r="AB460" t="n">
        <v>2.32</v>
      </c>
      <c r="AC460" t="n">
        <v>0.000232</v>
      </c>
      <c r="AD460" t="inlineStr">
        <is>
          <t>4-Acid Digestion</t>
        </is>
      </c>
      <c r="AE460" t="n">
        <v>31.3</v>
      </c>
      <c r="AF460" t="n">
        <v>0.00313</v>
      </c>
      <c r="AG460" t="inlineStr">
        <is>
          <t>4-Acid Digestion</t>
        </is>
      </c>
      <c r="AH460" t="n">
        <v>4580</v>
      </c>
      <c r="AI460" t="n">
        <v>0.458</v>
      </c>
      <c r="AJ460" t="inlineStr">
        <is>
          <t>4-Acid Digestion</t>
        </is>
      </c>
      <c r="AK460" t="n">
        <v>0.54</v>
      </c>
      <c r="AL460" t="n">
        <v>5.4e-05</v>
      </c>
      <c r="AM460" t="inlineStr">
        <is>
          <t>4-Acid Digestion</t>
        </is>
      </c>
      <c r="AN460" t="n">
        <v>82</v>
      </c>
      <c r="AO460" t="n">
        <v>0.008200000000000001</v>
      </c>
      <c r="AP460" t="inlineStr">
        <is>
          <t>4-Acid Digestion</t>
        </is>
      </c>
      <c r="AQ460" t="inlineStr"/>
      <c r="AR460" t="inlineStr"/>
      <c r="AS460" t="inlineStr"/>
      <c r="AT460" t="n">
        <v>24.6</v>
      </c>
      <c r="AU460" t="n">
        <v>0.00246</v>
      </c>
      <c r="AV460" t="inlineStr">
        <is>
          <t>4-Acid Digestion</t>
        </is>
      </c>
      <c r="AW460" t="n">
        <v>70</v>
      </c>
      <c r="AX460" t="n">
        <v>0.007</v>
      </c>
      <c r="AY460" t="inlineStr">
        <is>
          <t>4-Acid Digestion</t>
        </is>
      </c>
      <c r="AZ460" t="n">
        <v>6.5</v>
      </c>
      <c r="BA460" t="n">
        <v>0.00065</v>
      </c>
      <c r="BB460" t="inlineStr">
        <is>
          <t>4-Acid Digestion</t>
        </is>
      </c>
      <c r="BC460" t="n">
        <v>6150</v>
      </c>
      <c r="BD460" t="n">
        <v>0.615</v>
      </c>
      <c r="BE460" t="inlineStr">
        <is>
          <t>4-Acid Digestion</t>
        </is>
      </c>
      <c r="BF460" t="n">
        <v>4.82</v>
      </c>
      <c r="BG460" t="n">
        <v>0.000482</v>
      </c>
      <c r="BH460" t="inlineStr">
        <is>
          <t>4-Acid Digestion</t>
        </is>
      </c>
      <c r="BI460" t="n">
        <v>2.7</v>
      </c>
      <c r="BJ460" t="n">
        <v>0.00027</v>
      </c>
      <c r="BK460" t="inlineStr">
        <is>
          <t>4-Acid Digestion</t>
        </is>
      </c>
      <c r="BL460" t="n">
        <v>1.28</v>
      </c>
      <c r="BM460" t="n">
        <v>0.000128</v>
      </c>
      <c r="BN460" t="inlineStr">
        <is>
          <t>4-Acid Digestion</t>
        </is>
      </c>
      <c r="BO460" t="n">
        <v>68600</v>
      </c>
      <c r="BP460" t="n">
        <v>6.86</v>
      </c>
      <c r="BQ460" t="inlineStr">
        <is>
          <t>4-Acid Digestion</t>
        </is>
      </c>
      <c r="BR460" t="n">
        <v>20.3</v>
      </c>
      <c r="BS460" t="n">
        <v>0.00203</v>
      </c>
      <c r="BT460" t="inlineStr">
        <is>
          <t>4-Acid Digestion</t>
        </is>
      </c>
      <c r="BU460" t="n">
        <v>5.58</v>
      </c>
      <c r="BV460" t="n">
        <v>0.000558</v>
      </c>
      <c r="BW460" t="inlineStr">
        <is>
          <t>4-Acid Digestion</t>
        </is>
      </c>
      <c r="BX460" s="2" t="n">
        <v>2</v>
      </c>
      <c r="BY460" s="2" t="n">
        <v>0.0002</v>
      </c>
      <c r="BZ460" t="inlineStr">
        <is>
          <t>4-Acid Digestion</t>
        </is>
      </c>
      <c r="CA460" t="n">
        <v>3.15</v>
      </c>
      <c r="CB460" t="n">
        <v>0.000315</v>
      </c>
      <c r="CC460" t="inlineStr">
        <is>
          <t>4-Acid Digestion</t>
        </is>
      </c>
      <c r="CD460" s="2" t="n">
        <v>0.08</v>
      </c>
      <c r="CE460" s="2" t="n">
        <v>8e-06</v>
      </c>
      <c r="CF460" t="inlineStr">
        <is>
          <t>Aqua Regia Digestion</t>
        </is>
      </c>
      <c r="CG460" t="n">
        <v>0.93</v>
      </c>
      <c r="CH460" t="n">
        <v>9.3e-05</v>
      </c>
      <c r="CI460" t="inlineStr">
        <is>
          <t>4-Acid Digestion</t>
        </is>
      </c>
      <c r="CJ460" t="n">
        <v>0.67</v>
      </c>
      <c r="CK460" t="n">
        <v>6.7e-05</v>
      </c>
      <c r="CL460" t="inlineStr">
        <is>
          <t>4-Acid Digestion</t>
        </is>
      </c>
      <c r="CM460" t="inlineStr"/>
      <c r="CN460" t="inlineStr"/>
      <c r="CO460" t="inlineStr"/>
      <c r="CP460" t="n">
        <v>24700</v>
      </c>
      <c r="CQ460" t="n">
        <v>2.47</v>
      </c>
      <c r="CR460" t="inlineStr">
        <is>
          <t>4-Acid Digestion</t>
        </is>
      </c>
      <c r="CS460" t="n">
        <v>41.3</v>
      </c>
      <c r="CT460" t="n">
        <v>0.00413</v>
      </c>
      <c r="CU460" t="inlineStr">
        <is>
          <t>4-Acid Digestion</t>
        </is>
      </c>
      <c r="CV460" t="n">
        <v>32.3</v>
      </c>
      <c r="CW460" t="n">
        <v>0.00323</v>
      </c>
      <c r="CX460" t="inlineStr">
        <is>
          <t>4-Acid Digestion</t>
        </is>
      </c>
      <c r="CY460" t="n">
        <v>0.38</v>
      </c>
      <c r="CZ460" t="n">
        <v>3.8e-05</v>
      </c>
      <c r="DA460" t="inlineStr">
        <is>
          <t>4-Acid Digestion</t>
        </is>
      </c>
      <c r="DB460" t="n">
        <v>17900</v>
      </c>
      <c r="DC460" t="n">
        <v>1.79</v>
      </c>
      <c r="DD460" t="inlineStr">
        <is>
          <t>4-Acid Digestion</t>
        </is>
      </c>
      <c r="DE460" t="n">
        <v>990</v>
      </c>
      <c r="DF460" t="n">
        <v>0.099</v>
      </c>
      <c r="DG460" t="inlineStr">
        <is>
          <t>4-Acid Digestion</t>
        </is>
      </c>
      <c r="DH460" t="n">
        <v>0.99</v>
      </c>
      <c r="DI460" t="n">
        <v>9.899999999999999e-05</v>
      </c>
      <c r="DJ460" t="inlineStr">
        <is>
          <t>4-Acid Digestion</t>
        </is>
      </c>
      <c r="DK460" t="n">
        <v>2860</v>
      </c>
      <c r="DL460" t="n">
        <v>0.286</v>
      </c>
      <c r="DM460" t="inlineStr">
        <is>
          <t>4-Acid Digestion</t>
        </is>
      </c>
      <c r="DN460" t="n">
        <v>13.3</v>
      </c>
      <c r="DO460" t="n">
        <v>0.00133</v>
      </c>
      <c r="DP460" t="inlineStr">
        <is>
          <t>4-Acid Digestion</t>
        </is>
      </c>
      <c r="DQ460" t="n">
        <v>34.8</v>
      </c>
      <c r="DR460" t="n">
        <v>0.00348</v>
      </c>
      <c r="DS460" t="inlineStr">
        <is>
          <t>4-Acid Digestion</t>
        </is>
      </c>
      <c r="DT460" t="n">
        <v>35.5</v>
      </c>
      <c r="DU460" t="n">
        <v>0.00355</v>
      </c>
      <c r="DV460" t="inlineStr">
        <is>
          <t>Peroxide Fusion ICP</t>
        </is>
      </c>
      <c r="DW460" t="n">
        <v>620</v>
      </c>
      <c r="DX460" t="n">
        <v>0.062</v>
      </c>
      <c r="DY460" t="inlineStr">
        <is>
          <t>4-Acid Digestion</t>
        </is>
      </c>
      <c r="DZ460" t="n">
        <v>110</v>
      </c>
      <c r="EA460" t="n">
        <v>0.011</v>
      </c>
      <c r="EB460" t="inlineStr">
        <is>
          <t>4-Acid Digestion</t>
        </is>
      </c>
      <c r="EC460" t="inlineStr"/>
      <c r="ED460" t="inlineStr"/>
      <c r="EE460" t="inlineStr"/>
      <c r="EF460" t="n">
        <v>9.359999999999999</v>
      </c>
      <c r="EG460" t="n">
        <v>0.000936</v>
      </c>
      <c r="EH460" t="inlineStr">
        <is>
          <t>4-Acid Digestion</t>
        </is>
      </c>
      <c r="EI460" t="inlineStr"/>
      <c r="EJ460" t="inlineStr"/>
      <c r="EK460" t="inlineStr"/>
      <c r="EL460" t="n">
        <v>166</v>
      </c>
      <c r="EM460" t="n">
        <v>0.0166</v>
      </c>
      <c r="EN460" t="inlineStr">
        <is>
          <t>Peroxide Fusion ICP</t>
        </is>
      </c>
      <c r="EO460" s="2" t="n">
        <v>0.002</v>
      </c>
      <c r="EP460" s="2" t="n">
        <v>2e-07</v>
      </c>
      <c r="EQ460" t="inlineStr">
        <is>
          <t>4-Acid Digestion</t>
        </is>
      </c>
      <c r="ER460" t="inlineStr"/>
      <c r="ES460" t="inlineStr"/>
      <c r="ET460" t="inlineStr"/>
      <c r="EU460" t="inlineStr"/>
      <c r="EV460" t="inlineStr"/>
      <c r="EW460" t="inlineStr"/>
      <c r="EX460" t="n">
        <v>9620</v>
      </c>
      <c r="EY460" t="n">
        <v>0.962</v>
      </c>
      <c r="EZ460" t="inlineStr">
        <is>
          <t>4-Acid Digestion</t>
        </is>
      </c>
      <c r="FA460" t="n">
        <v>1.36</v>
      </c>
      <c r="FB460" t="n">
        <v>0.000136</v>
      </c>
      <c r="FC460" t="inlineStr">
        <is>
          <t>4-Acid Digestion</t>
        </is>
      </c>
      <c r="FD460" t="n">
        <v>13.1</v>
      </c>
      <c r="FE460" t="n">
        <v>0.00131</v>
      </c>
      <c r="FF460" t="inlineStr">
        <is>
          <t>4-Acid Digestion</t>
        </is>
      </c>
      <c r="FG460" t="n">
        <v>9.07</v>
      </c>
      <c r="FH460" t="n">
        <v>0.000907</v>
      </c>
      <c r="FI460" t="inlineStr">
        <is>
          <t>4-Acid Digestion</t>
        </is>
      </c>
      <c r="FJ460" t="n">
        <v>294300</v>
      </c>
      <c r="FK460" t="n">
        <v>29.43</v>
      </c>
      <c r="FL460" t="inlineStr">
        <is>
          <t>Peroxide Fusion ICP</t>
        </is>
      </c>
      <c r="FM460" t="n">
        <v>6.71</v>
      </c>
      <c r="FN460" t="n">
        <v>0.000671</v>
      </c>
      <c r="FO460" t="inlineStr">
        <is>
          <t>Peroxide Fusion ICP</t>
        </is>
      </c>
      <c r="FP460" t="n">
        <v>14.9</v>
      </c>
      <c r="FQ460" t="n">
        <v>0.00149</v>
      </c>
      <c r="FR460" t="inlineStr">
        <is>
          <t>4-Acid Digestion</t>
        </is>
      </c>
      <c r="FS460" t="n">
        <v>36.2</v>
      </c>
      <c r="FT460" t="n">
        <v>0.00362</v>
      </c>
      <c r="FU460" t="inlineStr">
        <is>
          <t>4-Acid Digestion</t>
        </is>
      </c>
      <c r="FV460" t="n">
        <v>1.06</v>
      </c>
      <c r="FW460" t="n">
        <v>0.000106</v>
      </c>
      <c r="FX460" t="inlineStr">
        <is>
          <t>4-Acid Digestion</t>
        </is>
      </c>
      <c r="FY460" t="n">
        <v>0.8100000000000001</v>
      </c>
      <c r="FZ460" t="n">
        <v>8.1e-05</v>
      </c>
      <c r="GA460" t="inlineStr">
        <is>
          <t>4-Acid Digestion</t>
        </is>
      </c>
      <c r="GB460" s="2" t="n">
        <v>0.05</v>
      </c>
      <c r="GC460" s="2" t="n">
        <v>5e-06</v>
      </c>
      <c r="GD460" t="inlineStr">
        <is>
          <t>Aqua Regia Digestion</t>
        </is>
      </c>
      <c r="GE460" t="n">
        <v>16</v>
      </c>
      <c r="GF460" t="n">
        <v>0.0016</v>
      </c>
      <c r="GG460" t="inlineStr">
        <is>
          <t>4-Acid Digestion</t>
        </is>
      </c>
      <c r="GH460" t="n">
        <v>3910</v>
      </c>
      <c r="GI460" t="n">
        <v>0.391</v>
      </c>
      <c r="GJ460" t="inlineStr">
        <is>
          <t>4-Acid Digestion</t>
        </is>
      </c>
      <c r="GK460" t="n">
        <v>0.87</v>
      </c>
      <c r="GL460" t="n">
        <v>8.7e-05</v>
      </c>
      <c r="GM460" t="inlineStr">
        <is>
          <t>4-Acid Digestion</t>
        </is>
      </c>
      <c r="GN460" t="n">
        <v>0.39</v>
      </c>
      <c r="GO460" t="n">
        <v>3.9e-05</v>
      </c>
      <c r="GP460" t="inlineStr">
        <is>
          <t>4-Acid Digestion</t>
        </is>
      </c>
      <c r="GQ460" t="n">
        <v>2.94</v>
      </c>
      <c r="GR460" t="n">
        <v>0.000294</v>
      </c>
      <c r="GS460" t="inlineStr">
        <is>
          <t>4-Acid Digestion</t>
        </is>
      </c>
      <c r="GT460" t="n">
        <v>90</v>
      </c>
      <c r="GU460" t="n">
        <v>0.008999999999999999</v>
      </c>
      <c r="GV460" t="inlineStr">
        <is>
          <t>Peroxide Fusion ICP</t>
        </is>
      </c>
      <c r="GW460" t="n">
        <v>5.82</v>
      </c>
      <c r="GX460" t="n">
        <v>0.0005820000000000001</v>
      </c>
      <c r="GY460" t="inlineStr">
        <is>
          <t>4-Acid Digestion</t>
        </is>
      </c>
      <c r="GZ460" t="n">
        <v>24.6</v>
      </c>
      <c r="HA460" t="n">
        <v>0.00246</v>
      </c>
      <c r="HB460" t="inlineStr">
        <is>
          <t>4-Acid Digestion</t>
        </is>
      </c>
      <c r="HC460" t="n">
        <v>2.43</v>
      </c>
      <c r="HD460" t="n">
        <v>0.000243</v>
      </c>
      <c r="HE460" t="inlineStr">
        <is>
          <t>4-Acid Digestion</t>
        </is>
      </c>
      <c r="HF460" t="n">
        <v>446</v>
      </c>
      <c r="HG460" t="n">
        <v>0.0446</v>
      </c>
      <c r="HH460" t="inlineStr">
        <is>
          <t>4-Acid Digestion</t>
        </is>
      </c>
      <c r="HI460" t="n">
        <v>106</v>
      </c>
      <c r="HJ460" t="n">
        <v>0.0106</v>
      </c>
      <c r="HK460" t="inlineStr">
        <is>
          <t>4-Acid Digestion</t>
        </is>
      </c>
    </row>
    <row r="461">
      <c r="A461" t="inlineStr">
        <is>
          <t>OREAS0926</t>
        </is>
      </c>
      <c r="B461" t="inlineStr">
        <is>
          <t>Cu ore</t>
        </is>
      </c>
      <c r="C461" t="inlineStr">
        <is>
          <t>primary</t>
        </is>
      </c>
      <c r="D461" t="inlineStr">
        <is>
          <t>siltstone</t>
        </is>
      </c>
      <c r="E461" t="inlineStr">
        <is>
          <t>structurally-controlled sediment-hosted</t>
        </is>
      </c>
      <c r="F461" t="inlineStr">
        <is>
          <t>yes</t>
        </is>
      </c>
      <c r="G461" t="inlineStr">
        <is>
          <t>Current</t>
        </is>
      </c>
      <c r="H461" t="inlineStr">
        <is>
          <t>C:/Users/Zeb/Documents/GitHub/OREAS-Catalogue-Info/oreas-catalogue-2024-05-24.csv</t>
        </is>
      </c>
      <c r="I461">
        <f>Hyperlink("https://www.oreas.com/crm/OREAS-926/")</f>
        <v/>
      </c>
      <c r="J461" t="n">
        <v>2.97</v>
      </c>
      <c r="K461" t="n">
        <v>0.000297</v>
      </c>
      <c r="L461" t="inlineStr">
        <is>
          <t>Aqua Regia Digestion</t>
        </is>
      </c>
      <c r="M461" t="n">
        <v>73000</v>
      </c>
      <c r="N461" t="n">
        <v>7.3</v>
      </c>
      <c r="O461" t="inlineStr">
        <is>
          <t>4-Acid Digestion</t>
        </is>
      </c>
      <c r="P461" t="n">
        <v>8.640000000000001</v>
      </c>
      <c r="Q461" t="n">
        <v>0.000864</v>
      </c>
      <c r="R461" t="inlineStr">
        <is>
          <t>4-Acid Digestion</t>
        </is>
      </c>
      <c r="S461" s="2" t="n">
        <v>0.01</v>
      </c>
      <c r="T461" s="2" t="n">
        <v>1e-06</v>
      </c>
      <c r="U461" t="inlineStr">
        <is>
          <t>Aqua Regia Digestion</t>
        </is>
      </c>
      <c r="V461" s="2" t="n">
        <v>10</v>
      </c>
      <c r="W461" s="2" t="n">
        <v>0.001</v>
      </c>
      <c r="X461" t="inlineStr">
        <is>
          <t>Aqua Regia Digestion</t>
        </is>
      </c>
      <c r="Y461" t="n">
        <v>427</v>
      </c>
      <c r="Z461" t="n">
        <v>0.0427</v>
      </c>
      <c r="AA461" t="inlineStr">
        <is>
          <t>4-Acid Digestion</t>
        </is>
      </c>
      <c r="AB461" t="n">
        <v>2.23</v>
      </c>
      <c r="AC461" t="n">
        <v>0.000223</v>
      </c>
      <c r="AD461" t="inlineStr">
        <is>
          <t>4-Acid Digestion</t>
        </is>
      </c>
      <c r="AE461" t="n">
        <v>41</v>
      </c>
      <c r="AF461" t="n">
        <v>0.0041</v>
      </c>
      <c r="AG461" t="inlineStr">
        <is>
          <t>4-Acid Digestion</t>
        </is>
      </c>
      <c r="AH461" t="n">
        <v>4770</v>
      </c>
      <c r="AI461" t="n">
        <v>0.477</v>
      </c>
      <c r="AJ461" t="inlineStr">
        <is>
          <t>4-Acid Digestion</t>
        </is>
      </c>
      <c r="AK461" t="n">
        <v>0.51</v>
      </c>
      <c r="AL461" t="n">
        <v>5.1e-05</v>
      </c>
      <c r="AM461" t="inlineStr">
        <is>
          <t>4-Acid Digestion</t>
        </is>
      </c>
      <c r="AN461" t="n">
        <v>84</v>
      </c>
      <c r="AO461" t="n">
        <v>0.008399999999999999</v>
      </c>
      <c r="AP461" t="inlineStr">
        <is>
          <t>4-Acid Digestion</t>
        </is>
      </c>
      <c r="AQ461" t="inlineStr"/>
      <c r="AR461" t="inlineStr"/>
      <c r="AS461" t="inlineStr"/>
      <c r="AT461" t="n">
        <v>26.1</v>
      </c>
      <c r="AU461" t="n">
        <v>0.00261</v>
      </c>
      <c r="AV461" t="inlineStr">
        <is>
          <t>4-Acid Digestion</t>
        </is>
      </c>
      <c r="AW461" t="n">
        <v>70</v>
      </c>
      <c r="AX461" t="n">
        <v>0.007</v>
      </c>
      <c r="AY461" t="inlineStr">
        <is>
          <t>4-Acid Digestion</t>
        </is>
      </c>
      <c r="AZ461" t="n">
        <v>6.55</v>
      </c>
      <c r="BA461" t="n">
        <v>0.000655</v>
      </c>
      <c r="BB461" t="inlineStr">
        <is>
          <t>4-Acid Digestion</t>
        </is>
      </c>
      <c r="BC461" t="n">
        <v>8130</v>
      </c>
      <c r="BD461" t="n">
        <v>0.8129999999999999</v>
      </c>
      <c r="BE461" t="inlineStr">
        <is>
          <t>4-Acid Digestion</t>
        </is>
      </c>
      <c r="BF461" t="n">
        <v>4.94</v>
      </c>
      <c r="BG461" t="n">
        <v>0.000494</v>
      </c>
      <c r="BH461" t="inlineStr">
        <is>
          <t>4-Acid Digestion</t>
        </is>
      </c>
      <c r="BI461" t="n">
        <v>2.78</v>
      </c>
      <c r="BJ461" t="n">
        <v>0.000278</v>
      </c>
      <c r="BK461" t="inlineStr">
        <is>
          <t>4-Acid Digestion</t>
        </is>
      </c>
      <c r="BL461" t="n">
        <v>1.36</v>
      </c>
      <c r="BM461" t="n">
        <v>0.000136</v>
      </c>
      <c r="BN461" t="inlineStr">
        <is>
          <t>4-Acid Digestion</t>
        </is>
      </c>
      <c r="BO461" t="n">
        <v>71300</v>
      </c>
      <c r="BP461" t="n">
        <v>7.13</v>
      </c>
      <c r="BQ461" t="inlineStr">
        <is>
          <t>4-Acid Digestion</t>
        </is>
      </c>
      <c r="BR461" t="n">
        <v>20</v>
      </c>
      <c r="BS461" t="n">
        <v>0.002</v>
      </c>
      <c r="BT461" t="inlineStr">
        <is>
          <t>4-Acid Digestion</t>
        </is>
      </c>
      <c r="BU461" t="n">
        <v>5.71</v>
      </c>
      <c r="BV461" t="n">
        <v>0.000571</v>
      </c>
      <c r="BW461" t="inlineStr">
        <is>
          <t>4-Acid Digestion</t>
        </is>
      </c>
      <c r="BX461" s="2" t="n">
        <v>2</v>
      </c>
      <c r="BY461" s="2" t="n">
        <v>0.0002</v>
      </c>
      <c r="BZ461" t="inlineStr">
        <is>
          <t>4-Acid Digestion</t>
        </is>
      </c>
      <c r="CA461" t="n">
        <v>3.12</v>
      </c>
      <c r="CB461" t="n">
        <v>0.000312</v>
      </c>
      <c r="CC461" t="inlineStr">
        <is>
          <t>4-Acid Digestion</t>
        </is>
      </c>
      <c r="CD461" s="2" t="n">
        <v>0.06</v>
      </c>
      <c r="CE461" s="2" t="n">
        <v>6e-06</v>
      </c>
      <c r="CF461" t="inlineStr">
        <is>
          <t>Aqua Regia Digestion</t>
        </is>
      </c>
      <c r="CG461" t="n">
        <v>0.92</v>
      </c>
      <c r="CH461" t="n">
        <v>9.2e-05</v>
      </c>
      <c r="CI461" t="inlineStr">
        <is>
          <t>4-Acid Digestion</t>
        </is>
      </c>
      <c r="CJ461" t="n">
        <v>0.84</v>
      </c>
      <c r="CK461" t="n">
        <v>8.4e-05</v>
      </c>
      <c r="CL461" t="inlineStr">
        <is>
          <t>4-Acid Digestion</t>
        </is>
      </c>
      <c r="CM461" t="inlineStr"/>
      <c r="CN461" t="inlineStr"/>
      <c r="CO461" t="inlineStr"/>
      <c r="CP461" t="n">
        <v>24900</v>
      </c>
      <c r="CQ461" t="n">
        <v>2.49</v>
      </c>
      <c r="CR461" t="inlineStr">
        <is>
          <t>4-Acid Digestion</t>
        </is>
      </c>
      <c r="CS461" t="n">
        <v>41.8</v>
      </c>
      <c r="CT461" t="n">
        <v>0.00418</v>
      </c>
      <c r="CU461" t="inlineStr">
        <is>
          <t>4-Acid Digestion</t>
        </is>
      </c>
      <c r="CV461" t="n">
        <v>31.1</v>
      </c>
      <c r="CW461" t="n">
        <v>0.00311</v>
      </c>
      <c r="CX461" t="inlineStr">
        <is>
          <t>4-Acid Digestion</t>
        </is>
      </c>
      <c r="CY461" t="n">
        <v>0.38</v>
      </c>
      <c r="CZ461" t="n">
        <v>3.8e-05</v>
      </c>
      <c r="DA461" t="inlineStr">
        <is>
          <t>4-Acid Digestion</t>
        </is>
      </c>
      <c r="DB461" t="n">
        <v>17300</v>
      </c>
      <c r="DC461" t="n">
        <v>1.73</v>
      </c>
      <c r="DD461" t="inlineStr">
        <is>
          <t>4-Acid Digestion</t>
        </is>
      </c>
      <c r="DE461" t="n">
        <v>990</v>
      </c>
      <c r="DF461" t="n">
        <v>0.099</v>
      </c>
      <c r="DG461" t="inlineStr">
        <is>
          <t>4-Acid Digestion</t>
        </is>
      </c>
      <c r="DH461" t="n">
        <v>1.04</v>
      </c>
      <c r="DI461" t="n">
        <v>0.000104</v>
      </c>
      <c r="DJ461" t="inlineStr">
        <is>
          <t>4-Acid Digestion</t>
        </is>
      </c>
      <c r="DK461" t="n">
        <v>2780</v>
      </c>
      <c r="DL461" t="n">
        <v>0.278</v>
      </c>
      <c r="DM461" t="inlineStr">
        <is>
          <t>4-Acid Digestion</t>
        </is>
      </c>
      <c r="DN461" t="n">
        <v>13.5</v>
      </c>
      <c r="DO461" t="n">
        <v>0.00135</v>
      </c>
      <c r="DP461" t="inlineStr">
        <is>
          <t>4-Acid Digestion</t>
        </is>
      </c>
      <c r="DQ461" t="n">
        <v>35.3</v>
      </c>
      <c r="DR461" t="n">
        <v>0.00353</v>
      </c>
      <c r="DS461" t="inlineStr">
        <is>
          <t>4-Acid Digestion</t>
        </is>
      </c>
      <c r="DT461" t="n">
        <v>36.6</v>
      </c>
      <c r="DU461" t="n">
        <v>0.00366</v>
      </c>
      <c r="DV461" t="inlineStr">
        <is>
          <t>Peroxide Fusion ICP</t>
        </is>
      </c>
      <c r="DW461" t="n">
        <v>620</v>
      </c>
      <c r="DX461" t="n">
        <v>0.062</v>
      </c>
      <c r="DY461" t="inlineStr">
        <is>
          <t>4-Acid Digestion</t>
        </is>
      </c>
      <c r="DZ461" t="n">
        <v>98</v>
      </c>
      <c r="EA461" t="n">
        <v>0.0098</v>
      </c>
      <c r="EB461" t="inlineStr">
        <is>
          <t>4-Acid Digestion</t>
        </is>
      </c>
      <c r="EC461" t="inlineStr"/>
      <c r="ED461" t="inlineStr"/>
      <c r="EE461" t="inlineStr"/>
      <c r="EF461" t="n">
        <v>9.609999999999999</v>
      </c>
      <c r="EG461" t="n">
        <v>0.000961</v>
      </c>
      <c r="EH461" t="inlineStr">
        <is>
          <t>4-Acid Digestion</t>
        </is>
      </c>
      <c r="EI461" t="inlineStr"/>
      <c r="EJ461" t="inlineStr"/>
      <c r="EK461" t="inlineStr"/>
      <c r="EL461" t="n">
        <v>169</v>
      </c>
      <c r="EM461" t="n">
        <v>0.0169</v>
      </c>
      <c r="EN461" t="inlineStr">
        <is>
          <t>Peroxide Fusion ICP</t>
        </is>
      </c>
      <c r="EO461" s="2" t="n">
        <v>0.005</v>
      </c>
      <c r="EP461" s="2" t="n">
        <v>5e-07</v>
      </c>
      <c r="EQ461" t="inlineStr">
        <is>
          <t>4-Acid Digestion</t>
        </is>
      </c>
      <c r="ER461" t="inlineStr"/>
      <c r="ES461" t="inlineStr"/>
      <c r="ET461" t="inlineStr"/>
      <c r="EU461" t="inlineStr"/>
      <c r="EV461" t="inlineStr"/>
      <c r="EW461" t="inlineStr"/>
      <c r="EX461" t="n">
        <v>11600</v>
      </c>
      <c r="EY461" t="n">
        <v>1.16</v>
      </c>
      <c r="EZ461" t="inlineStr">
        <is>
          <t>4-Acid Digestion</t>
        </is>
      </c>
      <c r="FA461" t="n">
        <v>1.32</v>
      </c>
      <c r="FB461" t="n">
        <v>0.000132</v>
      </c>
      <c r="FC461" t="inlineStr">
        <is>
          <t>4-Acid Digestion</t>
        </is>
      </c>
      <c r="FD461" t="n">
        <v>13.1</v>
      </c>
      <c r="FE461" t="n">
        <v>0.00131</v>
      </c>
      <c r="FF461" t="inlineStr">
        <is>
          <t>4-Acid Digestion</t>
        </is>
      </c>
      <c r="FG461" t="n">
        <v>10.7</v>
      </c>
      <c r="FH461" t="n">
        <v>0.00107</v>
      </c>
      <c r="FI461" t="inlineStr">
        <is>
          <t>4-Acid Digestion</t>
        </is>
      </c>
      <c r="FJ461" t="n">
        <v>293500</v>
      </c>
      <c r="FK461" t="n">
        <v>29.35</v>
      </c>
      <c r="FL461" t="inlineStr">
        <is>
          <t>Peroxide Fusion ICP</t>
        </is>
      </c>
      <c r="FM461" t="n">
        <v>6.74</v>
      </c>
      <c r="FN461" t="n">
        <v>0.000674</v>
      </c>
      <c r="FO461" t="inlineStr">
        <is>
          <t>Peroxide Fusion ICP</t>
        </is>
      </c>
      <c r="FP461" t="n">
        <v>16.9</v>
      </c>
      <c r="FQ461" t="n">
        <v>0.00169</v>
      </c>
      <c r="FR461" t="inlineStr">
        <is>
          <t>4-Acid Digestion</t>
        </is>
      </c>
      <c r="FS461" t="n">
        <v>36.2</v>
      </c>
      <c r="FT461" t="n">
        <v>0.00362</v>
      </c>
      <c r="FU461" t="inlineStr">
        <is>
          <t>4-Acid Digestion</t>
        </is>
      </c>
      <c r="FV461" t="n">
        <v>1.03</v>
      </c>
      <c r="FW461" t="n">
        <v>0.000103</v>
      </c>
      <c r="FX461" t="inlineStr">
        <is>
          <t>4-Acid Digestion</t>
        </is>
      </c>
      <c r="FY461" t="n">
        <v>0.84</v>
      </c>
      <c r="FZ461" t="n">
        <v>8.4e-05</v>
      </c>
      <c r="GA461" t="inlineStr">
        <is>
          <t>4-Acid Digestion</t>
        </is>
      </c>
      <c r="GB461" s="2" t="n">
        <v>0.08</v>
      </c>
      <c r="GC461" s="2" t="n">
        <v>8e-06</v>
      </c>
      <c r="GD461" t="inlineStr">
        <is>
          <t>Aqua Regia Digestion</t>
        </is>
      </c>
      <c r="GE461" t="n">
        <v>16.1</v>
      </c>
      <c r="GF461" t="n">
        <v>0.00161</v>
      </c>
      <c r="GG461" t="inlineStr">
        <is>
          <t>4-Acid Digestion</t>
        </is>
      </c>
      <c r="GH461" t="n">
        <v>3910</v>
      </c>
      <c r="GI461" t="n">
        <v>0.391</v>
      </c>
      <c r="GJ461" t="inlineStr">
        <is>
          <t>4-Acid Digestion</t>
        </is>
      </c>
      <c r="GK461" t="n">
        <v>0.86</v>
      </c>
      <c r="GL461" t="n">
        <v>8.6e-05</v>
      </c>
      <c r="GM461" t="inlineStr">
        <is>
          <t>4-Acid Digestion</t>
        </is>
      </c>
      <c r="GN461" t="n">
        <v>0.39</v>
      </c>
      <c r="GO461" t="n">
        <v>3.9e-05</v>
      </c>
      <c r="GP461" t="inlineStr">
        <is>
          <t>4-Acid Digestion</t>
        </is>
      </c>
      <c r="GQ461" t="n">
        <v>2.93</v>
      </c>
      <c r="GR461" t="n">
        <v>0.000293</v>
      </c>
      <c r="GS461" t="inlineStr">
        <is>
          <t>4-Acid Digestion</t>
        </is>
      </c>
      <c r="GT461" t="n">
        <v>91</v>
      </c>
      <c r="GU461" t="n">
        <v>0.0091</v>
      </c>
      <c r="GV461" t="inlineStr">
        <is>
          <t>Peroxide Fusion ICP</t>
        </is>
      </c>
      <c r="GW461" t="n">
        <v>6.6</v>
      </c>
      <c r="GX461" t="n">
        <v>0.00066</v>
      </c>
      <c r="GY461" t="inlineStr">
        <is>
          <t>4-Acid Digestion</t>
        </is>
      </c>
      <c r="GZ461" t="n">
        <v>25</v>
      </c>
      <c r="HA461" t="n">
        <v>0.0025</v>
      </c>
      <c r="HB461" t="inlineStr">
        <is>
          <t>4-Acid Digestion</t>
        </is>
      </c>
      <c r="HC461" t="n">
        <v>2.46</v>
      </c>
      <c r="HD461" t="n">
        <v>0.000246</v>
      </c>
      <c r="HE461" t="inlineStr">
        <is>
          <t>4-Acid Digestion</t>
        </is>
      </c>
      <c r="HF461" t="n">
        <v>398</v>
      </c>
      <c r="HG461" t="n">
        <v>0.0398</v>
      </c>
      <c r="HH461" t="inlineStr">
        <is>
          <t>4-Acid Digestion</t>
        </is>
      </c>
      <c r="HI461" t="n">
        <v>107</v>
      </c>
      <c r="HJ461" t="n">
        <v>0.0107</v>
      </c>
      <c r="HK461" t="inlineStr">
        <is>
          <t>4-Acid Digestion</t>
        </is>
      </c>
    </row>
    <row r="462">
      <c r="A462" t="inlineStr">
        <is>
          <t>OREAS0927</t>
        </is>
      </c>
      <c r="B462" t="inlineStr">
        <is>
          <t>Cu ore</t>
        </is>
      </c>
      <c r="C462" t="inlineStr">
        <is>
          <t>primary</t>
        </is>
      </c>
      <c r="D462" t="inlineStr">
        <is>
          <t>siltstone</t>
        </is>
      </c>
      <c r="E462" t="inlineStr">
        <is>
          <t>structurally-controlled sediment-hosted</t>
        </is>
      </c>
      <c r="F462" t="inlineStr">
        <is>
          <t>yes</t>
        </is>
      </c>
      <c r="G462" t="inlineStr">
        <is>
          <t>Current</t>
        </is>
      </c>
      <c r="H462" t="inlineStr">
        <is>
          <t>C:/Users/Zeb/Documents/GitHub/OREAS-Catalogue-Info/oreas-catalogue-2024-05-24.csv</t>
        </is>
      </c>
      <c r="I462">
        <f>Hyperlink("https://www.oreas.com/crm/OREAS-927/")</f>
        <v/>
      </c>
      <c r="J462" t="n">
        <v>3.9</v>
      </c>
      <c r="K462" t="n">
        <v>0.00039</v>
      </c>
      <c r="L462" t="inlineStr">
        <is>
          <t>Aqua Regia Digestion</t>
        </is>
      </c>
      <c r="M462" t="n">
        <v>64100</v>
      </c>
      <c r="N462" t="n">
        <v>6.41</v>
      </c>
      <c r="O462" t="inlineStr">
        <is>
          <t>4-Acid Digestion</t>
        </is>
      </c>
      <c r="P462" t="n">
        <v>16.3</v>
      </c>
      <c r="Q462" t="n">
        <v>0.00163</v>
      </c>
      <c r="R462" t="inlineStr">
        <is>
          <t>4-Acid Digestion</t>
        </is>
      </c>
      <c r="S462" s="2" t="n">
        <v>0.01</v>
      </c>
      <c r="T462" s="2" t="n">
        <v>1e-06</v>
      </c>
      <c r="U462" t="inlineStr">
        <is>
          <t>Aqua Regia Digestion</t>
        </is>
      </c>
      <c r="V462" s="2" t="n">
        <v>20</v>
      </c>
      <c r="W462" s="2" t="n">
        <v>0.002</v>
      </c>
      <c r="X462" t="inlineStr">
        <is>
          <t>Peroxide Fusion ICP</t>
        </is>
      </c>
      <c r="Y462" t="n">
        <v>308</v>
      </c>
      <c r="Z462" t="n">
        <v>0.0308</v>
      </c>
      <c r="AA462" t="inlineStr">
        <is>
          <t>4-Acid Digestion</t>
        </is>
      </c>
      <c r="AB462" t="n">
        <v>1.8</v>
      </c>
      <c r="AC462" t="n">
        <v>0.00018</v>
      </c>
      <c r="AD462" t="inlineStr">
        <is>
          <t>4-Acid Digestion</t>
        </is>
      </c>
      <c r="AE462" t="n">
        <v>57</v>
      </c>
      <c r="AF462" t="n">
        <v>0.0057</v>
      </c>
      <c r="AG462" t="inlineStr">
        <is>
          <t>4-Acid Digestion</t>
        </is>
      </c>
      <c r="AH462" t="n">
        <v>3900</v>
      </c>
      <c r="AI462" t="n">
        <v>0.39</v>
      </c>
      <c r="AJ462" t="inlineStr">
        <is>
          <t>4-Acid Digestion</t>
        </is>
      </c>
      <c r="AK462" t="n">
        <v>1.01</v>
      </c>
      <c r="AL462" t="n">
        <v>0.000101</v>
      </c>
      <c r="AM462" t="inlineStr">
        <is>
          <t>4-Acid Digestion</t>
        </is>
      </c>
      <c r="AN462" t="n">
        <v>72</v>
      </c>
      <c r="AO462" t="n">
        <v>0.0072</v>
      </c>
      <c r="AP462" t="inlineStr">
        <is>
          <t>4-Acid Digestion</t>
        </is>
      </c>
      <c r="AQ462" t="inlineStr"/>
      <c r="AR462" t="inlineStr"/>
      <c r="AS462" t="inlineStr"/>
      <c r="AT462" t="n">
        <v>28.7</v>
      </c>
      <c r="AU462" t="n">
        <v>0.00287</v>
      </c>
      <c r="AV462" t="inlineStr">
        <is>
          <t>4-Acid Digestion</t>
        </is>
      </c>
      <c r="AW462" t="n">
        <v>62</v>
      </c>
      <c r="AX462" t="n">
        <v>0.0062</v>
      </c>
      <c r="AY462" t="inlineStr">
        <is>
          <t>4-Acid Digestion</t>
        </is>
      </c>
      <c r="AZ462" t="n">
        <v>5.19</v>
      </c>
      <c r="BA462" t="n">
        <v>0.000519</v>
      </c>
      <c r="BB462" t="inlineStr">
        <is>
          <t>4-Acid Digestion</t>
        </is>
      </c>
      <c r="BC462" t="n">
        <v>10800</v>
      </c>
      <c r="BD462" t="n">
        <v>1.08</v>
      </c>
      <c r="BE462" t="inlineStr">
        <is>
          <t>4-Acid Digestion</t>
        </is>
      </c>
      <c r="BF462" t="n">
        <v>4.08</v>
      </c>
      <c r="BG462" t="n">
        <v>0.000408</v>
      </c>
      <c r="BH462" t="inlineStr">
        <is>
          <t>4-Acid Digestion</t>
        </is>
      </c>
      <c r="BI462" t="n">
        <v>2.28</v>
      </c>
      <c r="BJ462" t="n">
        <v>0.000228</v>
      </c>
      <c r="BK462" t="inlineStr">
        <is>
          <t>4-Acid Digestion</t>
        </is>
      </c>
      <c r="BL462" t="n">
        <v>1.07</v>
      </c>
      <c r="BM462" t="n">
        <v>0.000107</v>
      </c>
      <c r="BN462" t="inlineStr">
        <is>
          <t>4-Acid Digestion</t>
        </is>
      </c>
      <c r="BO462" t="n">
        <v>83500</v>
      </c>
      <c r="BP462" t="n">
        <v>8.35</v>
      </c>
      <c r="BQ462" t="inlineStr">
        <is>
          <t>4-Acid Digestion</t>
        </is>
      </c>
      <c r="BR462" t="n">
        <v>18.1</v>
      </c>
      <c r="BS462" t="n">
        <v>0.00181</v>
      </c>
      <c r="BT462" t="inlineStr">
        <is>
          <t>4-Acid Digestion</t>
        </is>
      </c>
      <c r="BU462" t="n">
        <v>4.89</v>
      </c>
      <c r="BV462" t="n">
        <v>0.000489</v>
      </c>
      <c r="BW462" t="inlineStr">
        <is>
          <t>4-Acid Digestion</t>
        </is>
      </c>
      <c r="BX462" s="2" t="n">
        <v>2</v>
      </c>
      <c r="BY462" s="2" t="n">
        <v>0.0002</v>
      </c>
      <c r="BZ462" t="inlineStr">
        <is>
          <t>4-Acid Digestion</t>
        </is>
      </c>
      <c r="CA462" t="n">
        <v>2.87</v>
      </c>
      <c r="CB462" t="n">
        <v>0.000287</v>
      </c>
      <c r="CC462" t="inlineStr">
        <is>
          <t>4-Acid Digestion</t>
        </is>
      </c>
      <c r="CD462" s="2" t="n">
        <v>0.13</v>
      </c>
      <c r="CE462" s="2" t="n">
        <v>1.3e-05</v>
      </c>
      <c r="CF462" t="inlineStr">
        <is>
          <t>Aqua Regia Digestion</t>
        </is>
      </c>
      <c r="CG462" t="n">
        <v>0.76</v>
      </c>
      <c r="CH462" t="n">
        <v>7.6e-05</v>
      </c>
      <c r="CI462" t="inlineStr">
        <is>
          <t>4-Acid Digestion</t>
        </is>
      </c>
      <c r="CJ462" t="n">
        <v>1.07</v>
      </c>
      <c r="CK462" t="n">
        <v>0.000107</v>
      </c>
      <c r="CL462" t="inlineStr">
        <is>
          <t>4-Acid Digestion</t>
        </is>
      </c>
      <c r="CM462" t="inlineStr"/>
      <c r="CN462" t="inlineStr"/>
      <c r="CO462" t="inlineStr"/>
      <c r="CP462" t="n">
        <v>17900</v>
      </c>
      <c r="CQ462" t="n">
        <v>1.79</v>
      </c>
      <c r="CR462" t="inlineStr">
        <is>
          <t>4-Acid Digestion</t>
        </is>
      </c>
      <c r="CS462" t="n">
        <v>36.6</v>
      </c>
      <c r="CT462" t="n">
        <v>0.00366</v>
      </c>
      <c r="CU462" t="inlineStr">
        <is>
          <t>4-Acid Digestion</t>
        </is>
      </c>
      <c r="CV462" t="n">
        <v>34.5</v>
      </c>
      <c r="CW462" t="n">
        <v>0.00345</v>
      </c>
      <c r="CX462" t="inlineStr">
        <is>
          <t>4-Acid Digestion</t>
        </is>
      </c>
      <c r="CY462" t="n">
        <v>0.31</v>
      </c>
      <c r="CZ462" t="n">
        <v>3.1e-05</v>
      </c>
      <c r="DA462" t="inlineStr">
        <is>
          <t>4-Acid Digestion</t>
        </is>
      </c>
      <c r="DB462" t="n">
        <v>21100</v>
      </c>
      <c r="DC462" t="n">
        <v>2.11</v>
      </c>
      <c r="DD462" t="inlineStr">
        <is>
          <t>4-Acid Digestion</t>
        </is>
      </c>
      <c r="DE462" t="n">
        <v>1150</v>
      </c>
      <c r="DF462" t="n">
        <v>0.115</v>
      </c>
      <c r="DG462" t="inlineStr">
        <is>
          <t>4-Acid Digestion</t>
        </is>
      </c>
      <c r="DH462" t="n">
        <v>1.21</v>
      </c>
      <c r="DI462" t="n">
        <v>0.000121</v>
      </c>
      <c r="DJ462" t="inlineStr">
        <is>
          <t>4-Acid Digestion</t>
        </is>
      </c>
      <c r="DK462" t="n">
        <v>1910</v>
      </c>
      <c r="DL462" t="n">
        <v>0.191</v>
      </c>
      <c r="DM462" t="inlineStr">
        <is>
          <t>4-Acid Digestion</t>
        </is>
      </c>
      <c r="DN462" t="n">
        <v>11.1</v>
      </c>
      <c r="DO462" t="n">
        <v>0.00111</v>
      </c>
      <c r="DP462" t="inlineStr">
        <is>
          <t>4-Acid Digestion</t>
        </is>
      </c>
      <c r="DQ462" t="n">
        <v>30.8</v>
      </c>
      <c r="DR462" t="n">
        <v>0.00308</v>
      </c>
      <c r="DS462" t="inlineStr">
        <is>
          <t>4-Acid Digestion</t>
        </is>
      </c>
      <c r="DT462" t="n">
        <v>30.2</v>
      </c>
      <c r="DU462" t="n">
        <v>0.00302</v>
      </c>
      <c r="DV462" t="inlineStr">
        <is>
          <t>Peroxide Fusion ICP</t>
        </is>
      </c>
      <c r="DW462" t="n">
        <v>560</v>
      </c>
      <c r="DX462" t="n">
        <v>0.056</v>
      </c>
      <c r="DY462" t="inlineStr">
        <is>
          <t>4-Acid Digestion</t>
        </is>
      </c>
      <c r="DZ462" t="n">
        <v>209</v>
      </c>
      <c r="EA462" t="n">
        <v>0.0209</v>
      </c>
      <c r="EB462" t="inlineStr">
        <is>
          <t>4-Acid Digestion</t>
        </is>
      </c>
      <c r="EC462" t="inlineStr"/>
      <c r="ED462" t="inlineStr"/>
      <c r="EE462" t="inlineStr"/>
      <c r="EF462" t="n">
        <v>8.25</v>
      </c>
      <c r="EG462" t="n">
        <v>0.000825</v>
      </c>
      <c r="EH462" t="inlineStr">
        <is>
          <t>4-Acid Digestion</t>
        </is>
      </c>
      <c r="EI462" t="inlineStr"/>
      <c r="EJ462" t="inlineStr"/>
      <c r="EK462" t="inlineStr"/>
      <c r="EL462" t="n">
        <v>122</v>
      </c>
      <c r="EM462" t="n">
        <v>0.0122</v>
      </c>
      <c r="EN462" t="inlineStr">
        <is>
          <t>Peroxide Fusion ICP</t>
        </is>
      </c>
      <c r="EO462" s="2" t="n">
        <v>0.002</v>
      </c>
      <c r="EP462" s="2" t="n">
        <v>2e-07</v>
      </c>
      <c r="EQ462" t="inlineStr">
        <is>
          <t>4-Acid Digestion</t>
        </is>
      </c>
      <c r="ER462" t="inlineStr"/>
      <c r="ES462" t="inlineStr"/>
      <c r="ET462" t="inlineStr"/>
      <c r="EU462" t="inlineStr"/>
      <c r="EV462" t="inlineStr"/>
      <c r="EW462" t="inlineStr"/>
      <c r="EX462" t="n">
        <v>17500</v>
      </c>
      <c r="EY462" t="n">
        <v>1.75</v>
      </c>
      <c r="EZ462" t="inlineStr">
        <is>
          <t>4-Acid Digestion</t>
        </is>
      </c>
      <c r="FA462" t="n">
        <v>1.65</v>
      </c>
      <c r="FB462" t="n">
        <v>0.000165</v>
      </c>
      <c r="FC462" t="inlineStr">
        <is>
          <t>4-Acid Digestion</t>
        </is>
      </c>
      <c r="FD462" t="n">
        <v>11.3</v>
      </c>
      <c r="FE462" t="n">
        <v>0.00113</v>
      </c>
      <c r="FF462" t="inlineStr">
        <is>
          <t>4-Acid Digestion</t>
        </is>
      </c>
      <c r="FG462" t="n">
        <v>15.7</v>
      </c>
      <c r="FH462" t="n">
        <v>0.00157</v>
      </c>
      <c r="FI462" t="inlineStr">
        <is>
          <t>4-Acid Digestion</t>
        </is>
      </c>
      <c r="FJ462" t="n">
        <v>294400</v>
      </c>
      <c r="FK462" t="n">
        <v>29.44</v>
      </c>
      <c r="FL462" t="inlineStr">
        <is>
          <t>Peroxide Fusion ICP</t>
        </is>
      </c>
      <c r="FM462" t="n">
        <v>5.88</v>
      </c>
      <c r="FN462" t="n">
        <v>0.000588</v>
      </c>
      <c r="FO462" t="inlineStr">
        <is>
          <t>Peroxide Fusion ICP</t>
        </is>
      </c>
      <c r="FP462" t="n">
        <v>20.7</v>
      </c>
      <c r="FQ462" t="n">
        <v>0.00207</v>
      </c>
      <c r="FR462" t="inlineStr">
        <is>
          <t>4-Acid Digestion</t>
        </is>
      </c>
      <c r="FS462" t="n">
        <v>28.3</v>
      </c>
      <c r="FT462" t="n">
        <v>0.00283</v>
      </c>
      <c r="FU462" t="inlineStr">
        <is>
          <t>4-Acid Digestion</t>
        </is>
      </c>
      <c r="FV462" t="n">
        <v>0.86</v>
      </c>
      <c r="FW462" t="n">
        <v>8.6e-05</v>
      </c>
      <c r="FX462" t="inlineStr">
        <is>
          <t>4-Acid Digestion</t>
        </is>
      </c>
      <c r="FY462" t="n">
        <v>0.71</v>
      </c>
      <c r="FZ462" t="n">
        <v>7.1e-05</v>
      </c>
      <c r="GA462" t="inlineStr">
        <is>
          <t>4-Acid Digestion</t>
        </is>
      </c>
      <c r="GB462" s="2" t="n">
        <v>0.07000000000000001</v>
      </c>
      <c r="GC462" s="2" t="n">
        <v>7e-06</v>
      </c>
      <c r="GD462" t="inlineStr">
        <is>
          <t>Aqua Regia Digestion</t>
        </is>
      </c>
      <c r="GE462" t="n">
        <v>13.9</v>
      </c>
      <c r="GF462" t="n">
        <v>0.00139</v>
      </c>
      <c r="GG462" t="inlineStr">
        <is>
          <t>4-Acid Digestion</t>
        </is>
      </c>
      <c r="GH462" t="n">
        <v>3280</v>
      </c>
      <c r="GI462" t="n">
        <v>0.328</v>
      </c>
      <c r="GJ462" t="inlineStr">
        <is>
          <t>4-Acid Digestion</t>
        </is>
      </c>
      <c r="GK462" t="n">
        <v>0.67</v>
      </c>
      <c r="GL462" t="n">
        <v>6.7e-05</v>
      </c>
      <c r="GM462" t="inlineStr">
        <is>
          <t>4-Acid Digestion</t>
        </is>
      </c>
      <c r="GN462" t="n">
        <v>0.32</v>
      </c>
      <c r="GO462" t="n">
        <v>3.2e-05</v>
      </c>
      <c r="GP462" t="inlineStr">
        <is>
          <t>4-Acid Digestion</t>
        </is>
      </c>
      <c r="GQ462" t="n">
        <v>2.6</v>
      </c>
      <c r="GR462" t="n">
        <v>0.00026</v>
      </c>
      <c r="GS462" t="inlineStr">
        <is>
          <t>4-Acid Digestion</t>
        </is>
      </c>
      <c r="GT462" t="n">
        <v>77</v>
      </c>
      <c r="GU462" t="n">
        <v>0.0077</v>
      </c>
      <c r="GV462" t="inlineStr">
        <is>
          <t>Peroxide Fusion ICP</t>
        </is>
      </c>
      <c r="GW462" t="n">
        <v>7.74</v>
      </c>
      <c r="GX462" t="n">
        <v>0.0007739999999999999</v>
      </c>
      <c r="GY462" t="inlineStr">
        <is>
          <t>4-Acid Digestion</t>
        </is>
      </c>
      <c r="GZ462" t="n">
        <v>20</v>
      </c>
      <c r="HA462" t="n">
        <v>0.002</v>
      </c>
      <c r="HB462" t="inlineStr">
        <is>
          <t>4-Acid Digestion</t>
        </is>
      </c>
      <c r="HC462" t="n">
        <v>1.98</v>
      </c>
      <c r="HD462" t="n">
        <v>0.000198</v>
      </c>
      <c r="HE462" t="inlineStr">
        <is>
          <t>4-Acid Digestion</t>
        </is>
      </c>
      <c r="HF462" t="n">
        <v>716</v>
      </c>
      <c r="HG462" t="n">
        <v>0.0716</v>
      </c>
      <c r="HH462" t="inlineStr">
        <is>
          <t>4-Acid Digestion</t>
        </is>
      </c>
      <c r="HI462" t="n">
        <v>97</v>
      </c>
      <c r="HJ462" t="n">
        <v>0.0097</v>
      </c>
      <c r="HK462" t="inlineStr">
        <is>
          <t>4-Acid Digestion</t>
        </is>
      </c>
    </row>
    <row r="463">
      <c r="A463" t="inlineStr">
        <is>
          <t>OREAS0928</t>
        </is>
      </c>
      <c r="B463" t="inlineStr">
        <is>
          <t>Cu ore</t>
        </is>
      </c>
      <c r="C463" t="inlineStr">
        <is>
          <t>primary</t>
        </is>
      </c>
      <c r="D463" t="inlineStr">
        <is>
          <t>siltstone</t>
        </is>
      </c>
      <c r="E463" t="inlineStr">
        <is>
          <t>structurally-controlled sediment-hosted</t>
        </is>
      </c>
      <c r="F463" t="inlineStr">
        <is>
          <t>yes</t>
        </is>
      </c>
      <c r="G463" t="inlineStr">
        <is>
          <t>Current</t>
        </is>
      </c>
      <c r="H463" t="inlineStr">
        <is>
          <t>C:/Users/Zeb/Documents/GitHub/OREAS-Catalogue-Info/oreas-catalogue-2024-05-24.csv</t>
        </is>
      </c>
      <c r="I463">
        <f>Hyperlink("https://www.oreas.com/crm/OREAS-928/")</f>
        <v/>
      </c>
      <c r="J463" t="n">
        <v>5.11</v>
      </c>
      <c r="K463" t="n">
        <v>0.000511</v>
      </c>
      <c r="L463" t="inlineStr">
        <is>
          <t>Aqua Regia Digestion</t>
        </is>
      </c>
      <c r="M463" t="n">
        <v>62800</v>
      </c>
      <c r="N463" t="n">
        <v>6.28</v>
      </c>
      <c r="O463" t="inlineStr">
        <is>
          <t>4-Acid Digestion</t>
        </is>
      </c>
      <c r="P463" t="n">
        <v>9.699999999999999</v>
      </c>
      <c r="Q463" t="n">
        <v>0.0009700000000000001</v>
      </c>
      <c r="R463" t="inlineStr">
        <is>
          <t>4-Acid Digestion</t>
        </is>
      </c>
      <c r="S463" t="inlineStr"/>
      <c r="T463" t="inlineStr"/>
      <c r="U463" t="inlineStr"/>
      <c r="V463" t="inlineStr"/>
      <c r="W463" t="inlineStr"/>
      <c r="X463" t="inlineStr"/>
      <c r="Y463" t="n">
        <v>299</v>
      </c>
      <c r="Z463" t="n">
        <v>0.0299</v>
      </c>
      <c r="AA463" t="inlineStr">
        <is>
          <t>4-Acid Digestion</t>
        </is>
      </c>
      <c r="AB463" t="n">
        <v>1.97</v>
      </c>
      <c r="AC463" t="n">
        <v>0.000197</v>
      </c>
      <c r="AD463" t="inlineStr">
        <is>
          <t>4-Acid Digestion</t>
        </is>
      </c>
      <c r="AE463" t="n">
        <v>79</v>
      </c>
      <c r="AF463" t="n">
        <v>0.007900000000000001</v>
      </c>
      <c r="AG463" t="inlineStr">
        <is>
          <t>4-Acid Digestion</t>
        </is>
      </c>
      <c r="AH463" t="n">
        <v>4440</v>
      </c>
      <c r="AI463" t="n">
        <v>0.444</v>
      </c>
      <c r="AJ463" t="inlineStr">
        <is>
          <t>4-Acid Digestion</t>
        </is>
      </c>
      <c r="AK463" s="2" t="n">
        <v>1</v>
      </c>
      <c r="AL463" s="2" t="n">
        <v>0.0001</v>
      </c>
      <c r="AM463" t="inlineStr">
        <is>
          <t>Aqua Regia Digestion</t>
        </is>
      </c>
      <c r="AN463" t="inlineStr"/>
      <c r="AO463" t="inlineStr"/>
      <c r="AP463" t="inlineStr"/>
      <c r="AQ463" t="inlineStr"/>
      <c r="AR463" t="inlineStr"/>
      <c r="AS463" t="inlineStr"/>
      <c r="AT463" t="n">
        <v>31.3</v>
      </c>
      <c r="AU463" t="n">
        <v>0.00313</v>
      </c>
      <c r="AV463" t="inlineStr">
        <is>
          <t>4-Acid Digestion</t>
        </is>
      </c>
      <c r="AW463" t="n">
        <v>59</v>
      </c>
      <c r="AX463" t="n">
        <v>0.0059</v>
      </c>
      <c r="AY463" t="inlineStr">
        <is>
          <t>4-Acid Digestion</t>
        </is>
      </c>
      <c r="AZ463" t="inlineStr"/>
      <c r="BA463" t="inlineStr"/>
      <c r="BB463" t="inlineStr"/>
      <c r="BC463" t="n">
        <v>15300</v>
      </c>
      <c r="BD463" t="n">
        <v>1.53</v>
      </c>
      <c r="BE463" t="inlineStr">
        <is>
          <t>4-Acid Digestion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87900</v>
      </c>
      <c r="BP463" t="n">
        <v>8.789999999999999</v>
      </c>
      <c r="BQ463" t="inlineStr">
        <is>
          <t>4-Acid Digestion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n">
        <v>19100</v>
      </c>
      <c r="CQ463" t="n">
        <v>1.91</v>
      </c>
      <c r="CR463" t="inlineStr">
        <is>
          <t>4-Acid Digestion</t>
        </is>
      </c>
      <c r="CS463" t="n">
        <v>35.2</v>
      </c>
      <c r="CT463" t="n">
        <v>0.00352</v>
      </c>
      <c r="CU463" t="inlineStr">
        <is>
          <t>4-Acid Digestion</t>
        </is>
      </c>
      <c r="CV463" t="n">
        <v>28.3</v>
      </c>
      <c r="CW463" t="n">
        <v>0.00283</v>
      </c>
      <c r="CX463" t="inlineStr">
        <is>
          <t>4-Acid Digestion</t>
        </is>
      </c>
      <c r="CY463" t="inlineStr"/>
      <c r="CZ463" t="inlineStr"/>
      <c r="DA463" t="inlineStr"/>
      <c r="DB463" t="n">
        <v>16800</v>
      </c>
      <c r="DC463" t="n">
        <v>1.68</v>
      </c>
      <c r="DD463" t="inlineStr">
        <is>
          <t>4-Acid Digestion</t>
        </is>
      </c>
      <c r="DE463" t="n">
        <v>1080</v>
      </c>
      <c r="DF463" t="n">
        <v>0.108</v>
      </c>
      <c r="DG463" t="inlineStr">
        <is>
          <t>4-Acid Digestion</t>
        </is>
      </c>
      <c r="DH463" s="2" t="n">
        <v>1.5</v>
      </c>
      <c r="DI463" s="2" t="n">
        <v>0.00015</v>
      </c>
      <c r="DJ463" t="inlineStr">
        <is>
          <t>4-Acid Digestion</t>
        </is>
      </c>
      <c r="DK463" t="n">
        <v>1880</v>
      </c>
      <c r="DL463" t="n">
        <v>0.188</v>
      </c>
      <c r="DM463" t="inlineStr">
        <is>
          <t>4-Acid Digestion</t>
        </is>
      </c>
      <c r="DN463" t="n">
        <v>11.4</v>
      </c>
      <c r="DO463" t="n">
        <v>0.00114</v>
      </c>
      <c r="DP463" t="inlineStr">
        <is>
          <t>4-Acid Digestion</t>
        </is>
      </c>
      <c r="DQ463" t="inlineStr"/>
      <c r="DR463" t="inlineStr"/>
      <c r="DS463" t="inlineStr"/>
      <c r="DT463" t="n">
        <v>28.1</v>
      </c>
      <c r="DU463" t="n">
        <v>0.00281</v>
      </c>
      <c r="DV463" t="inlineStr">
        <is>
          <t>Aqua Regia Digestion</t>
        </is>
      </c>
      <c r="DW463" t="n">
        <v>550</v>
      </c>
      <c r="DX463" t="n">
        <v>0.055</v>
      </c>
      <c r="DY463" t="inlineStr">
        <is>
          <t>4-Acid Digestion</t>
        </is>
      </c>
      <c r="DZ463" t="n">
        <v>122</v>
      </c>
      <c r="EA463" t="n">
        <v>0.0122</v>
      </c>
      <c r="EB463" t="inlineStr">
        <is>
          <t>4-Acid Digestion</t>
        </is>
      </c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n">
        <v>19100</v>
      </c>
      <c r="EY463" t="n">
        <v>1.91</v>
      </c>
      <c r="EZ463" t="inlineStr">
        <is>
          <t>4-Acid Digestion</t>
        </is>
      </c>
      <c r="FA463" t="n">
        <v>1.39</v>
      </c>
      <c r="FB463" t="n">
        <v>0.000139</v>
      </c>
      <c r="FC463" t="inlineStr">
        <is>
          <t>4-Acid Digestion</t>
        </is>
      </c>
      <c r="FD463" t="inlineStr"/>
      <c r="FE463" t="inlineStr"/>
      <c r="FF463" t="inlineStr"/>
      <c r="FG463" t="n">
        <v>18.8</v>
      </c>
      <c r="FH463" t="n">
        <v>0.00188</v>
      </c>
      <c r="FI463" t="inlineStr">
        <is>
          <t>4-Acid Digestion</t>
        </is>
      </c>
      <c r="FJ463" t="n">
        <v>287472.476</v>
      </c>
      <c r="FK463" t="n">
        <v>28.7472476</v>
      </c>
      <c r="FL463" t="inlineStr">
        <is>
          <t>Borate Fusion XRF</t>
        </is>
      </c>
      <c r="FM463" t="inlineStr"/>
      <c r="FN463" t="inlineStr"/>
      <c r="FO463" t="inlineStr"/>
      <c r="FP463" t="n">
        <v>26.2</v>
      </c>
      <c r="FQ463" t="n">
        <v>0.00262</v>
      </c>
      <c r="FR463" t="inlineStr">
        <is>
          <t>4-Acid Digestion</t>
        </is>
      </c>
      <c r="FS463" t="n">
        <v>32.6</v>
      </c>
      <c r="FT463" t="n">
        <v>0.00326</v>
      </c>
      <c r="FU463" t="inlineStr">
        <is>
          <t>4-Acid Digestion</t>
        </is>
      </c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n">
        <v>13.1</v>
      </c>
      <c r="GF463" t="n">
        <v>0.00131</v>
      </c>
      <c r="GG463" t="inlineStr">
        <is>
          <t>4-Acid Digestion</t>
        </is>
      </c>
      <c r="GH463" t="n">
        <v>2990</v>
      </c>
      <c r="GI463" t="n">
        <v>0.299</v>
      </c>
      <c r="GJ463" t="inlineStr">
        <is>
          <t>4-Acid Digestion</t>
        </is>
      </c>
      <c r="GK463" t="n">
        <v>0.72</v>
      </c>
      <c r="GL463" t="n">
        <v>7.2e-05</v>
      </c>
      <c r="GM463" t="inlineStr">
        <is>
          <t>4-Acid Digestion</t>
        </is>
      </c>
      <c r="GN463" t="inlineStr"/>
      <c r="GO463" t="inlineStr"/>
      <c r="GP463" t="inlineStr"/>
      <c r="GQ463" t="inlineStr"/>
      <c r="GR463" t="inlineStr"/>
      <c r="GS463" t="inlineStr"/>
      <c r="GT463" t="n">
        <v>32.7</v>
      </c>
      <c r="GU463" t="n">
        <v>0.00327</v>
      </c>
      <c r="GV463" t="inlineStr">
        <is>
          <t>Aqua Regia Digestion</t>
        </is>
      </c>
      <c r="GW463" t="n">
        <v>10.6</v>
      </c>
      <c r="GX463" t="n">
        <v>0.00106</v>
      </c>
      <c r="GY463" t="inlineStr">
        <is>
          <t>4-Acid Digestion</t>
        </is>
      </c>
      <c r="GZ463" t="n">
        <v>20.4</v>
      </c>
      <c r="HA463" t="n">
        <v>0.00204</v>
      </c>
      <c r="HB463" t="inlineStr">
        <is>
          <t>4-Acid Digestion</t>
        </is>
      </c>
      <c r="HC463" t="inlineStr"/>
      <c r="HD463" t="inlineStr"/>
      <c r="HE463" t="inlineStr"/>
      <c r="HF463" t="n">
        <v>436</v>
      </c>
      <c r="HG463" t="n">
        <v>0.0436</v>
      </c>
      <c r="HH463" t="inlineStr">
        <is>
          <t>4-Acid Digestion</t>
        </is>
      </c>
      <c r="HI463" t="inlineStr"/>
      <c r="HJ463" t="inlineStr"/>
      <c r="HK463" t="inlineStr"/>
    </row>
    <row r="464">
      <c r="A464" t="inlineStr">
        <is>
          <t>OREAS0929</t>
        </is>
      </c>
      <c r="B464" t="inlineStr">
        <is>
          <t>Cu ore</t>
        </is>
      </c>
      <c r="C464" t="inlineStr">
        <is>
          <t>primary</t>
        </is>
      </c>
      <c r="D464" t="inlineStr">
        <is>
          <t>siltstone</t>
        </is>
      </c>
      <c r="E464" t="inlineStr">
        <is>
          <t>structurally-controlled sediment-hosted</t>
        </is>
      </c>
      <c r="F464" t="inlineStr">
        <is>
          <t>yes</t>
        </is>
      </c>
      <c r="G464" t="inlineStr">
        <is>
          <t>Current</t>
        </is>
      </c>
      <c r="H464" t="inlineStr">
        <is>
          <t>C:/Users/Zeb/Documents/GitHub/OREAS-Catalogue-Info/oreas-catalogue-2024-05-24.csv</t>
        </is>
      </c>
      <c r="I464">
        <f>Hyperlink("https://www.oreas.com/crm/OREAS-929/")</f>
        <v/>
      </c>
      <c r="J464" t="n">
        <v>7.03</v>
      </c>
      <c r="K464" t="n">
        <v>0.000703</v>
      </c>
      <c r="L464" t="inlineStr">
        <is>
          <t>Aqua Regia Digestion</t>
        </is>
      </c>
      <c r="M464" t="n">
        <v>62200</v>
      </c>
      <c r="N464" t="n">
        <v>6.22</v>
      </c>
      <c r="O464" t="inlineStr">
        <is>
          <t>4-Acid Digestion</t>
        </is>
      </c>
      <c r="P464" t="n">
        <v>9.949999999999999</v>
      </c>
      <c r="Q464" t="n">
        <v>0.000995</v>
      </c>
      <c r="R464" t="inlineStr">
        <is>
          <t>4-Acid Digestion</t>
        </is>
      </c>
      <c r="S464" t="inlineStr"/>
      <c r="T464" t="inlineStr"/>
      <c r="U464" t="inlineStr"/>
      <c r="V464" t="inlineStr"/>
      <c r="W464" t="inlineStr"/>
      <c r="X464" t="inlineStr"/>
      <c r="Y464" t="n">
        <v>291</v>
      </c>
      <c r="Z464" t="n">
        <v>0.0291</v>
      </c>
      <c r="AA464" t="inlineStr">
        <is>
          <t>4-Acid Digestion</t>
        </is>
      </c>
      <c r="AB464" t="n">
        <v>2</v>
      </c>
      <c r="AC464" t="n">
        <v>0.0002</v>
      </c>
      <c r="AD464" t="inlineStr">
        <is>
          <t>4-Acid Digestion</t>
        </is>
      </c>
      <c r="AE464" t="n">
        <v>111</v>
      </c>
      <c r="AF464" t="n">
        <v>0.0111</v>
      </c>
      <c r="AG464" t="inlineStr">
        <is>
          <t>4-Acid Digestion</t>
        </is>
      </c>
      <c r="AH464" t="n">
        <v>4360</v>
      </c>
      <c r="AI464" t="n">
        <v>0.436</v>
      </c>
      <c r="AJ464" t="inlineStr">
        <is>
          <t>4-Acid Digestion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33.6</v>
      </c>
      <c r="AU464" t="n">
        <v>0.00336</v>
      </c>
      <c r="AV464" t="inlineStr">
        <is>
          <t>4-Acid Digestion</t>
        </is>
      </c>
      <c r="AW464" t="n">
        <v>62</v>
      </c>
      <c r="AX464" t="n">
        <v>0.0062</v>
      </c>
      <c r="AY464" t="inlineStr">
        <is>
          <t>4-Acid Digestion</t>
        </is>
      </c>
      <c r="AZ464" t="inlineStr"/>
      <c r="BA464" t="inlineStr"/>
      <c r="BB464" t="inlineStr"/>
      <c r="BC464" t="n">
        <v>20000</v>
      </c>
      <c r="BD464" t="n">
        <v>2</v>
      </c>
      <c r="BE464" t="inlineStr">
        <is>
          <t>4-Acid Digestion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90000</v>
      </c>
      <c r="BP464" t="n">
        <v>9</v>
      </c>
      <c r="BQ464" t="inlineStr">
        <is>
          <t>4-Acid Digestion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n">
        <v>20800</v>
      </c>
      <c r="CQ464" t="n">
        <v>2.08</v>
      </c>
      <c r="CR464" t="inlineStr">
        <is>
          <t>4-Acid Digestion</t>
        </is>
      </c>
      <c r="CS464" t="inlineStr"/>
      <c r="CT464" t="inlineStr"/>
      <c r="CU464" t="inlineStr"/>
      <c r="CV464" t="n">
        <v>27.1</v>
      </c>
      <c r="CW464" t="n">
        <v>0.00271</v>
      </c>
      <c r="CX464" t="inlineStr">
        <is>
          <t>4-Acid Digestion</t>
        </is>
      </c>
      <c r="CY464" t="inlineStr"/>
      <c r="CZ464" t="inlineStr"/>
      <c r="DA464" t="inlineStr"/>
      <c r="DB464" t="n">
        <v>16500</v>
      </c>
      <c r="DC464" t="n">
        <v>1.65</v>
      </c>
      <c r="DD464" t="inlineStr">
        <is>
          <t>4-Acid Digestion</t>
        </is>
      </c>
      <c r="DE464" t="n">
        <v>1000</v>
      </c>
      <c r="DF464" t="n">
        <v>0.1</v>
      </c>
      <c r="DG464" t="inlineStr">
        <is>
          <t>4-Acid Digestion</t>
        </is>
      </c>
      <c r="DH464" s="2" t="n">
        <v>1.2</v>
      </c>
      <c r="DI464" s="2" t="n">
        <v>0.00012</v>
      </c>
      <c r="DJ464" t="inlineStr">
        <is>
          <t>4-Acid Digestion</t>
        </is>
      </c>
      <c r="DK464" t="n">
        <v>2100</v>
      </c>
      <c r="DL464" t="n">
        <v>0.21</v>
      </c>
      <c r="DM464" t="inlineStr">
        <is>
          <t>4-Acid Digestion</t>
        </is>
      </c>
      <c r="DN464" t="n">
        <v>11.5</v>
      </c>
      <c r="DO464" t="n">
        <v>0.00115</v>
      </c>
      <c r="DP464" t="inlineStr">
        <is>
          <t>4-Acid Digestion</t>
        </is>
      </c>
      <c r="DQ464" t="inlineStr"/>
      <c r="DR464" t="inlineStr"/>
      <c r="DS464" t="inlineStr"/>
      <c r="DT464" t="n">
        <v>29.7</v>
      </c>
      <c r="DU464" t="n">
        <v>0.00297</v>
      </c>
      <c r="DV464" t="inlineStr">
        <is>
          <t>Aqua Regia Digestion</t>
        </is>
      </c>
      <c r="DW464" t="n">
        <v>550</v>
      </c>
      <c r="DX464" t="n">
        <v>0.055</v>
      </c>
      <c r="DY464" t="inlineStr">
        <is>
          <t>4-Acid Digestion</t>
        </is>
      </c>
      <c r="DZ464" t="n">
        <v>130</v>
      </c>
      <c r="EA464" t="n">
        <v>0.013</v>
      </c>
      <c r="EB464" t="inlineStr">
        <is>
          <t>4-Acid Digestion</t>
        </is>
      </c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n">
        <v>23900</v>
      </c>
      <c r="EY464" t="n">
        <v>2.39</v>
      </c>
      <c r="EZ464" t="inlineStr">
        <is>
          <t>4-Acid Digestion</t>
        </is>
      </c>
      <c r="FA464" t="n">
        <v>1.48</v>
      </c>
      <c r="FB464" t="n">
        <v>0.000148</v>
      </c>
      <c r="FC464" t="inlineStr">
        <is>
          <t>4-Acid Digestion</t>
        </is>
      </c>
      <c r="FD464" t="inlineStr"/>
      <c r="FE464" t="inlineStr"/>
      <c r="FF464" t="inlineStr"/>
      <c r="FG464" t="n">
        <v>24.1</v>
      </c>
      <c r="FH464" t="n">
        <v>0.00241</v>
      </c>
      <c r="FI464" t="inlineStr">
        <is>
          <t>4-Acid Digestion</t>
        </is>
      </c>
      <c r="FJ464" t="n">
        <v>279105.391</v>
      </c>
      <c r="FK464" t="n">
        <v>27.9105391</v>
      </c>
      <c r="FL464" t="inlineStr">
        <is>
          <t>Borate Fusion XRF</t>
        </is>
      </c>
      <c r="FM464" t="inlineStr"/>
      <c r="FN464" t="inlineStr"/>
      <c r="FO464" t="inlineStr"/>
      <c r="FP464" t="n">
        <v>29.1</v>
      </c>
      <c r="FQ464" t="n">
        <v>0.00291</v>
      </c>
      <c r="FR464" t="inlineStr">
        <is>
          <t>4-Acid Digestion</t>
        </is>
      </c>
      <c r="FS464" t="n">
        <v>33.3</v>
      </c>
      <c r="FT464" t="n">
        <v>0.00333</v>
      </c>
      <c r="FU464" t="inlineStr">
        <is>
          <t>4-Acid Digestion</t>
        </is>
      </c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n">
        <v>13.1</v>
      </c>
      <c r="GF464" t="n">
        <v>0.00131</v>
      </c>
      <c r="GG464" t="inlineStr">
        <is>
          <t>4-Acid Digestion</t>
        </is>
      </c>
      <c r="GH464" t="n">
        <v>3180</v>
      </c>
      <c r="GI464" t="n">
        <v>0.318</v>
      </c>
      <c r="GJ464" t="inlineStr">
        <is>
          <t>4-Acid Digestion</t>
        </is>
      </c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n">
        <v>31.8</v>
      </c>
      <c r="GU464" t="n">
        <v>0.00318</v>
      </c>
      <c r="GV464" t="inlineStr">
        <is>
          <t>Aqua Regia Digestion</t>
        </is>
      </c>
      <c r="GW464" t="n">
        <v>13.1</v>
      </c>
      <c r="GX464" t="n">
        <v>0.00131</v>
      </c>
      <c r="GY464" t="inlineStr">
        <is>
          <t>4-Acid Digestion</t>
        </is>
      </c>
      <c r="GZ464" t="n">
        <v>20</v>
      </c>
      <c r="HA464" t="n">
        <v>0.002</v>
      </c>
      <c r="HB464" t="inlineStr">
        <is>
          <t>4-Acid Digestion</t>
        </is>
      </c>
      <c r="HC464" t="inlineStr"/>
      <c r="HD464" t="inlineStr"/>
      <c r="HE464" t="inlineStr"/>
      <c r="HF464" t="n">
        <v>477</v>
      </c>
      <c r="HG464" t="n">
        <v>0.0477</v>
      </c>
      <c r="HH464" t="inlineStr">
        <is>
          <t>4-Acid Digestion</t>
        </is>
      </c>
      <c r="HI464" t="n">
        <v>88</v>
      </c>
      <c r="HJ464" t="n">
        <v>0.008800000000000001</v>
      </c>
      <c r="HK464" t="inlineStr">
        <is>
          <t>4-Acid Digestion</t>
        </is>
      </c>
    </row>
    <row r="465">
      <c r="A465" t="inlineStr">
        <is>
          <t>OREAS0093</t>
        </is>
      </c>
      <c r="B465" t="inlineStr">
        <is>
          <t>Cu ore</t>
        </is>
      </c>
      <c r="C465" t="inlineStr">
        <is>
          <t>primary</t>
        </is>
      </c>
      <c r="D465" t="inlineStr">
        <is>
          <t>siltstone</t>
        </is>
      </c>
      <c r="E465" t="inlineStr">
        <is>
          <t>structurally-controlled sediment-hosted</t>
        </is>
      </c>
      <c r="F465" t="inlineStr">
        <is>
          <t>no</t>
        </is>
      </c>
      <c r="G465" t="inlineStr">
        <is>
          <t>Archived</t>
        </is>
      </c>
      <c r="H465" t="inlineStr">
        <is>
          <t>C:/Users/Zeb/Documents/GitHub/OREAS-Catalogue-Info/oreas-catalogue-2024-05-24.csv</t>
        </is>
      </c>
      <c r="I465">
        <f>Hyperlink("https://www.oreas.com/crm/OREAS-93/")</f>
        <v/>
      </c>
      <c r="J465" t="n">
        <v>1.76</v>
      </c>
      <c r="K465" t="n">
        <v>0.000176</v>
      </c>
      <c r="L465" t="inlineStr">
        <is>
          <t>Aqua Regia Digestion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4.6</v>
      </c>
      <c r="AF465" t="n">
        <v>0.00046</v>
      </c>
      <c r="AG465" t="inlineStr">
        <is>
          <t>4-Acid Digestion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18.8</v>
      </c>
      <c r="AU465" t="n">
        <v>0.00188</v>
      </c>
      <c r="AV465" t="inlineStr">
        <is>
          <t>4-Acid Digestion</t>
        </is>
      </c>
      <c r="AW465" t="inlineStr"/>
      <c r="AX465" t="inlineStr"/>
      <c r="AY465" t="inlineStr"/>
      <c r="AZ465" t="inlineStr"/>
      <c r="BA465" t="inlineStr"/>
      <c r="BB465" t="inlineStr"/>
      <c r="BC465" t="n">
        <v>5817</v>
      </c>
      <c r="BD465" t="n">
        <v>0.5817</v>
      </c>
      <c r="BE465" t="inlineStr">
        <is>
          <t>4-Acid Digestion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18.3</v>
      </c>
      <c r="EA465" t="n">
        <v>0.00183</v>
      </c>
      <c r="EB465" t="inlineStr">
        <is>
          <t>4-Acid Digestion</t>
        </is>
      </c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n">
        <v>7082</v>
      </c>
      <c r="EY465" t="n">
        <v>0.7082000000000001</v>
      </c>
      <c r="EZ465" t="inlineStr">
        <is>
          <t>4-Acid Digestion</t>
        </is>
      </c>
      <c r="FA465" t="n">
        <v>1.7</v>
      </c>
      <c r="FB465" t="n">
        <v>0.00017</v>
      </c>
      <c r="FC465" t="inlineStr">
        <is>
          <t>4-Acid Digestion</t>
        </is>
      </c>
      <c r="FD465" t="inlineStr"/>
      <c r="FE465" t="inlineStr"/>
      <c r="FF465" t="inlineStr"/>
      <c r="FG465" t="n">
        <v>7.49</v>
      </c>
      <c r="FH465" t="n">
        <v>0.000749</v>
      </c>
      <c r="FI465" t="inlineStr">
        <is>
          <t>4-Acid Digestion</t>
        </is>
      </c>
      <c r="FJ465" t="inlineStr"/>
      <c r="FK465" t="inlineStr"/>
      <c r="FL465" t="inlineStr"/>
      <c r="FM465" t="inlineStr"/>
      <c r="FN465" t="inlineStr"/>
      <c r="FO465" t="inlineStr"/>
      <c r="FP465" t="n">
        <v>14.9</v>
      </c>
      <c r="FQ465" t="n">
        <v>0.00149</v>
      </c>
      <c r="FR465" t="inlineStr">
        <is>
          <t>4-Acid Digestion</t>
        </is>
      </c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n">
        <v>118</v>
      </c>
      <c r="HG465" t="n">
        <v>0.0118</v>
      </c>
      <c r="HH465" t="inlineStr">
        <is>
          <t>4-Acid Digestion</t>
        </is>
      </c>
      <c r="HI465" t="inlineStr"/>
      <c r="HJ465" t="inlineStr"/>
      <c r="HK465" t="inlineStr"/>
    </row>
    <row r="466">
      <c r="A466" t="inlineStr">
        <is>
          <t>OREAS0930</t>
        </is>
      </c>
      <c r="B466" t="inlineStr">
        <is>
          <t>Cu ore</t>
        </is>
      </c>
      <c r="C466" t="inlineStr">
        <is>
          <t>primary</t>
        </is>
      </c>
      <c r="D466" t="inlineStr">
        <is>
          <t>siltstone</t>
        </is>
      </c>
      <c r="E466" t="inlineStr">
        <is>
          <t>structurally-controlled sediment-hosted</t>
        </is>
      </c>
      <c r="F466" t="inlineStr">
        <is>
          <t>yes</t>
        </is>
      </c>
      <c r="G466" t="inlineStr">
        <is>
          <t>Current</t>
        </is>
      </c>
      <c r="H466" t="inlineStr">
        <is>
          <t>C:/Users/Zeb/Documents/GitHub/OREAS-Catalogue-Info/oreas-catalogue-2024-05-24.csv</t>
        </is>
      </c>
      <c r="I466">
        <f>Hyperlink("https://www.oreas.com/crm/OREAS-930/")</f>
        <v/>
      </c>
      <c r="J466" t="n">
        <v>9.130000000000001</v>
      </c>
      <c r="K466" t="n">
        <v>0.000913</v>
      </c>
      <c r="L466" t="inlineStr">
        <is>
          <t>Aqua Regia Digestion</t>
        </is>
      </c>
      <c r="M466" t="n">
        <v>63500</v>
      </c>
      <c r="N466" t="n">
        <v>6.35</v>
      </c>
      <c r="O466" t="inlineStr">
        <is>
          <t>4-Acid Digestion</t>
        </is>
      </c>
      <c r="P466" t="n">
        <v>11.1</v>
      </c>
      <c r="Q466" t="n">
        <v>0.00111</v>
      </c>
      <c r="R466" t="inlineStr">
        <is>
          <t>4-Acid Digestion</t>
        </is>
      </c>
      <c r="S466" t="inlineStr"/>
      <c r="T466" t="inlineStr"/>
      <c r="U466" t="inlineStr"/>
      <c r="V466" t="inlineStr"/>
      <c r="W466" t="inlineStr"/>
      <c r="X466" t="inlineStr"/>
      <c r="Y466" t="n">
        <v>284</v>
      </c>
      <c r="Z466" t="n">
        <v>0.0284</v>
      </c>
      <c r="AA466" t="inlineStr">
        <is>
          <t>4-Acid Digestion</t>
        </is>
      </c>
      <c r="AB466" t="n">
        <v>2.03</v>
      </c>
      <c r="AC466" t="n">
        <v>0.000203</v>
      </c>
      <c r="AD466" t="inlineStr">
        <is>
          <t>4-Acid Digestion</t>
        </is>
      </c>
      <c r="AE466" t="n">
        <v>136</v>
      </c>
      <c r="AF466" t="n">
        <v>0.0136</v>
      </c>
      <c r="AG466" t="inlineStr">
        <is>
          <t>4-Acid Digestion</t>
        </is>
      </c>
      <c r="AH466" t="n">
        <v>4330</v>
      </c>
      <c r="AI466" t="n">
        <v>0.433</v>
      </c>
      <c r="AJ466" t="inlineStr">
        <is>
          <t>4-Acid Digestion</t>
        </is>
      </c>
      <c r="AK466" t="n">
        <v>0.75</v>
      </c>
      <c r="AL466" t="n">
        <v>7.499999999999999e-05</v>
      </c>
      <c r="AM466" t="inlineStr">
        <is>
          <t>4-Acid Digestion</t>
        </is>
      </c>
      <c r="AN466" t="inlineStr"/>
      <c r="AO466" t="inlineStr"/>
      <c r="AP466" t="inlineStr"/>
      <c r="AQ466" t="inlineStr"/>
      <c r="AR466" t="inlineStr"/>
      <c r="AS466" t="inlineStr"/>
      <c r="AT466" t="n">
        <v>37.4</v>
      </c>
      <c r="AU466" t="n">
        <v>0.00374</v>
      </c>
      <c r="AV466" t="inlineStr">
        <is>
          <t>4-Acid Digestion</t>
        </is>
      </c>
      <c r="AW466" t="n">
        <v>63</v>
      </c>
      <c r="AX466" t="n">
        <v>0.0063</v>
      </c>
      <c r="AY466" t="inlineStr">
        <is>
          <t>4-Acid Digestion</t>
        </is>
      </c>
      <c r="AZ466" t="inlineStr"/>
      <c r="BA466" t="inlineStr"/>
      <c r="BB466" t="inlineStr"/>
      <c r="BC466" t="n">
        <v>25200</v>
      </c>
      <c r="BD466" t="n">
        <v>2.52</v>
      </c>
      <c r="BE466" t="inlineStr">
        <is>
          <t>4-Acid Digestion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94700</v>
      </c>
      <c r="BP466" t="n">
        <v>9.470000000000001</v>
      </c>
      <c r="BQ466" t="inlineStr">
        <is>
          <t>4-Acid Digestion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22300</v>
      </c>
      <c r="CQ466" t="n">
        <v>2.23</v>
      </c>
      <c r="CR466" t="inlineStr">
        <is>
          <t>4-Acid Digestion</t>
        </is>
      </c>
      <c r="CS466" t="n">
        <v>35.4</v>
      </c>
      <c r="CT466" t="n">
        <v>0.00354</v>
      </c>
      <c r="CU466" t="inlineStr">
        <is>
          <t>4-Acid Digestion</t>
        </is>
      </c>
      <c r="CV466" t="n">
        <v>27.1</v>
      </c>
      <c r="CW466" t="n">
        <v>0.00271</v>
      </c>
      <c r="CX466" t="inlineStr">
        <is>
          <t>4-Acid Digestion</t>
        </is>
      </c>
      <c r="CY466" t="inlineStr"/>
      <c r="CZ466" t="inlineStr"/>
      <c r="DA466" t="inlineStr"/>
      <c r="DB466" t="n">
        <v>15600</v>
      </c>
      <c r="DC466" t="n">
        <v>1.56</v>
      </c>
      <c r="DD466" t="inlineStr">
        <is>
          <t>4-Acid Digestion</t>
        </is>
      </c>
      <c r="DE466" t="n">
        <v>950</v>
      </c>
      <c r="DF466" t="n">
        <v>0.095</v>
      </c>
      <c r="DG466" t="inlineStr">
        <is>
          <t>4-Acid Digestion</t>
        </is>
      </c>
      <c r="DH466" s="2" t="n">
        <v>1.5</v>
      </c>
      <c r="DI466" s="2" t="n">
        <v>0.00015</v>
      </c>
      <c r="DJ466" t="inlineStr">
        <is>
          <t>4-Acid Digestion</t>
        </is>
      </c>
      <c r="DK466" t="n">
        <v>2220</v>
      </c>
      <c r="DL466" t="n">
        <v>0.222</v>
      </c>
      <c r="DM466" t="inlineStr">
        <is>
          <t>4-Acid Digestion</t>
        </is>
      </c>
      <c r="DN466" t="n">
        <v>11.6</v>
      </c>
      <c r="DO466" t="n">
        <v>0.00116</v>
      </c>
      <c r="DP466" t="inlineStr">
        <is>
          <t>4-Acid Digestion</t>
        </is>
      </c>
      <c r="DQ466" t="inlineStr"/>
      <c r="DR466" t="inlineStr"/>
      <c r="DS466" t="inlineStr"/>
      <c r="DT466" t="n">
        <v>30.6</v>
      </c>
      <c r="DU466" t="n">
        <v>0.00306</v>
      </c>
      <c r="DV466" t="inlineStr">
        <is>
          <t>Aqua Regia Digestion</t>
        </is>
      </c>
      <c r="DW466" t="n">
        <v>560</v>
      </c>
      <c r="DX466" t="n">
        <v>0.056</v>
      </c>
      <c r="DY466" t="inlineStr">
        <is>
          <t>4-Acid Digestion</t>
        </is>
      </c>
      <c r="DZ466" t="n">
        <v>141</v>
      </c>
      <c r="EA466" t="n">
        <v>0.0141</v>
      </c>
      <c r="EB466" t="inlineStr">
        <is>
          <t>4-Acid Digestion</t>
        </is>
      </c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n">
        <v>28800</v>
      </c>
      <c r="EY466" t="n">
        <v>2.88</v>
      </c>
      <c r="EZ466" t="inlineStr">
        <is>
          <t>4-Acid Digestion</t>
        </is>
      </c>
      <c r="FA466" t="n">
        <v>1.51</v>
      </c>
      <c r="FB466" t="n">
        <v>0.000151</v>
      </c>
      <c r="FC466" t="inlineStr">
        <is>
          <t>4-Acid Digestion</t>
        </is>
      </c>
      <c r="FD466" t="inlineStr"/>
      <c r="FE466" t="inlineStr"/>
      <c r="FF466" t="inlineStr"/>
      <c r="FG466" t="n">
        <v>30.1</v>
      </c>
      <c r="FH466" t="n">
        <v>0.00301</v>
      </c>
      <c r="FI466" t="inlineStr">
        <is>
          <t>4-Acid Digestion</t>
        </is>
      </c>
      <c r="FJ466" t="n">
        <v>272000.38</v>
      </c>
      <c r="FK466" t="n">
        <v>27.200038</v>
      </c>
      <c r="FL466" t="inlineStr">
        <is>
          <t>Borate Fusion XRF</t>
        </is>
      </c>
      <c r="FM466" t="inlineStr"/>
      <c r="FN466" t="inlineStr"/>
      <c r="FO466" t="inlineStr"/>
      <c r="FP466" t="n">
        <v>31.1</v>
      </c>
      <c r="FQ466" t="n">
        <v>0.00311</v>
      </c>
      <c r="FR466" t="inlineStr">
        <is>
          <t>4-Acid Digestion</t>
        </is>
      </c>
      <c r="FS466" t="n">
        <v>34.8</v>
      </c>
      <c r="FT466" t="n">
        <v>0.00348</v>
      </c>
      <c r="FU466" t="inlineStr">
        <is>
          <t>4-Acid Digestion</t>
        </is>
      </c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n">
        <v>13.5</v>
      </c>
      <c r="GF466" t="n">
        <v>0.00135</v>
      </c>
      <c r="GG466" t="inlineStr">
        <is>
          <t>4-Acid Digestion</t>
        </is>
      </c>
      <c r="GH466" t="n">
        <v>3100</v>
      </c>
      <c r="GI466" t="n">
        <v>0.31</v>
      </c>
      <c r="GJ466" t="inlineStr">
        <is>
          <t>4-Acid Digestion</t>
        </is>
      </c>
      <c r="GK466" t="n">
        <v>0.8</v>
      </c>
      <c r="GL466" t="n">
        <v>8.000000000000001e-05</v>
      </c>
      <c r="GM466" t="inlineStr">
        <is>
          <t>4-Acid Digestion</t>
        </is>
      </c>
      <c r="GN466" t="inlineStr"/>
      <c r="GO466" t="inlineStr"/>
      <c r="GP466" t="inlineStr"/>
      <c r="GQ466" t="inlineStr"/>
      <c r="GR466" t="inlineStr"/>
      <c r="GS466" t="inlineStr"/>
      <c r="GT466" t="n">
        <v>30.2</v>
      </c>
      <c r="GU466" t="n">
        <v>0.00302</v>
      </c>
      <c r="GV466" t="inlineStr">
        <is>
          <t>Aqua Regia Digestion</t>
        </is>
      </c>
      <c r="GW466" t="n">
        <v>14.5</v>
      </c>
      <c r="GX466" t="n">
        <v>0.00145</v>
      </c>
      <c r="GY466" t="inlineStr">
        <is>
          <t>4-Acid Digestion</t>
        </is>
      </c>
      <c r="GZ466" t="n">
        <v>20.5</v>
      </c>
      <c r="HA466" t="n">
        <v>0.00205</v>
      </c>
      <c r="HB466" t="inlineStr">
        <is>
          <t>4-Acid Digestion</t>
        </is>
      </c>
      <c r="HC466" t="inlineStr"/>
      <c r="HD466" t="inlineStr"/>
      <c r="HE466" t="inlineStr"/>
      <c r="HF466" t="n">
        <v>492</v>
      </c>
      <c r="HG466" t="n">
        <v>0.0492</v>
      </c>
      <c r="HH466" t="inlineStr">
        <is>
          <t>4-Acid Digestion</t>
        </is>
      </c>
      <c r="HI466" t="n">
        <v>89</v>
      </c>
      <c r="HJ466" t="n">
        <v>0.0089</v>
      </c>
      <c r="HK466" t="inlineStr">
        <is>
          <t>4-Acid Digestion</t>
        </is>
      </c>
    </row>
    <row r="467">
      <c r="A467" t="inlineStr">
        <is>
          <t>OREAS0931</t>
        </is>
      </c>
      <c r="B467" t="inlineStr">
        <is>
          <t>Cu ore</t>
        </is>
      </c>
      <c r="C467" t="inlineStr">
        <is>
          <t>primary</t>
        </is>
      </c>
      <c r="D467" t="inlineStr">
        <is>
          <t>siltstone</t>
        </is>
      </c>
      <c r="E467" t="inlineStr">
        <is>
          <t>structurally-controlled sediment-hosted</t>
        </is>
      </c>
      <c r="F467" t="inlineStr">
        <is>
          <t>yes</t>
        </is>
      </c>
      <c r="G467" t="inlineStr">
        <is>
          <t>Archived</t>
        </is>
      </c>
      <c r="H467" t="inlineStr">
        <is>
          <t>C:/Users/Zeb/Documents/GitHub/OREAS-Catalogue-Info/oreas-catalogue-2024-05-24.csv</t>
        </is>
      </c>
      <c r="I467">
        <f>Hyperlink("https://www.oreas.com/crm/OREAS-931/")</f>
        <v/>
      </c>
      <c r="J467" t="n">
        <v>14.2</v>
      </c>
      <c r="K467" t="n">
        <v>0.00142</v>
      </c>
      <c r="L467" t="inlineStr">
        <is>
          <t>Aqua Regia Digestion</t>
        </is>
      </c>
      <c r="M467" t="n">
        <v>59600</v>
      </c>
      <c r="N467" t="n">
        <v>5.96</v>
      </c>
      <c r="O467" t="inlineStr">
        <is>
          <t>4-Acid Digestion</t>
        </is>
      </c>
      <c r="P467" t="n">
        <v>11.6</v>
      </c>
      <c r="Q467" t="n">
        <v>0.00116</v>
      </c>
      <c r="R467" t="inlineStr">
        <is>
          <t>4-Acid Digestion</t>
        </is>
      </c>
      <c r="S467" t="inlineStr"/>
      <c r="T467" t="inlineStr"/>
      <c r="U467" t="inlineStr"/>
      <c r="V467" t="inlineStr"/>
      <c r="W467" t="inlineStr"/>
      <c r="X467" t="inlineStr"/>
      <c r="Y467" t="n">
        <v>41.3</v>
      </c>
      <c r="Z467" t="n">
        <v>0.00413</v>
      </c>
      <c r="AA467" t="inlineStr">
        <is>
          <t>Aqua Regia Digestion</t>
        </is>
      </c>
      <c r="AB467" t="n">
        <v>1.99</v>
      </c>
      <c r="AC467" t="n">
        <v>0.000199</v>
      </c>
      <c r="AD467" t="inlineStr">
        <is>
          <t>4-Acid Digestion</t>
        </is>
      </c>
      <c r="AE467" t="n">
        <v>204</v>
      </c>
      <c r="AF467" t="n">
        <v>0.0204</v>
      </c>
      <c r="AG467" t="inlineStr">
        <is>
          <t>4-Acid Digestion</t>
        </is>
      </c>
      <c r="AH467" t="n">
        <v>4530</v>
      </c>
      <c r="AI467" t="n">
        <v>0.453</v>
      </c>
      <c r="AJ467" t="inlineStr">
        <is>
          <t>4-Acid Digestion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46.9</v>
      </c>
      <c r="AU467" t="n">
        <v>0.00469</v>
      </c>
      <c r="AV467" t="inlineStr">
        <is>
          <t>4-Acid Digestion</t>
        </is>
      </c>
      <c r="AW467" t="n">
        <v>58</v>
      </c>
      <c r="AX467" t="n">
        <v>0.0058</v>
      </c>
      <c r="AY467" t="inlineStr">
        <is>
          <t>4-Acid Digestion</t>
        </is>
      </c>
      <c r="AZ467" t="inlineStr"/>
      <c r="BA467" t="inlineStr"/>
      <c r="BB467" t="inlineStr"/>
      <c r="BC467" t="n">
        <v>38200</v>
      </c>
      <c r="BD467" t="n">
        <v>3.82</v>
      </c>
      <c r="BE467" t="inlineStr">
        <is>
          <t>4-Acid Digestion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113200</v>
      </c>
      <c r="BP467" t="n">
        <v>11.32</v>
      </c>
      <c r="BQ467" t="inlineStr">
        <is>
          <t>4-Acid Digestion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n">
        <v>2420</v>
      </c>
      <c r="CQ467" t="n">
        <v>0.242</v>
      </c>
      <c r="CR467" t="inlineStr">
        <is>
          <t>Aqua Regia Digestion</t>
        </is>
      </c>
      <c r="CS467" t="n">
        <v>34</v>
      </c>
      <c r="CT467" t="n">
        <v>0.0034</v>
      </c>
      <c r="CU467" t="inlineStr">
        <is>
          <t>4-Acid Digestion</t>
        </is>
      </c>
      <c r="CV467" t="n">
        <v>24</v>
      </c>
      <c r="CW467" t="n">
        <v>0.0024</v>
      </c>
      <c r="CX467" t="inlineStr">
        <is>
          <t>4-Acid Digestion</t>
        </is>
      </c>
      <c r="CY467" t="inlineStr"/>
      <c r="CZ467" t="inlineStr"/>
      <c r="DA467" t="inlineStr"/>
      <c r="DB467" t="n">
        <v>15000</v>
      </c>
      <c r="DC467" t="n">
        <v>1.5</v>
      </c>
      <c r="DD467" t="inlineStr">
        <is>
          <t>4-Acid Digestion</t>
        </is>
      </c>
      <c r="DE467" t="n">
        <v>950</v>
      </c>
      <c r="DF467" t="n">
        <v>0.095</v>
      </c>
      <c r="DG467" t="inlineStr">
        <is>
          <t>4-Acid Digestion</t>
        </is>
      </c>
      <c r="DH467" s="2" t="n">
        <v>2</v>
      </c>
      <c r="DI467" s="2" t="n">
        <v>0.0002</v>
      </c>
      <c r="DJ467" t="inlineStr">
        <is>
          <t>Aqua Regia Digestion</t>
        </is>
      </c>
      <c r="DK467" t="n">
        <v>2010</v>
      </c>
      <c r="DL467" t="n">
        <v>0.201</v>
      </c>
      <c r="DM467" t="inlineStr">
        <is>
          <t>4-Acid Digestion</t>
        </is>
      </c>
      <c r="DN467" t="n">
        <v>11</v>
      </c>
      <c r="DO467" t="n">
        <v>0.0011</v>
      </c>
      <c r="DP467" t="inlineStr">
        <is>
          <t>4-Acid Digestion</t>
        </is>
      </c>
      <c r="DQ467" t="inlineStr"/>
      <c r="DR467" t="inlineStr"/>
      <c r="DS467" t="inlineStr"/>
      <c r="DT467" t="n">
        <v>28.7</v>
      </c>
      <c r="DU467" t="n">
        <v>0.00287</v>
      </c>
      <c r="DV467" t="inlineStr">
        <is>
          <t>Aqua Regia Digestion</t>
        </is>
      </c>
      <c r="DW467" t="n">
        <v>510</v>
      </c>
      <c r="DX467" t="n">
        <v>0.051</v>
      </c>
      <c r="DY467" t="inlineStr">
        <is>
          <t>4-Acid Digestion</t>
        </is>
      </c>
      <c r="DZ467" t="n">
        <v>147</v>
      </c>
      <c r="EA467" t="n">
        <v>0.0147</v>
      </c>
      <c r="EB467" t="inlineStr">
        <is>
          <t>4-Acid Digestion</t>
        </is>
      </c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n">
        <v>41200</v>
      </c>
      <c r="EY467" t="n">
        <v>4.12</v>
      </c>
      <c r="EZ467" t="inlineStr">
        <is>
          <t>4-Acid Digestion</t>
        </is>
      </c>
      <c r="FA467" t="n">
        <v>1.7</v>
      </c>
      <c r="FB467" t="n">
        <v>0.00017</v>
      </c>
      <c r="FC467" t="inlineStr">
        <is>
          <t>4-Acid Digestion</t>
        </is>
      </c>
      <c r="FD467" s="2" t="n">
        <v>20</v>
      </c>
      <c r="FE467" s="2" t="n">
        <v>0.002</v>
      </c>
      <c r="FF467" t="inlineStr">
        <is>
          <t>4-Acid Digestion</t>
        </is>
      </c>
      <c r="FG467" t="n">
        <v>43.5</v>
      </c>
      <c r="FH467" t="n">
        <v>0.00435</v>
      </c>
      <c r="FI467" t="inlineStr">
        <is>
          <t>4-Acid Digestion</t>
        </is>
      </c>
      <c r="FJ467" t="n">
        <v>257135.95</v>
      </c>
      <c r="FK467" t="n">
        <v>25.713595</v>
      </c>
      <c r="FL467" t="inlineStr">
        <is>
          <t>Borate Fusion XRF</t>
        </is>
      </c>
      <c r="FM467" t="inlineStr"/>
      <c r="FN467" t="inlineStr"/>
      <c r="FO467" t="inlineStr"/>
      <c r="FP467" t="n">
        <v>42.1</v>
      </c>
      <c r="FQ467" t="n">
        <v>0.00421</v>
      </c>
      <c r="FR467" t="inlineStr">
        <is>
          <t>4-Acid Digestion</t>
        </is>
      </c>
      <c r="FS467" t="n">
        <v>34.5</v>
      </c>
      <c r="FT467" t="n">
        <v>0.00345</v>
      </c>
      <c r="FU467" t="inlineStr">
        <is>
          <t>4-Acid Digestion</t>
        </is>
      </c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n">
        <v>12.3</v>
      </c>
      <c r="GF467" t="n">
        <v>0.00123</v>
      </c>
      <c r="GG467" t="inlineStr">
        <is>
          <t>4-Acid Digestion</t>
        </is>
      </c>
      <c r="GH467" t="n">
        <v>2940</v>
      </c>
      <c r="GI467" t="n">
        <v>0.294</v>
      </c>
      <c r="GJ467" t="inlineStr">
        <is>
          <t>4-Acid Digestion</t>
        </is>
      </c>
      <c r="GK467" t="inlineStr"/>
      <c r="GL467" t="inlineStr"/>
      <c r="GM467" t="inlineStr"/>
      <c r="GN467" t="inlineStr"/>
      <c r="GO467" t="inlineStr"/>
      <c r="GP467" t="inlineStr"/>
      <c r="GQ467" s="2" t="n">
        <v>3</v>
      </c>
      <c r="GR467" s="2" t="n">
        <v>0.0003</v>
      </c>
      <c r="GS467" t="inlineStr">
        <is>
          <t>4-Acid Digestion</t>
        </is>
      </c>
      <c r="GT467" t="n">
        <v>28.8</v>
      </c>
      <c r="GU467" t="n">
        <v>0.00288</v>
      </c>
      <c r="GV467" t="inlineStr">
        <is>
          <t>Aqua Regia Digestion</t>
        </is>
      </c>
      <c r="GW467" t="n">
        <v>19.8</v>
      </c>
      <c r="GX467" t="n">
        <v>0.00198</v>
      </c>
      <c r="GY467" t="inlineStr">
        <is>
          <t>4-Acid Digestion</t>
        </is>
      </c>
      <c r="GZ467" t="n">
        <v>19.6</v>
      </c>
      <c r="HA467" t="n">
        <v>0.00196</v>
      </c>
      <c r="HB467" t="inlineStr">
        <is>
          <t>4-Acid Digestion</t>
        </is>
      </c>
      <c r="HC467" t="inlineStr"/>
      <c r="HD467" t="inlineStr"/>
      <c r="HE467" t="inlineStr"/>
      <c r="HF467" t="n">
        <v>480</v>
      </c>
      <c r="HG467" t="n">
        <v>0.048</v>
      </c>
      <c r="HH467" t="inlineStr">
        <is>
          <t>4-Acid Digestion</t>
        </is>
      </c>
      <c r="HI467" t="inlineStr"/>
      <c r="HJ467" t="inlineStr"/>
      <c r="HK467" t="inlineStr"/>
    </row>
    <row r="468">
      <c r="A468" t="inlineStr">
        <is>
          <t>OREAS0931b</t>
        </is>
      </c>
      <c r="B468" t="inlineStr">
        <is>
          <t>Cu ore</t>
        </is>
      </c>
      <c r="C468" t="inlineStr">
        <is>
          <t>primary</t>
        </is>
      </c>
      <c r="D468" t="inlineStr">
        <is>
          <t>siltstone</t>
        </is>
      </c>
      <c r="E468" t="inlineStr">
        <is>
          <t>structurally-controlled sediment-hosted</t>
        </is>
      </c>
      <c r="F468" t="inlineStr">
        <is>
          <t>yes</t>
        </is>
      </c>
      <c r="G468" t="inlineStr">
        <is>
          <t>Archived</t>
        </is>
      </c>
      <c r="H468" t="inlineStr">
        <is>
          <t>C:/Users/Zeb/Documents/GitHub/OREAS-Catalogue-Info/oreas-catalogue-2024-05-24.csv</t>
        </is>
      </c>
      <c r="I468">
        <f>Hyperlink("https://www.oreas.com/crm/OREAS-931b/")</f>
        <v/>
      </c>
      <c r="J468" t="n">
        <v>17.1</v>
      </c>
      <c r="K468" t="n">
        <v>0.00171</v>
      </c>
      <c r="L468" t="inlineStr">
        <is>
          <t>Aqua Regia Digestion</t>
        </is>
      </c>
      <c r="M468" t="n">
        <v>55400</v>
      </c>
      <c r="N468" t="n">
        <v>5.54</v>
      </c>
      <c r="O468" t="inlineStr">
        <is>
          <t>4-Acid Digestion</t>
        </is>
      </c>
      <c r="P468" t="n">
        <v>99</v>
      </c>
      <c r="Q468" t="n">
        <v>0.009900000000000001</v>
      </c>
      <c r="R468" t="inlineStr">
        <is>
          <t>4-Acid Digestion</t>
        </is>
      </c>
      <c r="S468" t="n">
        <v>0.018</v>
      </c>
      <c r="T468" t="n">
        <v>1.8e-06</v>
      </c>
      <c r="U468" t="inlineStr">
        <is>
          <t>Aqua Regia Digestion</t>
        </is>
      </c>
      <c r="V468" t="n">
        <v>114</v>
      </c>
      <c r="W468" t="n">
        <v>0.0114</v>
      </c>
      <c r="X468" t="inlineStr">
        <is>
          <t>Borate / Peroxide Fusion ICP</t>
        </is>
      </c>
      <c r="Y468" t="n">
        <v>1799.364</v>
      </c>
      <c r="Z468" t="n">
        <v>0.1799364</v>
      </c>
      <c r="AA468" t="inlineStr">
        <is>
          <t>Borate Fusion XRF</t>
        </is>
      </c>
      <c r="AB468" t="n">
        <v>2.08</v>
      </c>
      <c r="AC468" t="n">
        <v>0.000208</v>
      </c>
      <c r="AD468" t="inlineStr">
        <is>
          <t>4-Acid Digestion</t>
        </is>
      </c>
      <c r="AE468" t="n">
        <v>211</v>
      </c>
      <c r="AF468" t="n">
        <v>0.0211</v>
      </c>
      <c r="AG468" t="inlineStr">
        <is>
          <t>4-Acid Digestion</t>
        </is>
      </c>
      <c r="AH468" t="n">
        <v>830</v>
      </c>
      <c r="AI468" t="n">
        <v>0.083</v>
      </c>
      <c r="AJ468" t="inlineStr">
        <is>
          <t>4-Acid Digestion</t>
        </is>
      </c>
      <c r="AK468" t="n">
        <v>0.64</v>
      </c>
      <c r="AL468" t="n">
        <v>6.4e-05</v>
      </c>
      <c r="AM468" t="inlineStr">
        <is>
          <t>4-Acid Digestion</t>
        </is>
      </c>
      <c r="AN468" t="n">
        <v>71</v>
      </c>
      <c r="AO468" t="n">
        <v>0.0071</v>
      </c>
      <c r="AP468" t="inlineStr">
        <is>
          <t>4-Acid Digestion</t>
        </is>
      </c>
      <c r="AQ468" t="inlineStr"/>
      <c r="AR468" t="inlineStr"/>
      <c r="AS468" t="inlineStr"/>
      <c r="AT468" t="n">
        <v>29.6</v>
      </c>
      <c r="AU468" t="n">
        <v>0.00296</v>
      </c>
      <c r="AV468" t="inlineStr">
        <is>
          <t>4-Acid Digestion</t>
        </is>
      </c>
      <c r="AW468" t="n">
        <v>72</v>
      </c>
      <c r="AX468" t="n">
        <v>0.0072</v>
      </c>
      <c r="AY468" t="inlineStr">
        <is>
          <t>4-Acid Digestion</t>
        </is>
      </c>
      <c r="AZ468" t="n">
        <v>4.75</v>
      </c>
      <c r="BA468" t="n">
        <v>0.000475</v>
      </c>
      <c r="BB468" t="inlineStr">
        <is>
          <t>4-Acid Digestion</t>
        </is>
      </c>
      <c r="BC468" t="n">
        <v>39500</v>
      </c>
      <c r="BD468" t="n">
        <v>3.95</v>
      </c>
      <c r="BE468" t="inlineStr">
        <is>
          <t>4-Acid Digestion</t>
        </is>
      </c>
      <c r="BF468" t="n">
        <v>3.06</v>
      </c>
      <c r="BG468" t="n">
        <v>0.000306</v>
      </c>
      <c r="BH468" t="inlineStr">
        <is>
          <t>4-Acid Digestion</t>
        </is>
      </c>
      <c r="BI468" t="n">
        <v>1.37</v>
      </c>
      <c r="BJ468" t="n">
        <v>0.000137</v>
      </c>
      <c r="BK468" t="inlineStr">
        <is>
          <t>4-Acid Digestion</t>
        </is>
      </c>
      <c r="BL468" t="n">
        <v>1.09</v>
      </c>
      <c r="BM468" t="n">
        <v>0.000109</v>
      </c>
      <c r="BN468" t="inlineStr">
        <is>
          <t>4-Acid Digestion</t>
        </is>
      </c>
      <c r="BO468" t="n">
        <v>85500</v>
      </c>
      <c r="BP468" t="n">
        <v>8.550000000000001</v>
      </c>
      <c r="BQ468" t="inlineStr">
        <is>
          <t>4-Acid Digestion</t>
        </is>
      </c>
      <c r="BR468" t="n">
        <v>17.7</v>
      </c>
      <c r="BS468" t="n">
        <v>0.00177</v>
      </c>
      <c r="BT468" t="inlineStr">
        <is>
          <t>4-Acid Digestion</t>
        </is>
      </c>
      <c r="BU468" t="n">
        <v>4.43</v>
      </c>
      <c r="BV468" t="n">
        <v>0.000443</v>
      </c>
      <c r="BW468" t="inlineStr">
        <is>
          <t>4-Acid Digestion</t>
        </is>
      </c>
      <c r="BX468" t="n">
        <v>0.21</v>
      </c>
      <c r="BY468" t="n">
        <v>2.1e-05</v>
      </c>
      <c r="BZ468" t="inlineStr">
        <is>
          <t>4-Acid Digestion</t>
        </is>
      </c>
      <c r="CA468" t="n">
        <v>1.82</v>
      </c>
      <c r="CB468" t="n">
        <v>0.000182</v>
      </c>
      <c r="CC468" t="inlineStr">
        <is>
          <t>4-Acid Digestion</t>
        </is>
      </c>
      <c r="CD468" t="n">
        <v>0.11</v>
      </c>
      <c r="CE468" t="n">
        <v>1.1e-05</v>
      </c>
      <c r="CF468" t="inlineStr">
        <is>
          <t>Aqua Regia Digestion</t>
        </is>
      </c>
      <c r="CG468" t="n">
        <v>0.49</v>
      </c>
      <c r="CH468" t="n">
        <v>4.9e-05</v>
      </c>
      <c r="CI468" t="inlineStr">
        <is>
          <t>4-Acid Digestion</t>
        </is>
      </c>
      <c r="CJ468" t="n">
        <v>3.32</v>
      </c>
      <c r="CK468" t="n">
        <v>0.000332</v>
      </c>
      <c r="CL468" t="inlineStr">
        <is>
          <t>4-Acid Digestion</t>
        </is>
      </c>
      <c r="CM468" t="inlineStr"/>
      <c r="CN468" t="inlineStr"/>
      <c r="CO468" t="inlineStr"/>
      <c r="CP468" t="n">
        <v>21800</v>
      </c>
      <c r="CQ468" t="n">
        <v>2.18</v>
      </c>
      <c r="CR468" t="inlineStr">
        <is>
          <t>4-Acid Digestion</t>
        </is>
      </c>
      <c r="CS468" t="n">
        <v>32.3</v>
      </c>
      <c r="CT468" t="n">
        <v>0.00323</v>
      </c>
      <c r="CU468" t="inlineStr">
        <is>
          <t>4-Acid Digestion</t>
        </is>
      </c>
      <c r="CV468" t="n">
        <v>17</v>
      </c>
      <c r="CW468" t="n">
        <v>0.0017</v>
      </c>
      <c r="CX468" t="inlineStr">
        <is>
          <t>4-Acid Digestion</t>
        </is>
      </c>
      <c r="CY468" t="n">
        <v>0.22</v>
      </c>
      <c r="CZ468" t="n">
        <v>2.2e-05</v>
      </c>
      <c r="DA468" t="inlineStr">
        <is>
          <t>4-Acid Digestion</t>
        </is>
      </c>
      <c r="DB468" t="n">
        <v>3540</v>
      </c>
      <c r="DC468" t="n">
        <v>0.354</v>
      </c>
      <c r="DD468" t="inlineStr">
        <is>
          <t>4-Acid Digestion</t>
        </is>
      </c>
      <c r="DE468" t="n">
        <v>160</v>
      </c>
      <c r="DF468" t="n">
        <v>0.016</v>
      </c>
      <c r="DG468" t="inlineStr">
        <is>
          <t>4-Acid Digestion</t>
        </is>
      </c>
      <c r="DH468" t="n">
        <v>3.38</v>
      </c>
      <c r="DI468" t="n">
        <v>0.000338</v>
      </c>
      <c r="DJ468" t="inlineStr">
        <is>
          <t>4-Acid Digestion</t>
        </is>
      </c>
      <c r="DK468" t="n">
        <v>760</v>
      </c>
      <c r="DL468" t="n">
        <v>0.076</v>
      </c>
      <c r="DM468" t="inlineStr">
        <is>
          <t>4-Acid Digestion</t>
        </is>
      </c>
      <c r="DN468" t="n">
        <v>2.72</v>
      </c>
      <c r="DO468" t="n">
        <v>0.000272</v>
      </c>
      <c r="DP468" t="inlineStr">
        <is>
          <t>4-Acid Digestion</t>
        </is>
      </c>
      <c r="DQ468" t="n">
        <v>29.9</v>
      </c>
      <c r="DR468" t="n">
        <v>0.00299</v>
      </c>
      <c r="DS468" t="inlineStr">
        <is>
          <t>4-Acid Digestion</t>
        </is>
      </c>
      <c r="DT468" t="n">
        <v>10.2</v>
      </c>
      <c r="DU468" t="n">
        <v>0.00102</v>
      </c>
      <c r="DV468" t="inlineStr">
        <is>
          <t>Aqua Regia Digestion</t>
        </is>
      </c>
      <c r="DW468" t="n">
        <v>270</v>
      </c>
      <c r="DX468" t="n">
        <v>0.027</v>
      </c>
      <c r="DY468" t="inlineStr">
        <is>
          <t>4-Acid Digestion</t>
        </is>
      </c>
      <c r="DZ468" t="n">
        <v>121</v>
      </c>
      <c r="EA468" t="n">
        <v>0.0121</v>
      </c>
      <c r="EB468" t="inlineStr">
        <is>
          <t>4-Acid Digestion</t>
        </is>
      </c>
      <c r="EC468" t="inlineStr"/>
      <c r="ED468" t="inlineStr"/>
      <c r="EE468" t="inlineStr"/>
      <c r="EF468" t="n">
        <v>8.119999999999999</v>
      </c>
      <c r="EG468" t="n">
        <v>0.000812</v>
      </c>
      <c r="EH468" t="inlineStr">
        <is>
          <t>4-Acid Digestion</t>
        </is>
      </c>
      <c r="EI468" t="inlineStr"/>
      <c r="EJ468" t="inlineStr"/>
      <c r="EK468" t="inlineStr"/>
      <c r="EL468" t="n">
        <v>124</v>
      </c>
      <c r="EM468" t="n">
        <v>0.0124</v>
      </c>
      <c r="EN468" t="inlineStr">
        <is>
          <t>Borate / Peroxide Fusion ICP</t>
        </is>
      </c>
      <c r="EO468" t="n">
        <v>0.002</v>
      </c>
      <c r="EP468" t="n">
        <v>2e-07</v>
      </c>
      <c r="EQ468" t="inlineStr">
        <is>
          <t>4-Acid Digestion</t>
        </is>
      </c>
      <c r="ER468" t="inlineStr"/>
      <c r="ES468" t="inlineStr"/>
      <c r="ET468" t="inlineStr"/>
      <c r="EU468" t="inlineStr"/>
      <c r="EV468" t="inlineStr"/>
      <c r="EW468" t="inlineStr"/>
      <c r="EX468" t="n">
        <v>43000</v>
      </c>
      <c r="EY468" t="n">
        <v>4.3</v>
      </c>
      <c r="EZ468" t="inlineStr">
        <is>
          <t>4-Acid Digestion</t>
        </is>
      </c>
      <c r="FA468" t="n">
        <v>4.22</v>
      </c>
      <c r="FB468" t="n">
        <v>0.000422</v>
      </c>
      <c r="FC468" t="inlineStr">
        <is>
          <t>4-Acid Digestion</t>
        </is>
      </c>
      <c r="FD468" t="n">
        <v>10.1</v>
      </c>
      <c r="FE468" t="n">
        <v>0.00101</v>
      </c>
      <c r="FF468" t="inlineStr">
        <is>
          <t>4-Acid Digestion</t>
        </is>
      </c>
      <c r="FG468" t="n">
        <v>45.9</v>
      </c>
      <c r="FH468" t="n">
        <v>0.00459</v>
      </c>
      <c r="FI468" t="inlineStr">
        <is>
          <t>4-Acid Digestion</t>
        </is>
      </c>
      <c r="FJ468" t="n">
        <v>291492.416</v>
      </c>
      <c r="FK468" t="n">
        <v>29.1492416</v>
      </c>
      <c r="FL468" t="inlineStr">
        <is>
          <t>Borate Fusion XRF</t>
        </is>
      </c>
      <c r="FM468" t="n">
        <v>5.85</v>
      </c>
      <c r="FN468" t="n">
        <v>0.000585</v>
      </c>
      <c r="FO468" t="inlineStr">
        <is>
          <t>Borate / Peroxide Fusion ICP</t>
        </is>
      </c>
      <c r="FP468" t="n">
        <v>37.4</v>
      </c>
      <c r="FQ468" t="n">
        <v>0.00374</v>
      </c>
      <c r="FR468" t="inlineStr">
        <is>
          <t>4-Acid Digestion</t>
        </is>
      </c>
      <c r="FS468" t="n">
        <v>46.6</v>
      </c>
      <c r="FT468" t="n">
        <v>0.00466</v>
      </c>
      <c r="FU468" t="inlineStr">
        <is>
          <t>4-Acid Digestion</t>
        </is>
      </c>
      <c r="FV468" t="n">
        <v>0.2</v>
      </c>
      <c r="FW468" t="n">
        <v>2e-05</v>
      </c>
      <c r="FX468" t="inlineStr">
        <is>
          <t>4-Acid Digestion</t>
        </is>
      </c>
      <c r="FY468" t="n">
        <v>0.59</v>
      </c>
      <c r="FZ468" t="n">
        <v>5.9e-05</v>
      </c>
      <c r="GA468" t="inlineStr">
        <is>
          <t>4-Acid Digestion</t>
        </is>
      </c>
      <c r="GB468" t="n">
        <v>0.16</v>
      </c>
      <c r="GC468" t="n">
        <v>1.6e-05</v>
      </c>
      <c r="GD468" t="inlineStr">
        <is>
          <t>Aqua Regia Digestion</t>
        </is>
      </c>
      <c r="GE468" t="n">
        <v>11.3</v>
      </c>
      <c r="GF468" t="n">
        <v>0.00113</v>
      </c>
      <c r="GG468" t="inlineStr">
        <is>
          <t>4-Acid Digestion</t>
        </is>
      </c>
      <c r="GH468" t="n">
        <v>1500</v>
      </c>
      <c r="GI468" t="n">
        <v>0.15</v>
      </c>
      <c r="GJ468" t="inlineStr">
        <is>
          <t>4-Acid Digestion</t>
        </is>
      </c>
      <c r="GK468" t="n">
        <v>0.71</v>
      </c>
      <c r="GL468" t="n">
        <v>7.1e-05</v>
      </c>
      <c r="GM468" t="inlineStr">
        <is>
          <t>4-Acid Digestion</t>
        </is>
      </c>
      <c r="GN468" t="n">
        <v>0.2</v>
      </c>
      <c r="GO468" t="n">
        <v>2e-05</v>
      </c>
      <c r="GP468" t="inlineStr">
        <is>
          <t>4-Acid Digestion</t>
        </is>
      </c>
      <c r="GQ468" t="n">
        <v>3.46</v>
      </c>
      <c r="GR468" t="n">
        <v>0.000346</v>
      </c>
      <c r="GS468" t="inlineStr">
        <is>
          <t>4-Acid Digestion</t>
        </is>
      </c>
      <c r="GT468" t="n">
        <v>144</v>
      </c>
      <c r="GU468" t="n">
        <v>0.0144</v>
      </c>
      <c r="GV468" t="inlineStr">
        <is>
          <t>Borate / Peroxide Fusion ICP</t>
        </is>
      </c>
      <c r="GW468" t="n">
        <v>18.8</v>
      </c>
      <c r="GX468" t="n">
        <v>0.00188</v>
      </c>
      <c r="GY468" t="inlineStr">
        <is>
          <t>4-Acid Digestion</t>
        </is>
      </c>
      <c r="GZ468" t="n">
        <v>13.5</v>
      </c>
      <c r="HA468" t="n">
        <v>0.00135</v>
      </c>
      <c r="HB468" t="inlineStr">
        <is>
          <t>4-Acid Digestion</t>
        </is>
      </c>
      <c r="HC468" t="n">
        <v>1.38</v>
      </c>
      <c r="HD468" t="n">
        <v>0.000138</v>
      </c>
      <c r="HE468" t="inlineStr">
        <is>
          <t>4-Acid Digestion</t>
        </is>
      </c>
      <c r="HF468" t="n">
        <v>287</v>
      </c>
      <c r="HG468" t="n">
        <v>0.0287</v>
      </c>
      <c r="HH468" t="inlineStr">
        <is>
          <t>4-Acid Digestion</t>
        </is>
      </c>
      <c r="HI468" t="n">
        <v>62</v>
      </c>
      <c r="HJ468" t="n">
        <v>0.0062</v>
      </c>
      <c r="HK468" t="inlineStr">
        <is>
          <t>4-Acid Digestion</t>
        </is>
      </c>
    </row>
    <row r="469">
      <c r="A469" t="inlineStr">
        <is>
          <t>OREAS0932</t>
        </is>
      </c>
      <c r="B469" t="inlineStr">
        <is>
          <t>Cu ore</t>
        </is>
      </c>
      <c r="C469" t="inlineStr">
        <is>
          <t>primary</t>
        </is>
      </c>
      <c r="D469" t="inlineStr">
        <is>
          <t>siltstone</t>
        </is>
      </c>
      <c r="E469" t="inlineStr">
        <is>
          <t>structurally-controlled sediment-hosted</t>
        </is>
      </c>
      <c r="F469" t="inlineStr">
        <is>
          <t>yes</t>
        </is>
      </c>
      <c r="G469" t="inlineStr">
        <is>
          <t>Current</t>
        </is>
      </c>
      <c r="H469" t="inlineStr">
        <is>
          <t>C:/Users/Zeb/Documents/GitHub/OREAS-Catalogue-Info/oreas-catalogue-2024-05-24.csv</t>
        </is>
      </c>
      <c r="I469">
        <f>Hyperlink("https://www.oreas.com/crm/OREAS-932/")</f>
        <v/>
      </c>
      <c r="J469" t="n">
        <v>22</v>
      </c>
      <c r="K469" t="n">
        <v>0.0022</v>
      </c>
      <c r="L469" t="inlineStr">
        <is>
          <t>Aqua Regia Digestion</t>
        </is>
      </c>
      <c r="M469" t="n">
        <v>53200</v>
      </c>
      <c r="N469" t="n">
        <v>5.32</v>
      </c>
      <c r="O469" t="inlineStr">
        <is>
          <t>4-Acid Digestion</t>
        </is>
      </c>
      <c r="P469" t="n">
        <v>13.1</v>
      </c>
      <c r="Q469" t="n">
        <v>0.00131</v>
      </c>
      <c r="R469" t="inlineStr">
        <is>
          <t>4-Acid Digestion</t>
        </is>
      </c>
      <c r="S469" t="inlineStr"/>
      <c r="T469" t="inlineStr"/>
      <c r="U469" t="inlineStr"/>
      <c r="V469" t="inlineStr"/>
      <c r="W469" t="inlineStr"/>
      <c r="X469" t="inlineStr"/>
      <c r="Y469" t="n">
        <v>42.8</v>
      </c>
      <c r="Z469" t="n">
        <v>0.00428</v>
      </c>
      <c r="AA469" t="inlineStr">
        <is>
          <t>Aqua Regia Digestion</t>
        </is>
      </c>
      <c r="AB469" t="n">
        <v>1.82</v>
      </c>
      <c r="AC469" t="n">
        <v>0.000182</v>
      </c>
      <c r="AD469" t="inlineStr">
        <is>
          <t>4-Acid Digestion</t>
        </is>
      </c>
      <c r="AE469" t="n">
        <v>324</v>
      </c>
      <c r="AF469" t="n">
        <v>0.0324</v>
      </c>
      <c r="AG469" t="inlineStr">
        <is>
          <t>4-Acid Digestion</t>
        </is>
      </c>
      <c r="AH469" t="n">
        <v>4290</v>
      </c>
      <c r="AI469" t="n">
        <v>0.429</v>
      </c>
      <c r="AJ469" t="inlineStr">
        <is>
          <t>4-Acid Digestion</t>
        </is>
      </c>
      <c r="AK469" s="2" t="n">
        <v>1.2</v>
      </c>
      <c r="AL469" s="2" t="n">
        <v>0.00012</v>
      </c>
      <c r="AM469" t="inlineStr">
        <is>
          <t>4-Acid Digestion</t>
        </is>
      </c>
      <c r="AN469" t="inlineStr"/>
      <c r="AO469" t="inlineStr"/>
      <c r="AP469" t="inlineStr"/>
      <c r="AQ469" t="inlineStr"/>
      <c r="AR469" t="inlineStr"/>
      <c r="AS469" t="inlineStr"/>
      <c r="AT469" t="n">
        <v>60</v>
      </c>
      <c r="AU469" t="n">
        <v>0.006</v>
      </c>
      <c r="AV469" t="inlineStr">
        <is>
          <t>4-Acid Digestion</t>
        </is>
      </c>
      <c r="AW469" t="n">
        <v>53</v>
      </c>
      <c r="AX469" t="n">
        <v>0.0053</v>
      </c>
      <c r="AY469" t="inlineStr">
        <is>
          <t>4-Acid Digestion</t>
        </is>
      </c>
      <c r="AZ469" t="inlineStr"/>
      <c r="BA469" t="inlineStr"/>
      <c r="BB469" t="inlineStr"/>
      <c r="BC469" t="n">
        <v>61300</v>
      </c>
      <c r="BD469" t="n">
        <v>6.13</v>
      </c>
      <c r="BE469" t="inlineStr">
        <is>
          <t>4-Acid Digestion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142400</v>
      </c>
      <c r="BP469" t="n">
        <v>14.24</v>
      </c>
      <c r="BQ469" t="inlineStr">
        <is>
          <t>4-Acid Digestion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n">
        <v>17700</v>
      </c>
      <c r="CQ469" t="n">
        <v>1.77</v>
      </c>
      <c r="CR469" t="inlineStr">
        <is>
          <t>4-Acid Digestion</t>
        </is>
      </c>
      <c r="CS469" t="n">
        <v>30.7</v>
      </c>
      <c r="CT469" t="n">
        <v>0.00307</v>
      </c>
      <c r="CU469" t="inlineStr">
        <is>
          <t>4-Acid Digestion</t>
        </is>
      </c>
      <c r="CV469" t="n">
        <v>20.5</v>
      </c>
      <c r="CW469" t="n">
        <v>0.00205</v>
      </c>
      <c r="CX469" t="inlineStr">
        <is>
          <t>4-Acid Digestion</t>
        </is>
      </c>
      <c r="CY469" t="inlineStr"/>
      <c r="CZ469" t="inlineStr"/>
      <c r="DA469" t="inlineStr"/>
      <c r="DB469" t="n">
        <v>12900</v>
      </c>
      <c r="DC469" t="n">
        <v>1.29</v>
      </c>
      <c r="DD469" t="inlineStr">
        <is>
          <t>4-Acid Digestion</t>
        </is>
      </c>
      <c r="DE469" t="n">
        <v>880</v>
      </c>
      <c r="DF469" t="n">
        <v>0.08799999999999999</v>
      </c>
      <c r="DG469" t="inlineStr">
        <is>
          <t>4-Acid Digestion</t>
        </is>
      </c>
      <c r="DH469" s="2" t="n">
        <v>2</v>
      </c>
      <c r="DI469" s="2" t="n">
        <v>0.0002</v>
      </c>
      <c r="DJ469" t="inlineStr">
        <is>
          <t>4-Acid Digestion</t>
        </is>
      </c>
      <c r="DK469" t="n">
        <v>1790</v>
      </c>
      <c r="DL469" t="n">
        <v>0.179</v>
      </c>
      <c r="DM469" t="inlineStr">
        <is>
          <t>4-Acid Digestion</t>
        </is>
      </c>
      <c r="DN469" t="n">
        <v>9.5</v>
      </c>
      <c r="DO469" t="n">
        <v>0.00095</v>
      </c>
      <c r="DP469" t="inlineStr">
        <is>
          <t>4-Acid Digestion</t>
        </is>
      </c>
      <c r="DQ469" t="inlineStr"/>
      <c r="DR469" t="inlineStr"/>
      <c r="DS469" t="inlineStr"/>
      <c r="DT469" t="n">
        <v>28.2</v>
      </c>
      <c r="DU469" t="n">
        <v>0.00282</v>
      </c>
      <c r="DV469" t="inlineStr">
        <is>
          <t>Aqua Regia Digestion</t>
        </is>
      </c>
      <c r="DW469" t="n">
        <v>450</v>
      </c>
      <c r="DX469" t="n">
        <v>0.045</v>
      </c>
      <c r="DY469" t="inlineStr">
        <is>
          <t>4-Acid Digestion</t>
        </is>
      </c>
      <c r="DZ469" t="n">
        <v>184</v>
      </c>
      <c r="EA469" t="n">
        <v>0.0184</v>
      </c>
      <c r="EB469" t="inlineStr">
        <is>
          <t>4-Acid Digestion</t>
        </is>
      </c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n">
        <v>61300</v>
      </c>
      <c r="EY469" t="n">
        <v>6.13</v>
      </c>
      <c r="EZ469" t="inlineStr">
        <is>
          <t>4-Acid Digestion</t>
        </is>
      </c>
      <c r="FA469" t="n">
        <v>1.98</v>
      </c>
      <c r="FB469" t="n">
        <v>0.000198</v>
      </c>
      <c r="FC469" t="inlineStr">
        <is>
          <t>4-Acid Digestion</t>
        </is>
      </c>
      <c r="FD469" s="2" t="n">
        <v>20</v>
      </c>
      <c r="FE469" s="2" t="n">
        <v>0.002</v>
      </c>
      <c r="FF469" t="inlineStr">
        <is>
          <t>4-Acid Digestion</t>
        </is>
      </c>
      <c r="FG469" t="n">
        <v>67</v>
      </c>
      <c r="FH469" t="n">
        <v>0.0067</v>
      </c>
      <c r="FI469" t="inlineStr">
        <is>
          <t>4-Acid Digestion</t>
        </is>
      </c>
      <c r="FJ469" t="n">
        <v>226846.167</v>
      </c>
      <c r="FK469" t="n">
        <v>22.6846167</v>
      </c>
      <c r="FL469" t="inlineStr">
        <is>
          <t>Borate Fusion XRF</t>
        </is>
      </c>
      <c r="FM469" t="inlineStr"/>
      <c r="FN469" t="inlineStr"/>
      <c r="FO469" t="inlineStr"/>
      <c r="FP469" t="n">
        <v>58</v>
      </c>
      <c r="FQ469" t="n">
        <v>0.0058</v>
      </c>
      <c r="FR469" t="inlineStr">
        <is>
          <t>4-Acid Digestion</t>
        </is>
      </c>
      <c r="FS469" t="n">
        <v>33.7</v>
      </c>
      <c r="FT469" t="n">
        <v>0.00337</v>
      </c>
      <c r="FU469" t="inlineStr">
        <is>
          <t>4-Acid Digestion</t>
        </is>
      </c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n">
        <v>11</v>
      </c>
      <c r="GF469" t="n">
        <v>0.0011</v>
      </c>
      <c r="GG469" t="inlineStr">
        <is>
          <t>4-Acid Digestion</t>
        </is>
      </c>
      <c r="GH469" t="n">
        <v>2610</v>
      </c>
      <c r="GI469" t="n">
        <v>0.261</v>
      </c>
      <c r="GJ469" t="inlineStr">
        <is>
          <t>4-Acid Digestion</t>
        </is>
      </c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n">
        <v>70</v>
      </c>
      <c r="GU469" t="n">
        <v>0.007</v>
      </c>
      <c r="GV469" t="inlineStr">
        <is>
          <t>4-Acid Digestion</t>
        </is>
      </c>
      <c r="GW469" t="n">
        <v>26.9</v>
      </c>
      <c r="GX469" t="n">
        <v>0.00269</v>
      </c>
      <c r="GY469" t="inlineStr">
        <is>
          <t>4-Acid Digestion</t>
        </is>
      </c>
      <c r="GZ469" t="n">
        <v>17.5</v>
      </c>
      <c r="HA469" t="n">
        <v>0.00175</v>
      </c>
      <c r="HB469" t="inlineStr">
        <is>
          <t>4-Acid Digestion</t>
        </is>
      </c>
      <c r="HC469" t="inlineStr"/>
      <c r="HD469" t="inlineStr"/>
      <c r="HE469" t="inlineStr"/>
      <c r="HF469" t="n">
        <v>591</v>
      </c>
      <c r="HG469" t="n">
        <v>0.0591</v>
      </c>
      <c r="HH469" t="inlineStr">
        <is>
          <t>4-Acid Digestion</t>
        </is>
      </c>
      <c r="HI469" t="n">
        <v>73</v>
      </c>
      <c r="HJ469" t="n">
        <v>0.0073</v>
      </c>
      <c r="HK469" t="inlineStr">
        <is>
          <t>4-Acid Digestion</t>
        </is>
      </c>
    </row>
    <row r="470">
      <c r="A470" t="inlineStr">
        <is>
          <t>OREAS0932b</t>
        </is>
      </c>
      <c r="B470" t="inlineStr">
        <is>
          <t>Cu ore</t>
        </is>
      </c>
      <c r="C470" t="inlineStr">
        <is>
          <t>primary</t>
        </is>
      </c>
      <c r="D470" t="inlineStr">
        <is>
          <t>siltstone</t>
        </is>
      </c>
      <c r="E470" t="inlineStr">
        <is>
          <t>structurally-controlled sediment-hosted</t>
        </is>
      </c>
      <c r="F470" t="inlineStr">
        <is>
          <t>yes</t>
        </is>
      </c>
      <c r="G470" t="inlineStr">
        <is>
          <t>Current</t>
        </is>
      </c>
      <c r="H470" t="inlineStr">
        <is>
          <t>C:/Users/Zeb/Documents/GitHub/OREAS-Catalogue-Info/oreas-catalogue-2024-05-24.csv</t>
        </is>
      </c>
      <c r="I470">
        <f>Hyperlink("https://www.oreas.com/crm/OREAS-932b/")</f>
        <v/>
      </c>
      <c r="J470" t="n">
        <v>26.9</v>
      </c>
      <c r="K470" t="n">
        <v>0.00269</v>
      </c>
      <c r="L470" t="inlineStr">
        <is>
          <t>Aqua Regia Digestion</t>
        </is>
      </c>
      <c r="M470" t="n">
        <v>49100</v>
      </c>
      <c r="N470" t="n">
        <v>4.91</v>
      </c>
      <c r="O470" t="inlineStr">
        <is>
          <t>4-Acid Digestion</t>
        </is>
      </c>
      <c r="P470" t="n">
        <v>88</v>
      </c>
      <c r="Q470" t="n">
        <v>0.008800000000000001</v>
      </c>
      <c r="R470" t="inlineStr">
        <is>
          <t>4-Acid Digestion</t>
        </is>
      </c>
      <c r="S470" t="n">
        <v>0.018</v>
      </c>
      <c r="T470" t="n">
        <v>1.8e-06</v>
      </c>
      <c r="U470" t="inlineStr">
        <is>
          <t>Aqua Regia Digestion</t>
        </is>
      </c>
      <c r="V470" t="n">
        <v>103</v>
      </c>
      <c r="W470" t="n">
        <v>0.0103</v>
      </c>
      <c r="X470" t="inlineStr">
        <is>
          <t>Borate / Peroxide Fusion ICP</t>
        </is>
      </c>
      <c r="Y470" t="n">
        <v>1493.946</v>
      </c>
      <c r="Z470" t="n">
        <v>0.1493946</v>
      </c>
      <c r="AA470" t="inlineStr">
        <is>
          <t>Borate Fusion XRF</t>
        </is>
      </c>
      <c r="AB470" t="n">
        <v>1.79</v>
      </c>
      <c r="AC470" t="n">
        <v>0.000179</v>
      </c>
      <c r="AD470" t="inlineStr">
        <is>
          <t>4-Acid Digestion</t>
        </is>
      </c>
      <c r="AE470" t="n">
        <v>331</v>
      </c>
      <c r="AF470" t="n">
        <v>0.0331</v>
      </c>
      <c r="AG470" t="inlineStr">
        <is>
          <t>4-Acid Digestion</t>
        </is>
      </c>
      <c r="AH470" t="n">
        <v>1250</v>
      </c>
      <c r="AI470" t="n">
        <v>0.125</v>
      </c>
      <c r="AJ470" t="inlineStr">
        <is>
          <t>4-Acid Digestion</t>
        </is>
      </c>
      <c r="AK470" t="n">
        <v>0.98</v>
      </c>
      <c r="AL470" t="n">
        <v>9.8e-05</v>
      </c>
      <c r="AM470" t="inlineStr">
        <is>
          <t>4-Acid Digestion</t>
        </is>
      </c>
      <c r="AN470" t="n">
        <v>63</v>
      </c>
      <c r="AO470" t="n">
        <v>0.0063</v>
      </c>
      <c r="AP470" t="inlineStr">
        <is>
          <t>4-Acid Digestion</t>
        </is>
      </c>
      <c r="AQ470" t="inlineStr"/>
      <c r="AR470" t="inlineStr"/>
      <c r="AS470" t="inlineStr"/>
      <c r="AT470" t="n">
        <v>46</v>
      </c>
      <c r="AU470" t="n">
        <v>0.0046</v>
      </c>
      <c r="AV470" t="inlineStr">
        <is>
          <t>4-Acid Digestion</t>
        </is>
      </c>
      <c r="AW470" t="n">
        <v>65</v>
      </c>
      <c r="AX470" t="n">
        <v>0.0065</v>
      </c>
      <c r="AY470" t="inlineStr">
        <is>
          <t>4-Acid Digestion</t>
        </is>
      </c>
      <c r="AZ470" t="n">
        <v>5.06</v>
      </c>
      <c r="BA470" t="n">
        <v>0.000506</v>
      </c>
      <c r="BB470" t="inlineStr">
        <is>
          <t>4-Acid Digestion</t>
        </is>
      </c>
      <c r="BC470" t="n">
        <v>62700</v>
      </c>
      <c r="BD470" t="n">
        <v>6.27</v>
      </c>
      <c r="BE470" t="inlineStr">
        <is>
          <t>4-Acid Digestion</t>
        </is>
      </c>
      <c r="BF470" t="n">
        <v>2.68</v>
      </c>
      <c r="BG470" t="n">
        <v>0.000268</v>
      </c>
      <c r="BH470" t="inlineStr">
        <is>
          <t>4-Acid Digestion</t>
        </is>
      </c>
      <c r="BI470" t="n">
        <v>1.31</v>
      </c>
      <c r="BJ470" t="n">
        <v>0.000131</v>
      </c>
      <c r="BK470" t="inlineStr">
        <is>
          <t>4-Acid Digestion</t>
        </is>
      </c>
      <c r="BL470" t="n">
        <v>1.02</v>
      </c>
      <c r="BM470" t="n">
        <v>0.000102</v>
      </c>
      <c r="BN470" t="inlineStr">
        <is>
          <t>4-Acid Digestion</t>
        </is>
      </c>
      <c r="BO470" t="n">
        <v>118100</v>
      </c>
      <c r="BP470" t="n">
        <v>11.81</v>
      </c>
      <c r="BQ470" t="inlineStr">
        <is>
          <t>4-Acid Digestion</t>
        </is>
      </c>
      <c r="BR470" t="n">
        <v>16</v>
      </c>
      <c r="BS470" t="n">
        <v>0.0016</v>
      </c>
      <c r="BT470" t="inlineStr">
        <is>
          <t>4-Acid Digestion</t>
        </is>
      </c>
      <c r="BU470" t="n">
        <v>3.93</v>
      </c>
      <c r="BV470" t="n">
        <v>0.000393</v>
      </c>
      <c r="BW470" t="inlineStr">
        <is>
          <t>4-Acid Digestion</t>
        </is>
      </c>
      <c r="BX470" t="n">
        <v>2.09</v>
      </c>
      <c r="BY470" t="n">
        <v>0.000209</v>
      </c>
      <c r="BZ470" t="inlineStr">
        <is>
          <t>Borate / Peroxide Fusion ICP</t>
        </is>
      </c>
      <c r="CA470" t="n">
        <v>1.63</v>
      </c>
      <c r="CB470" t="n">
        <v>0.000163</v>
      </c>
      <c r="CC470" t="inlineStr">
        <is>
          <t>4-Acid Digestion</t>
        </is>
      </c>
      <c r="CD470" t="n">
        <v>0.16</v>
      </c>
      <c r="CE470" t="n">
        <v>1.6e-05</v>
      </c>
      <c r="CF470" t="inlineStr">
        <is>
          <t>Aqua Regia Digestion</t>
        </is>
      </c>
      <c r="CG470" t="n">
        <v>0.44</v>
      </c>
      <c r="CH470" t="n">
        <v>4.4e-05</v>
      </c>
      <c r="CI470" t="inlineStr">
        <is>
          <t>4-Acid Digestion</t>
        </is>
      </c>
      <c r="CJ470" t="n">
        <v>5.18</v>
      </c>
      <c r="CK470" t="n">
        <v>0.000518</v>
      </c>
      <c r="CL470" t="inlineStr">
        <is>
          <t>4-Acid Digestion</t>
        </is>
      </c>
      <c r="CM470" t="inlineStr"/>
      <c r="CN470" t="inlineStr"/>
      <c r="CO470" t="inlineStr"/>
      <c r="CP470" t="n">
        <v>18700</v>
      </c>
      <c r="CQ470" t="n">
        <v>1.87</v>
      </c>
      <c r="CR470" t="inlineStr">
        <is>
          <t>4-Acid Digestion</t>
        </is>
      </c>
      <c r="CS470" t="n">
        <v>29.2</v>
      </c>
      <c r="CT470" t="n">
        <v>0.00292</v>
      </c>
      <c r="CU470" t="inlineStr">
        <is>
          <t>4-Acid Digestion</t>
        </is>
      </c>
      <c r="CV470" t="n">
        <v>14.6</v>
      </c>
      <c r="CW470" t="n">
        <v>0.00146</v>
      </c>
      <c r="CX470" t="inlineStr">
        <is>
          <t>4-Acid Digestion</t>
        </is>
      </c>
      <c r="CY470" t="n">
        <v>0.2</v>
      </c>
      <c r="CZ470" t="n">
        <v>2e-05</v>
      </c>
      <c r="DA470" t="inlineStr">
        <is>
          <t>4-Acid Digestion</t>
        </is>
      </c>
      <c r="DB470" t="n">
        <v>3800</v>
      </c>
      <c r="DC470" t="n">
        <v>0.38</v>
      </c>
      <c r="DD470" t="inlineStr">
        <is>
          <t>4-Acid Digestion</t>
        </is>
      </c>
      <c r="DE470" t="n">
        <v>240</v>
      </c>
      <c r="DF470" t="n">
        <v>0.024</v>
      </c>
      <c r="DG470" t="inlineStr">
        <is>
          <t>4-Acid Digestion</t>
        </is>
      </c>
      <c r="DH470" t="n">
        <v>3.66</v>
      </c>
      <c r="DI470" t="n">
        <v>0.000366</v>
      </c>
      <c r="DJ470" t="inlineStr">
        <is>
          <t>4-Acid Digestion</t>
        </is>
      </c>
      <c r="DK470" t="n">
        <v>680</v>
      </c>
      <c r="DL470" t="n">
        <v>0.068</v>
      </c>
      <c r="DM470" t="inlineStr">
        <is>
          <t>4-Acid Digestion</t>
        </is>
      </c>
      <c r="DN470" t="n">
        <v>2.33</v>
      </c>
      <c r="DO470" t="n">
        <v>0.000233</v>
      </c>
      <c r="DP470" t="inlineStr">
        <is>
          <t>4-Acid Digestion</t>
        </is>
      </c>
      <c r="DQ470" t="n">
        <v>27.9</v>
      </c>
      <c r="DR470" t="n">
        <v>0.00279</v>
      </c>
      <c r="DS470" t="inlineStr">
        <is>
          <t>4-Acid Digestion</t>
        </is>
      </c>
      <c r="DT470" t="n">
        <v>11.4</v>
      </c>
      <c r="DU470" t="n">
        <v>0.00114</v>
      </c>
      <c r="DV470" t="inlineStr">
        <is>
          <t>Aqua Regia Digestion</t>
        </is>
      </c>
      <c r="DW470" t="n">
        <v>260</v>
      </c>
      <c r="DX470" t="n">
        <v>0.026</v>
      </c>
      <c r="DY470" t="inlineStr">
        <is>
          <t>4-Acid Digestion</t>
        </is>
      </c>
      <c r="DZ470" t="n">
        <v>176</v>
      </c>
      <c r="EA470" t="n">
        <v>0.0176</v>
      </c>
      <c r="EB470" t="inlineStr">
        <is>
          <t>4-Acid Digestion</t>
        </is>
      </c>
      <c r="EC470" t="inlineStr"/>
      <c r="ED470" t="inlineStr"/>
      <c r="EE470" t="inlineStr"/>
      <c r="EF470" t="n">
        <v>7</v>
      </c>
      <c r="EG470" t="n">
        <v>0.0007</v>
      </c>
      <c r="EH470" t="inlineStr">
        <is>
          <t>4-Acid Digestion</t>
        </is>
      </c>
      <c r="EI470" t="inlineStr"/>
      <c r="EJ470" t="inlineStr"/>
      <c r="EK470" t="inlineStr"/>
      <c r="EL470" t="n">
        <v>107</v>
      </c>
      <c r="EM470" t="n">
        <v>0.0107</v>
      </c>
      <c r="EN470" t="inlineStr">
        <is>
          <t>Borate / Peroxide Fusion ICP</t>
        </is>
      </c>
      <c r="EO470" t="n">
        <v>0.003</v>
      </c>
      <c r="EP470" t="n">
        <v>3e-07</v>
      </c>
      <c r="EQ470" t="inlineStr">
        <is>
          <t>4-Acid Digestion</t>
        </is>
      </c>
      <c r="ER470" t="inlineStr"/>
      <c r="ES470" t="inlineStr"/>
      <c r="ET470" t="inlineStr"/>
      <c r="EU470" t="inlineStr"/>
      <c r="EV470" t="inlineStr"/>
      <c r="EW470" t="inlineStr"/>
      <c r="EX470" t="n">
        <v>65500</v>
      </c>
      <c r="EY470" t="n">
        <v>6.55</v>
      </c>
      <c r="EZ470" t="inlineStr">
        <is>
          <t>4-Acid Digestion</t>
        </is>
      </c>
      <c r="FA470" t="n">
        <v>4.29</v>
      </c>
      <c r="FB470" t="n">
        <v>0.000429</v>
      </c>
      <c r="FC470" t="inlineStr">
        <is>
          <t>4-Acid Digestion</t>
        </is>
      </c>
      <c r="FD470" t="n">
        <v>8.869999999999999</v>
      </c>
      <c r="FE470" t="n">
        <v>0.000887</v>
      </c>
      <c r="FF470" t="inlineStr">
        <is>
          <t>4-Acid Digestion</t>
        </is>
      </c>
      <c r="FG470" t="n">
        <v>71</v>
      </c>
      <c r="FH470" t="n">
        <v>0.0071</v>
      </c>
      <c r="FI470" t="inlineStr">
        <is>
          <t>4-Acid Digestion</t>
        </is>
      </c>
      <c r="FJ470" t="n">
        <v>259192.663</v>
      </c>
      <c r="FK470" t="n">
        <v>25.9192663</v>
      </c>
      <c r="FL470" t="inlineStr">
        <is>
          <t>Borate Fusion XRF</t>
        </is>
      </c>
      <c r="FM470" t="n">
        <v>5.19</v>
      </c>
      <c r="FN470" t="n">
        <v>0.000519</v>
      </c>
      <c r="FO470" t="inlineStr">
        <is>
          <t>Borate / Peroxide Fusion ICP</t>
        </is>
      </c>
      <c r="FP470" t="n">
        <v>58</v>
      </c>
      <c r="FQ470" t="n">
        <v>0.0058</v>
      </c>
      <c r="FR470" t="inlineStr">
        <is>
          <t>4-Acid Digestion</t>
        </is>
      </c>
      <c r="FS470" t="n">
        <v>42.7</v>
      </c>
      <c r="FT470" t="n">
        <v>0.00427</v>
      </c>
      <c r="FU470" t="inlineStr">
        <is>
          <t>4-Acid Digestion</t>
        </is>
      </c>
      <c r="FV470" t="n">
        <v>0.16</v>
      </c>
      <c r="FW470" t="n">
        <v>1.6e-05</v>
      </c>
      <c r="FX470" t="inlineStr">
        <is>
          <t>4-Acid Digestion</t>
        </is>
      </c>
      <c r="FY470" t="n">
        <v>0.53</v>
      </c>
      <c r="FZ470" t="n">
        <v>5.3e-05</v>
      </c>
      <c r="GA470" t="inlineStr">
        <is>
          <t>4-Acid Digestion</t>
        </is>
      </c>
      <c r="GB470" t="n">
        <v>0.21</v>
      </c>
      <c r="GC470" t="n">
        <v>2.1e-05</v>
      </c>
      <c r="GD470" t="inlineStr">
        <is>
          <t>Aqua Regia Digestion</t>
        </is>
      </c>
      <c r="GE470" t="n">
        <v>9.51</v>
      </c>
      <c r="GF470" t="n">
        <v>0.000951</v>
      </c>
      <c r="GG470" t="inlineStr">
        <is>
          <t>4-Acid Digestion</t>
        </is>
      </c>
      <c r="GH470" t="n">
        <v>1310</v>
      </c>
      <c r="GI470" t="n">
        <v>0.131</v>
      </c>
      <c r="GJ470" t="inlineStr">
        <is>
          <t>4-Acid Digestion</t>
        </is>
      </c>
      <c r="GK470" t="n">
        <v>0.64</v>
      </c>
      <c r="GL470" t="n">
        <v>6.4e-05</v>
      </c>
      <c r="GM470" t="inlineStr">
        <is>
          <t>4-Acid Digestion</t>
        </is>
      </c>
      <c r="GN470" t="n">
        <v>0.18</v>
      </c>
      <c r="GO470" t="n">
        <v>1.8e-05</v>
      </c>
      <c r="GP470" t="inlineStr">
        <is>
          <t>4-Acid Digestion</t>
        </is>
      </c>
      <c r="GQ470" t="n">
        <v>3.1</v>
      </c>
      <c r="GR470" t="n">
        <v>0.00031</v>
      </c>
      <c r="GS470" t="inlineStr">
        <is>
          <t>4-Acid Digestion</t>
        </is>
      </c>
      <c r="GT470" t="n">
        <v>126</v>
      </c>
      <c r="GU470" t="n">
        <v>0.0126</v>
      </c>
      <c r="GV470" t="inlineStr">
        <is>
          <t>Borate / Peroxide Fusion ICP</t>
        </is>
      </c>
      <c r="GW470" t="n">
        <v>29.5</v>
      </c>
      <c r="GX470" t="n">
        <v>0.00295</v>
      </c>
      <c r="GY470" t="inlineStr">
        <is>
          <t>4-Acid Digestion</t>
        </is>
      </c>
      <c r="GZ470" t="n">
        <v>12.2</v>
      </c>
      <c r="HA470" t="n">
        <v>0.00122</v>
      </c>
      <c r="HB470" t="inlineStr">
        <is>
          <t>4-Acid Digestion</t>
        </is>
      </c>
      <c r="HC470" t="n">
        <v>1.24</v>
      </c>
      <c r="HD470" t="n">
        <v>0.000124</v>
      </c>
      <c r="HE470" t="inlineStr">
        <is>
          <t>4-Acid Digestion</t>
        </is>
      </c>
      <c r="HF470" t="n">
        <v>426</v>
      </c>
      <c r="HG470" t="n">
        <v>0.0426</v>
      </c>
      <c r="HH470" t="inlineStr">
        <is>
          <t>4-Acid Digestion</t>
        </is>
      </c>
      <c r="HI470" t="n">
        <v>55</v>
      </c>
      <c r="HJ470" t="n">
        <v>0.0055</v>
      </c>
      <c r="HK470" t="inlineStr">
        <is>
          <t>4-Acid Digestion</t>
        </is>
      </c>
    </row>
    <row r="471">
      <c r="A471" t="inlineStr">
        <is>
          <t>OREAS0933</t>
        </is>
      </c>
      <c r="B471" t="inlineStr">
        <is>
          <t>Cu ore</t>
        </is>
      </c>
      <c r="C471" t="inlineStr">
        <is>
          <t>primary</t>
        </is>
      </c>
      <c r="D471" t="inlineStr">
        <is>
          <t>siltstone</t>
        </is>
      </c>
      <c r="E471" t="inlineStr">
        <is>
          <t>structurally-controlled sediment-hosted</t>
        </is>
      </c>
      <c r="F471" t="inlineStr">
        <is>
          <t>yes</t>
        </is>
      </c>
      <c r="G471" t="inlineStr">
        <is>
          <t>Current</t>
        </is>
      </c>
      <c r="H471" t="inlineStr">
        <is>
          <t>C:/Users/Zeb/Documents/GitHub/OREAS-Catalogue-Info/oreas-catalogue-2024-05-24.csv</t>
        </is>
      </c>
      <c r="I471">
        <f>Hyperlink("https://www.oreas.com/crm/OREAS-933/")</f>
        <v/>
      </c>
      <c r="J471" t="n">
        <v>29.6</v>
      </c>
      <c r="K471" t="n">
        <v>0.00296</v>
      </c>
      <c r="L471" t="inlineStr">
        <is>
          <t>Aqua Regia Digestion</t>
        </is>
      </c>
      <c r="M471" t="n">
        <v>47900</v>
      </c>
      <c r="N471" t="n">
        <v>4.79</v>
      </c>
      <c r="O471" t="inlineStr">
        <is>
          <t>4-Acid Digestion</t>
        </is>
      </c>
      <c r="P471" t="n">
        <v>9.609999999999999</v>
      </c>
      <c r="Q471" t="n">
        <v>0.000961</v>
      </c>
      <c r="R471" t="inlineStr">
        <is>
          <t>4-Acid Digestion</t>
        </is>
      </c>
      <c r="S471" t="inlineStr"/>
      <c r="T471" t="inlineStr"/>
      <c r="U471" t="inlineStr"/>
      <c r="V471" t="inlineStr"/>
      <c r="W471" t="inlineStr"/>
      <c r="X471" t="inlineStr"/>
      <c r="Y471" t="n">
        <v>32.9</v>
      </c>
      <c r="Z471" t="n">
        <v>0.00329</v>
      </c>
      <c r="AA471" t="inlineStr">
        <is>
          <t>Aqua Regia Digestion</t>
        </is>
      </c>
      <c r="AB471" s="2" t="n">
        <v>2</v>
      </c>
      <c r="AC471" s="2" t="n">
        <v>0.0002</v>
      </c>
      <c r="AD471" t="inlineStr">
        <is>
          <t>4-Acid Digestion</t>
        </is>
      </c>
      <c r="AE471" t="n">
        <v>451</v>
      </c>
      <c r="AF471" t="n">
        <v>0.0451</v>
      </c>
      <c r="AG471" t="inlineStr">
        <is>
          <t>4-Acid Digestion</t>
        </is>
      </c>
      <c r="AH471" t="n">
        <v>3610</v>
      </c>
      <c r="AI471" t="n">
        <v>0.361</v>
      </c>
      <c r="AJ471" t="inlineStr">
        <is>
          <t>4-Acid Digestion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60</v>
      </c>
      <c r="AU471" t="n">
        <v>0.006</v>
      </c>
      <c r="AV471" t="inlineStr">
        <is>
          <t>4-Acid Digestion</t>
        </is>
      </c>
      <c r="AW471" t="n">
        <v>45.6</v>
      </c>
      <c r="AX471" t="n">
        <v>0.00456</v>
      </c>
      <c r="AY471" t="inlineStr">
        <is>
          <t>4-Acid Digestion</t>
        </is>
      </c>
      <c r="AZ471" t="inlineStr"/>
      <c r="BA471" t="inlineStr"/>
      <c r="BB471" t="inlineStr"/>
      <c r="BC471" t="n">
        <v>83700</v>
      </c>
      <c r="BD471" t="n">
        <v>8.369999999999999</v>
      </c>
      <c r="BE471" t="inlineStr">
        <is>
          <t>4-Acid Digestion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177200</v>
      </c>
      <c r="BP471" t="n">
        <v>17.72</v>
      </c>
      <c r="BQ471" t="inlineStr">
        <is>
          <t>4-Acid Digestion</t>
        </is>
      </c>
      <c r="BR471" t="n">
        <v>6.87</v>
      </c>
      <c r="BS471" t="n">
        <v>0.000687</v>
      </c>
      <c r="BT471" t="inlineStr">
        <is>
          <t>Aqua Regia Digestion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n">
        <v>14900</v>
      </c>
      <c r="CQ471" t="n">
        <v>1.49</v>
      </c>
      <c r="CR471" t="inlineStr">
        <is>
          <t>4-Acid Digestion</t>
        </is>
      </c>
      <c r="CS471" t="n">
        <v>27.5</v>
      </c>
      <c r="CT471" t="n">
        <v>0.00275</v>
      </c>
      <c r="CU471" t="inlineStr">
        <is>
          <t>4-Acid Digestion</t>
        </is>
      </c>
      <c r="CV471" t="n">
        <v>18.2</v>
      </c>
      <c r="CW471" t="n">
        <v>0.00182</v>
      </c>
      <c r="CX471" t="inlineStr">
        <is>
          <t>4-Acid Digestion</t>
        </is>
      </c>
      <c r="CY471" t="inlineStr"/>
      <c r="CZ471" t="inlineStr"/>
      <c r="DA471" t="inlineStr"/>
      <c r="DB471" t="n">
        <v>11300</v>
      </c>
      <c r="DC471" t="n">
        <v>1.13</v>
      </c>
      <c r="DD471" t="inlineStr">
        <is>
          <t>4-Acid Digestion</t>
        </is>
      </c>
      <c r="DE471" t="n">
        <v>830</v>
      </c>
      <c r="DF471" t="n">
        <v>0.083</v>
      </c>
      <c r="DG471" t="inlineStr">
        <is>
          <t>4-Acid Digestion</t>
        </is>
      </c>
      <c r="DH471" s="2" t="n">
        <v>2</v>
      </c>
      <c r="DI471" s="2" t="n">
        <v>0.0002</v>
      </c>
      <c r="DJ471" t="inlineStr">
        <is>
          <t>4-Acid Digestion</t>
        </is>
      </c>
      <c r="DK471" t="n">
        <v>1510</v>
      </c>
      <c r="DL471" t="n">
        <v>0.151</v>
      </c>
      <c r="DM471" t="inlineStr">
        <is>
          <t>4-Acid Digestion</t>
        </is>
      </c>
      <c r="DN471" t="n">
        <v>8.1</v>
      </c>
      <c r="DO471" t="n">
        <v>0.00081</v>
      </c>
      <c r="DP471" t="inlineStr">
        <is>
          <t>4-Acid Digestion</t>
        </is>
      </c>
      <c r="DQ471" t="inlineStr"/>
      <c r="DR471" t="inlineStr"/>
      <c r="DS471" t="inlineStr"/>
      <c r="DT471" t="n">
        <v>28.1</v>
      </c>
      <c r="DU471" t="n">
        <v>0.00281</v>
      </c>
      <c r="DV471" t="inlineStr">
        <is>
          <t>Aqua Regia Digestion</t>
        </is>
      </c>
      <c r="DW471" t="n">
        <v>420</v>
      </c>
      <c r="DX471" t="n">
        <v>0.042</v>
      </c>
      <c r="DY471" t="inlineStr">
        <is>
          <t>4-Acid Digestion</t>
        </is>
      </c>
      <c r="DZ471" t="n">
        <v>189</v>
      </c>
      <c r="EA471" t="n">
        <v>0.0189</v>
      </c>
      <c r="EB471" t="inlineStr">
        <is>
          <t>4-Acid Digestion</t>
        </is>
      </c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n">
        <v>84300</v>
      </c>
      <c r="EY471" t="n">
        <v>8.43</v>
      </c>
      <c r="EZ471" t="inlineStr">
        <is>
          <t>4-Acid Digestion</t>
        </is>
      </c>
      <c r="FA471" t="n">
        <v>2.23</v>
      </c>
      <c r="FB471" t="n">
        <v>0.000223</v>
      </c>
      <c r="FC471" t="inlineStr">
        <is>
          <t>4-Acid Digestion</t>
        </is>
      </c>
      <c r="FD471" t="inlineStr"/>
      <c r="FE471" t="inlineStr"/>
      <c r="FF471" t="inlineStr"/>
      <c r="FG471" t="n">
        <v>68</v>
      </c>
      <c r="FH471" t="n">
        <v>0.0068</v>
      </c>
      <c r="FI471" t="inlineStr">
        <is>
          <t>4-Acid Digestion</t>
        </is>
      </c>
      <c r="FJ471" t="n">
        <v>199127.276</v>
      </c>
      <c r="FK471" t="n">
        <v>19.9127276</v>
      </c>
      <c r="FL471" t="inlineStr">
        <is>
          <t>Borate Fusion XRF</t>
        </is>
      </c>
      <c r="FM471" t="inlineStr"/>
      <c r="FN471" t="inlineStr"/>
      <c r="FO471" t="inlineStr"/>
      <c r="FP471" t="n">
        <v>73</v>
      </c>
      <c r="FQ471" t="n">
        <v>0.0073</v>
      </c>
      <c r="FR471" t="inlineStr">
        <is>
          <t>4-Acid Digestion</t>
        </is>
      </c>
      <c r="FS471" t="n">
        <v>28.2</v>
      </c>
      <c r="FT471" t="n">
        <v>0.00282</v>
      </c>
      <c r="FU471" t="inlineStr">
        <is>
          <t>4-Acid Digestion</t>
        </is>
      </c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n">
        <v>2230</v>
      </c>
      <c r="GI471" t="n">
        <v>0.223</v>
      </c>
      <c r="GJ471" t="inlineStr">
        <is>
          <t>4-Acid Digestion</t>
        </is>
      </c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n">
        <v>64</v>
      </c>
      <c r="GU471" t="n">
        <v>0.0064</v>
      </c>
      <c r="GV471" t="inlineStr">
        <is>
          <t>4-Acid Digestion</t>
        </is>
      </c>
      <c r="GW471" t="n">
        <v>26.4</v>
      </c>
      <c r="GX471" t="n">
        <v>0.00264</v>
      </c>
      <c r="GY471" t="inlineStr">
        <is>
          <t>4-Acid Digestion</t>
        </is>
      </c>
      <c r="GZ471" t="n">
        <v>15.1</v>
      </c>
      <c r="HA471" t="n">
        <v>0.00151</v>
      </c>
      <c r="HB471" t="inlineStr">
        <is>
          <t>4-Acid Digestion</t>
        </is>
      </c>
      <c r="HC471" t="inlineStr"/>
      <c r="HD471" t="inlineStr"/>
      <c r="HE471" t="inlineStr"/>
      <c r="HF471" t="n">
        <v>602</v>
      </c>
      <c r="HG471" t="n">
        <v>0.0602</v>
      </c>
      <c r="HH471" t="inlineStr">
        <is>
          <t>4-Acid Digestion</t>
        </is>
      </c>
      <c r="HI471" t="n">
        <v>63</v>
      </c>
      <c r="HJ471" t="n">
        <v>0.0063</v>
      </c>
      <c r="HK471" t="inlineStr">
        <is>
          <t>4-Acid Digestion</t>
        </is>
      </c>
    </row>
    <row r="472">
      <c r="A472" t="inlineStr">
        <is>
          <t>OREAS0934</t>
        </is>
      </c>
      <c r="B472" t="inlineStr">
        <is>
          <t>Cu ore</t>
        </is>
      </c>
      <c r="C472" t="inlineStr">
        <is>
          <t>primary</t>
        </is>
      </c>
      <c r="D472" t="inlineStr">
        <is>
          <t>siltstone</t>
        </is>
      </c>
      <c r="E472" t="inlineStr">
        <is>
          <t>structurally-controlled sediment-hosted</t>
        </is>
      </c>
      <c r="F472" t="inlineStr">
        <is>
          <t>yes</t>
        </is>
      </c>
      <c r="G472" t="inlineStr">
        <is>
          <t>Current</t>
        </is>
      </c>
      <c r="H472" t="inlineStr">
        <is>
          <t>C:/Users/Zeb/Documents/GitHub/OREAS-Catalogue-Info/oreas-catalogue-2024-05-24.csv</t>
        </is>
      </c>
      <c r="I472">
        <f>Hyperlink("https://www.oreas.com/crm/OREAS-934/")</f>
        <v/>
      </c>
      <c r="J472" t="n">
        <v>34.4</v>
      </c>
      <c r="K472" t="n">
        <v>0.00344</v>
      </c>
      <c r="L472" t="inlineStr">
        <is>
          <t>Aqua Regia Digestion</t>
        </is>
      </c>
      <c r="M472" t="n">
        <v>45800</v>
      </c>
      <c r="N472" t="n">
        <v>4.58</v>
      </c>
      <c r="O472" t="inlineStr">
        <is>
          <t>4-Acid Digestion</t>
        </is>
      </c>
      <c r="P472" t="n">
        <v>11.5</v>
      </c>
      <c r="Q472" t="n">
        <v>0.00115</v>
      </c>
      <c r="R472" t="inlineStr">
        <is>
          <t>4-Acid Digestion</t>
        </is>
      </c>
      <c r="S472" t="inlineStr"/>
      <c r="T472" t="inlineStr"/>
      <c r="U472" t="inlineStr"/>
      <c r="V472" t="inlineStr"/>
      <c r="W472" t="inlineStr"/>
      <c r="X472" t="inlineStr"/>
      <c r="Y472" t="n">
        <v>37</v>
      </c>
      <c r="Z472" t="n">
        <v>0.0037</v>
      </c>
      <c r="AA472" t="inlineStr">
        <is>
          <t>Aqua Regia Digestion</t>
        </is>
      </c>
      <c r="AB472" s="2" t="n">
        <v>2</v>
      </c>
      <c r="AC472" s="2" t="n">
        <v>0.0002</v>
      </c>
      <c r="AD472" t="inlineStr">
        <is>
          <t>4-Acid Digestion</t>
        </is>
      </c>
      <c r="AE472" t="n">
        <v>527</v>
      </c>
      <c r="AF472" t="n">
        <v>0.0527</v>
      </c>
      <c r="AG472" t="inlineStr">
        <is>
          <t>4-Acid Digestion</t>
        </is>
      </c>
      <c r="AH472" t="n">
        <v>3730</v>
      </c>
      <c r="AI472" t="n">
        <v>0.373</v>
      </c>
      <c r="AJ472" t="inlineStr">
        <is>
          <t>4-Acid Digestion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71</v>
      </c>
      <c r="AU472" t="n">
        <v>0.0071</v>
      </c>
      <c r="AV472" t="inlineStr">
        <is>
          <t>4-Acid Digestion</t>
        </is>
      </c>
      <c r="AW472" t="n">
        <v>43.4</v>
      </c>
      <c r="AX472" t="n">
        <v>0.00434</v>
      </c>
      <c r="AY472" t="inlineStr">
        <is>
          <t>4-Acid Digestion</t>
        </is>
      </c>
      <c r="AZ472" t="inlineStr"/>
      <c r="BA472" t="inlineStr"/>
      <c r="BB472" t="inlineStr"/>
      <c r="BC472" t="n">
        <v>95900</v>
      </c>
      <c r="BD472" t="n">
        <v>9.59</v>
      </c>
      <c r="BE472" t="inlineStr">
        <is>
          <t>4-Acid Digestion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186400</v>
      </c>
      <c r="BP472" t="n">
        <v>18.64</v>
      </c>
      <c r="BQ472" t="inlineStr">
        <is>
          <t>4-Acid Digestion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n">
        <v>15100</v>
      </c>
      <c r="CQ472" t="n">
        <v>1.51</v>
      </c>
      <c r="CR472" t="inlineStr">
        <is>
          <t>4-Acid Digestion</t>
        </is>
      </c>
      <c r="CS472" t="n">
        <v>26.6</v>
      </c>
      <c r="CT472" t="n">
        <v>0.00266</v>
      </c>
      <c r="CU472" t="inlineStr">
        <is>
          <t>4-Acid Digestion</t>
        </is>
      </c>
      <c r="CV472" t="n">
        <v>17.3</v>
      </c>
      <c r="CW472" t="n">
        <v>0.00173</v>
      </c>
      <c r="CX472" t="inlineStr">
        <is>
          <t>4-Acid Digestion</t>
        </is>
      </c>
      <c r="CY472" t="inlineStr"/>
      <c r="CZ472" t="inlineStr"/>
      <c r="DA472" t="inlineStr"/>
      <c r="DB472" t="n">
        <v>10800</v>
      </c>
      <c r="DC472" t="n">
        <v>1.08</v>
      </c>
      <c r="DD472" t="inlineStr">
        <is>
          <t>4-Acid Digestion</t>
        </is>
      </c>
      <c r="DE472" t="n">
        <v>800</v>
      </c>
      <c r="DF472" t="n">
        <v>0.08</v>
      </c>
      <c r="DG472" t="inlineStr">
        <is>
          <t>4-Acid Digestion</t>
        </is>
      </c>
      <c r="DH472" s="2" t="n">
        <v>2</v>
      </c>
      <c r="DI472" s="2" t="n">
        <v>0.0002</v>
      </c>
      <c r="DJ472" t="inlineStr">
        <is>
          <t>4-Acid Digestion</t>
        </is>
      </c>
      <c r="DK472" t="n">
        <v>1600</v>
      </c>
      <c r="DL472" t="n">
        <v>0.16</v>
      </c>
      <c r="DM472" t="inlineStr">
        <is>
          <t>4-Acid Digestion</t>
        </is>
      </c>
      <c r="DN472" t="n">
        <v>7.82</v>
      </c>
      <c r="DO472" t="n">
        <v>0.000782</v>
      </c>
      <c r="DP472" t="inlineStr">
        <is>
          <t>4-Acid Digestion</t>
        </is>
      </c>
      <c r="DQ472" t="inlineStr"/>
      <c r="DR472" t="inlineStr"/>
      <c r="DS472" t="inlineStr"/>
      <c r="DT472" t="n">
        <v>25.7</v>
      </c>
      <c r="DU472" t="n">
        <v>0.00257</v>
      </c>
      <c r="DV472" t="inlineStr">
        <is>
          <t>Aqua Regia Digestion</t>
        </is>
      </c>
      <c r="DW472" s="2" t="n">
        <v>1000</v>
      </c>
      <c r="DX472" s="2" t="n">
        <v>0.1</v>
      </c>
      <c r="DY472" t="inlineStr">
        <is>
          <t>4-Acid Digestion</t>
        </is>
      </c>
      <c r="DZ472" t="n">
        <v>240</v>
      </c>
      <c r="EA472" t="n">
        <v>0.024</v>
      </c>
      <c r="EB472" t="inlineStr">
        <is>
          <t>4-Acid Digestion</t>
        </is>
      </c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n">
        <v>95500</v>
      </c>
      <c r="EY472" t="n">
        <v>9.550000000000001</v>
      </c>
      <c r="EZ472" t="inlineStr">
        <is>
          <t>4-Acid Digestion</t>
        </is>
      </c>
      <c r="FA472" t="n">
        <v>2.51</v>
      </c>
      <c r="FB472" t="n">
        <v>0.000251</v>
      </c>
      <c r="FC472" t="inlineStr">
        <is>
          <t>4-Acid Digestion</t>
        </is>
      </c>
      <c r="FD472" t="inlineStr"/>
      <c r="FE472" t="inlineStr"/>
      <c r="FF472" t="inlineStr"/>
      <c r="FG472" t="n">
        <v>85</v>
      </c>
      <c r="FH472" t="n">
        <v>0.008500000000000001</v>
      </c>
      <c r="FI472" t="inlineStr">
        <is>
          <t>4-Acid Digestion</t>
        </is>
      </c>
      <c r="FJ472" t="n">
        <v>183561.693</v>
      </c>
      <c r="FK472" t="n">
        <v>18.3561693</v>
      </c>
      <c r="FL472" t="inlineStr">
        <is>
          <t>Borate Fusion XRF</t>
        </is>
      </c>
      <c r="FM472" t="inlineStr"/>
      <c r="FN472" t="inlineStr"/>
      <c r="FO472" t="inlineStr"/>
      <c r="FP472" t="n">
        <v>83</v>
      </c>
      <c r="FQ472" t="n">
        <v>0.0083</v>
      </c>
      <c r="FR472" t="inlineStr">
        <is>
          <t>4-Acid Digestion</t>
        </is>
      </c>
      <c r="FS472" t="n">
        <v>29.8</v>
      </c>
      <c r="FT472" t="n">
        <v>0.00298</v>
      </c>
      <c r="FU472" t="inlineStr">
        <is>
          <t>4-Acid Digestion</t>
        </is>
      </c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n">
        <v>9.59</v>
      </c>
      <c r="GF472" t="n">
        <v>0.000959</v>
      </c>
      <c r="GG472" t="inlineStr">
        <is>
          <t>4-Acid Digestion</t>
        </is>
      </c>
      <c r="GH472" t="n">
        <v>2160</v>
      </c>
      <c r="GI472" t="n">
        <v>0.216</v>
      </c>
      <c r="GJ472" t="inlineStr">
        <is>
          <t>4-Acid Digestion</t>
        </is>
      </c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s="2" t="n">
        <v>50</v>
      </c>
      <c r="GU472" s="2" t="n">
        <v>0.005</v>
      </c>
      <c r="GV472" t="inlineStr">
        <is>
          <t>Aqua Regia Digestion</t>
        </is>
      </c>
      <c r="GW472" t="n">
        <v>34.8</v>
      </c>
      <c r="GX472" t="n">
        <v>0.00348</v>
      </c>
      <c r="GY472" t="inlineStr">
        <is>
          <t>4-Acid Digestion</t>
        </is>
      </c>
      <c r="GZ472" t="n">
        <v>14.1</v>
      </c>
      <c r="HA472" t="n">
        <v>0.00141</v>
      </c>
      <c r="HB472" t="inlineStr">
        <is>
          <t>4-Acid Digestion</t>
        </is>
      </c>
      <c r="HC472" t="inlineStr"/>
      <c r="HD472" t="inlineStr"/>
      <c r="HE472" t="inlineStr"/>
      <c r="HF472" t="n">
        <v>724</v>
      </c>
      <c r="HG472" t="n">
        <v>0.07240000000000001</v>
      </c>
      <c r="HH472" t="inlineStr">
        <is>
          <t>4-Acid Digestion</t>
        </is>
      </c>
      <c r="HI472" t="n">
        <v>58</v>
      </c>
      <c r="HJ472" t="n">
        <v>0.0058</v>
      </c>
      <c r="HK472" t="inlineStr">
        <is>
          <t>4-Acid Digestion</t>
        </is>
      </c>
    </row>
    <row r="473">
      <c r="A473" t="inlineStr">
        <is>
          <t>OREAS0935</t>
        </is>
      </c>
      <c r="B473" t="inlineStr">
        <is>
          <t>Cu ore</t>
        </is>
      </c>
      <c r="C473" t="inlineStr">
        <is>
          <t>primary</t>
        </is>
      </c>
      <c r="D473" t="inlineStr">
        <is>
          <t>siltstone</t>
        </is>
      </c>
      <c r="E473" t="inlineStr">
        <is>
          <t>structurally-controlled sediment-hosted</t>
        </is>
      </c>
      <c r="F473" t="inlineStr">
        <is>
          <t>yes</t>
        </is>
      </c>
      <c r="G473" t="inlineStr">
        <is>
          <t>Current</t>
        </is>
      </c>
      <c r="H473" t="inlineStr">
        <is>
          <t>C:/Users/Zeb/Documents/GitHub/OREAS-Catalogue-Info/oreas-catalogue-2024-05-24.csv</t>
        </is>
      </c>
      <c r="I473">
        <f>Hyperlink("https://www.oreas.com/crm/OREAS-935/")</f>
        <v/>
      </c>
      <c r="J473" t="n">
        <v>43.7</v>
      </c>
      <c r="K473" t="n">
        <v>0.00437</v>
      </c>
      <c r="L473" t="inlineStr">
        <is>
          <t>Aqua Regia Digestion</t>
        </is>
      </c>
      <c r="M473" t="n">
        <v>35500</v>
      </c>
      <c r="N473" t="n">
        <v>3.55</v>
      </c>
      <c r="O473" t="inlineStr">
        <is>
          <t>4-Acid Digestion</t>
        </is>
      </c>
      <c r="P473" t="n">
        <v>8.720000000000001</v>
      </c>
      <c r="Q473" t="n">
        <v>0.0008720000000000001</v>
      </c>
      <c r="R473" t="inlineStr">
        <is>
          <t>4-Acid Digestion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s="2" t="n">
        <v>2</v>
      </c>
      <c r="AC473" s="2" t="n">
        <v>0.0002</v>
      </c>
      <c r="AD473" t="inlineStr">
        <is>
          <t>4-Acid Digestion</t>
        </is>
      </c>
      <c r="AE473" t="n">
        <v>709</v>
      </c>
      <c r="AF473" t="n">
        <v>0.0709</v>
      </c>
      <c r="AG473" t="inlineStr">
        <is>
          <t>4-Acid Digestion</t>
        </is>
      </c>
      <c r="AH473" t="n">
        <v>3200</v>
      </c>
      <c r="AI473" t="n">
        <v>0.32</v>
      </c>
      <c r="AJ473" t="inlineStr">
        <is>
          <t>4-Acid Digestion</t>
        </is>
      </c>
      <c r="AK473" s="2" t="n">
        <v>2</v>
      </c>
      <c r="AL473" s="2" t="n">
        <v>0.0002</v>
      </c>
      <c r="AM473" t="inlineStr">
        <is>
          <t>4-Acid Digestion</t>
        </is>
      </c>
      <c r="AN473" t="inlineStr"/>
      <c r="AO473" t="inlineStr"/>
      <c r="AP473" t="inlineStr"/>
      <c r="AQ473" t="inlineStr"/>
      <c r="AR473" t="inlineStr"/>
      <c r="AS473" t="inlineStr"/>
      <c r="AT473" t="n">
        <v>77</v>
      </c>
      <c r="AU473" t="n">
        <v>0.0077</v>
      </c>
      <c r="AV473" t="inlineStr">
        <is>
          <t>4-Acid Digestion</t>
        </is>
      </c>
      <c r="AW473" t="n">
        <v>37.6</v>
      </c>
      <c r="AX473" t="n">
        <v>0.00376</v>
      </c>
      <c r="AY473" t="inlineStr">
        <is>
          <t>4-Acid Digestion</t>
        </is>
      </c>
      <c r="AZ473" t="inlineStr"/>
      <c r="BA473" t="inlineStr"/>
      <c r="BB473" t="inlineStr"/>
      <c r="BC473" t="n">
        <v>125500</v>
      </c>
      <c r="BD473" t="n">
        <v>12.55</v>
      </c>
      <c r="BE473" t="inlineStr">
        <is>
          <t>4-Acid Digestion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228900</v>
      </c>
      <c r="BP473" t="n">
        <v>22.89</v>
      </c>
      <c r="BQ473" t="inlineStr">
        <is>
          <t>4-Acid Digestion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n">
        <v>2170</v>
      </c>
      <c r="CQ473" t="n">
        <v>0.217</v>
      </c>
      <c r="CR473" t="inlineStr">
        <is>
          <t>Aqua Regia Digestion</t>
        </is>
      </c>
      <c r="CS473" t="n">
        <v>23</v>
      </c>
      <c r="CT473" t="n">
        <v>0.0023</v>
      </c>
      <c r="CU473" t="inlineStr">
        <is>
          <t>4-Acid Digestion</t>
        </is>
      </c>
      <c r="CV473" t="n">
        <v>12.9</v>
      </c>
      <c r="CW473" t="n">
        <v>0.00129</v>
      </c>
      <c r="CX473" t="inlineStr">
        <is>
          <t>4-Acid Digestion</t>
        </is>
      </c>
      <c r="CY473" t="inlineStr"/>
      <c r="CZ473" t="inlineStr"/>
      <c r="DA473" t="inlineStr"/>
      <c r="DB473" t="n">
        <v>8020</v>
      </c>
      <c r="DC473" t="n">
        <v>0.802</v>
      </c>
      <c r="DD473" t="inlineStr">
        <is>
          <t>4-Acid Digestion</t>
        </is>
      </c>
      <c r="DE473" t="n">
        <v>700</v>
      </c>
      <c r="DF473" t="n">
        <v>0.07000000000000001</v>
      </c>
      <c r="DG473" t="inlineStr">
        <is>
          <t>4-Acid Digestion</t>
        </is>
      </c>
      <c r="DH473" s="2" t="n">
        <v>2</v>
      </c>
      <c r="DI473" s="2" t="n">
        <v>0.0002</v>
      </c>
      <c r="DJ473" t="inlineStr">
        <is>
          <t>4-Acid Digestion</t>
        </is>
      </c>
      <c r="DK473" s="2" t="n">
        <v>300</v>
      </c>
      <c r="DL473" s="2" t="n">
        <v>0.03</v>
      </c>
      <c r="DM473" t="inlineStr">
        <is>
          <t>Aqua Regia Digestion</t>
        </is>
      </c>
      <c r="DN473" t="n">
        <v>6.53</v>
      </c>
      <c r="DO473" t="n">
        <v>0.000653</v>
      </c>
      <c r="DP473" t="inlineStr">
        <is>
          <t>4-Acid Digestion</t>
        </is>
      </c>
      <c r="DQ473" t="inlineStr"/>
      <c r="DR473" t="inlineStr"/>
      <c r="DS473" t="inlineStr"/>
      <c r="DT473" t="n">
        <v>26.2</v>
      </c>
      <c r="DU473" t="n">
        <v>0.00262</v>
      </c>
      <c r="DV473" t="inlineStr">
        <is>
          <t>Aqua Regia Digestion</t>
        </is>
      </c>
      <c r="DW473" s="2" t="n">
        <v>500</v>
      </c>
      <c r="DX473" s="2" t="n">
        <v>0.05</v>
      </c>
      <c r="DY473" t="inlineStr">
        <is>
          <t>4-Acid Digestion</t>
        </is>
      </c>
      <c r="DZ473" t="n">
        <v>225</v>
      </c>
      <c r="EA473" t="n">
        <v>0.0225</v>
      </c>
      <c r="EB473" t="inlineStr">
        <is>
          <t>4-Acid Digestion</t>
        </is>
      </c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n">
        <v>118300</v>
      </c>
      <c r="EY473" t="n">
        <v>11.83</v>
      </c>
      <c r="EZ473" t="inlineStr">
        <is>
          <t>4-Acid Digestion</t>
        </is>
      </c>
      <c r="FA473" t="n">
        <v>2.7</v>
      </c>
      <c r="FB473" t="n">
        <v>0.00027</v>
      </c>
      <c r="FC473" t="inlineStr">
        <is>
          <t>4-Acid Digestion</t>
        </is>
      </c>
      <c r="FD473" t="inlineStr"/>
      <c r="FE473" t="inlineStr"/>
      <c r="FF473" t="inlineStr"/>
      <c r="FG473" t="n">
        <v>88</v>
      </c>
      <c r="FH473" t="n">
        <v>0.008800000000000001</v>
      </c>
      <c r="FI473" t="inlineStr">
        <is>
          <t>4-Acid Digestion</t>
        </is>
      </c>
      <c r="FJ473" t="n">
        <v>146073.413</v>
      </c>
      <c r="FK473" t="n">
        <v>14.6073413</v>
      </c>
      <c r="FL473" t="inlineStr">
        <is>
          <t>Borate Fusion XRF</t>
        </is>
      </c>
      <c r="FM473" t="inlineStr"/>
      <c r="FN473" t="inlineStr"/>
      <c r="FO473" t="inlineStr"/>
      <c r="FP473" t="n">
        <v>108</v>
      </c>
      <c r="FQ473" t="n">
        <v>0.0108</v>
      </c>
      <c r="FR473" t="inlineStr">
        <is>
          <t>4-Acid Digestion</t>
        </is>
      </c>
      <c r="FS473" t="n">
        <v>24.2</v>
      </c>
      <c r="FT473" t="n">
        <v>0.00242</v>
      </c>
      <c r="FU473" t="inlineStr">
        <is>
          <t>4-Acid Digestion</t>
        </is>
      </c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n">
        <v>7.9</v>
      </c>
      <c r="GF473" t="n">
        <v>0.00079</v>
      </c>
      <c r="GG473" t="inlineStr">
        <is>
          <t>4-Acid Digestion</t>
        </is>
      </c>
      <c r="GH473" t="n">
        <v>1820</v>
      </c>
      <c r="GI473" t="n">
        <v>0.182</v>
      </c>
      <c r="GJ473" t="inlineStr">
        <is>
          <t>4-Acid Digestion</t>
        </is>
      </c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s="2" t="n">
        <v>60</v>
      </c>
      <c r="GU473" s="2" t="n">
        <v>0.006</v>
      </c>
      <c r="GV473" t="inlineStr">
        <is>
          <t>4-Acid Digestion</t>
        </is>
      </c>
      <c r="GW473" t="n">
        <v>36</v>
      </c>
      <c r="GX473" t="n">
        <v>0.0036</v>
      </c>
      <c r="GY473" t="inlineStr">
        <is>
          <t>4-Acid Digestion</t>
        </is>
      </c>
      <c r="GZ473" t="n">
        <v>12.3</v>
      </c>
      <c r="HA473" t="n">
        <v>0.00123</v>
      </c>
      <c r="HB473" t="inlineStr">
        <is>
          <t>4-Acid Digestion</t>
        </is>
      </c>
      <c r="HC473" t="inlineStr"/>
      <c r="HD473" t="inlineStr"/>
      <c r="HE473" t="inlineStr"/>
      <c r="HF473" t="n">
        <v>692</v>
      </c>
      <c r="HG473" t="n">
        <v>0.0692</v>
      </c>
      <c r="HH473" t="inlineStr">
        <is>
          <t>4-Acid Digestion</t>
        </is>
      </c>
      <c r="HI473" t="n">
        <v>47.4</v>
      </c>
      <c r="HJ473" t="n">
        <v>0.00474</v>
      </c>
      <c r="HK473" t="inlineStr">
        <is>
          <t>4-Acid Digestion</t>
        </is>
      </c>
    </row>
    <row r="474">
      <c r="A474" t="inlineStr">
        <is>
          <t>OREAS0094</t>
        </is>
      </c>
      <c r="B474" t="inlineStr">
        <is>
          <t>Cu ore</t>
        </is>
      </c>
      <c r="C474" t="inlineStr">
        <is>
          <t>primary</t>
        </is>
      </c>
      <c r="D474" t="inlineStr">
        <is>
          <t>siltstone</t>
        </is>
      </c>
      <c r="E474" t="inlineStr">
        <is>
          <t>structurally-controlled sediment-hosted</t>
        </is>
      </c>
      <c r="F474" t="inlineStr">
        <is>
          <t>no</t>
        </is>
      </c>
      <c r="G474" t="inlineStr">
        <is>
          <t>Archived</t>
        </is>
      </c>
      <c r="H474" t="inlineStr">
        <is>
          <t>C:/Users/Zeb/Documents/GitHub/OREAS-Catalogue-Info/oreas-catalogue-2024-05-24.csv</t>
        </is>
      </c>
      <c r="I474">
        <f>Hyperlink("https://www.oreas.com/crm/OREAS-94/")</f>
        <v/>
      </c>
      <c r="J474" t="n">
        <v>3.42</v>
      </c>
      <c r="K474" t="n">
        <v>0.000342</v>
      </c>
      <c r="L474" t="inlineStr">
        <is>
          <t>Aqua Regia Digestion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8.02</v>
      </c>
      <c r="AF474" t="n">
        <v>0.000802</v>
      </c>
      <c r="AG474" t="inlineStr">
        <is>
          <t>4-Acid Digestion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23.1</v>
      </c>
      <c r="AU474" t="n">
        <v>0.00231</v>
      </c>
      <c r="AV474" t="inlineStr">
        <is>
          <t>4-Acid Digestion</t>
        </is>
      </c>
      <c r="AW474" t="inlineStr"/>
      <c r="AX474" t="inlineStr"/>
      <c r="AY474" t="inlineStr"/>
      <c r="AZ474" t="inlineStr"/>
      <c r="BA474" t="inlineStr"/>
      <c r="BB474" t="inlineStr"/>
      <c r="BC474" t="n">
        <v>11400</v>
      </c>
      <c r="BD474" t="n">
        <v>1.14</v>
      </c>
      <c r="BE474" t="inlineStr">
        <is>
          <t>4-Acid Digestion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30.9</v>
      </c>
      <c r="EA474" t="n">
        <v>0.00309</v>
      </c>
      <c r="EB474" t="inlineStr">
        <is>
          <t>4-Acid Digestion</t>
        </is>
      </c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n">
        <v>13800</v>
      </c>
      <c r="EY474" t="n">
        <v>1.38</v>
      </c>
      <c r="EZ474" t="inlineStr">
        <is>
          <t>4-Acid Digestion</t>
        </is>
      </c>
      <c r="FA474" t="n">
        <v>2.36</v>
      </c>
      <c r="FB474" t="n">
        <v>0.000236</v>
      </c>
      <c r="FC474" t="inlineStr">
        <is>
          <t>4-Acid Digestion</t>
        </is>
      </c>
      <c r="FD474" t="inlineStr"/>
      <c r="FE474" t="inlineStr"/>
      <c r="FF474" t="inlineStr"/>
      <c r="FG474" t="n">
        <v>12.9</v>
      </c>
      <c r="FH474" t="n">
        <v>0.00129</v>
      </c>
      <c r="FI474" t="inlineStr">
        <is>
          <t>4-Acid Digestion</t>
        </is>
      </c>
      <c r="FJ474" t="inlineStr"/>
      <c r="FK474" t="inlineStr"/>
      <c r="FL474" t="inlineStr"/>
      <c r="FM474" t="inlineStr"/>
      <c r="FN474" t="inlineStr"/>
      <c r="FO474" t="inlineStr"/>
      <c r="FP474" t="n">
        <v>22.6</v>
      </c>
      <c r="FQ474" t="n">
        <v>0.00226</v>
      </c>
      <c r="FR474" t="inlineStr">
        <is>
          <t>4-Acid Digestion</t>
        </is>
      </c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n">
        <v>171</v>
      </c>
      <c r="HG474" t="n">
        <v>0.0171</v>
      </c>
      <c r="HH474" t="inlineStr">
        <is>
          <t>4-Acid Digestion</t>
        </is>
      </c>
      <c r="HI474" t="inlineStr"/>
      <c r="HJ474" t="inlineStr"/>
      <c r="HK474" t="inlineStr"/>
    </row>
    <row r="475">
      <c r="A475" t="inlineStr">
        <is>
          <t>OREAS0095</t>
        </is>
      </c>
      <c r="B475" t="inlineStr">
        <is>
          <t>Cu ore</t>
        </is>
      </c>
      <c r="C475" t="inlineStr">
        <is>
          <t>primary</t>
        </is>
      </c>
      <c r="D475" t="inlineStr">
        <is>
          <t>mineralised siltstone</t>
        </is>
      </c>
      <c r="E475" t="inlineStr">
        <is>
          <t>structurally-controlled sediment-hosted</t>
        </is>
      </c>
      <c r="F475" t="inlineStr">
        <is>
          <t>no</t>
        </is>
      </c>
      <c r="G475" t="inlineStr">
        <is>
          <t>Archived</t>
        </is>
      </c>
      <c r="H475" t="inlineStr">
        <is>
          <t>C:/Users/Zeb/Documents/GitHub/OREAS-Catalogue-Info/oreas-catalogue-2024-05-24.csv</t>
        </is>
      </c>
      <c r="I475">
        <f>Hyperlink("https://www.oreas.com/crm/OREAS-95/")</f>
        <v/>
      </c>
      <c r="J475" t="n">
        <v>7.72</v>
      </c>
      <c r="K475" t="n">
        <v>0.000772</v>
      </c>
      <c r="L475" t="inlineStr">
        <is>
          <t>Aqua Regia Digestion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17.1</v>
      </c>
      <c r="AF475" t="n">
        <v>0.00171</v>
      </c>
      <c r="AG475" t="inlineStr">
        <is>
          <t>4-Acid Digestion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38.7</v>
      </c>
      <c r="AU475" t="n">
        <v>0.00387</v>
      </c>
      <c r="AV475" t="inlineStr">
        <is>
          <t>4-Acid Digestion</t>
        </is>
      </c>
      <c r="AW475" t="inlineStr"/>
      <c r="AX475" t="inlineStr"/>
      <c r="AY475" t="inlineStr"/>
      <c r="AZ475" t="inlineStr"/>
      <c r="BA475" t="inlineStr"/>
      <c r="BB475" t="inlineStr"/>
      <c r="BC475" t="n">
        <v>25900</v>
      </c>
      <c r="BD475" t="n">
        <v>2.59</v>
      </c>
      <c r="BE475" t="inlineStr">
        <is>
          <t>4-Acid Digestion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66</v>
      </c>
      <c r="EA475" t="n">
        <v>0.0066</v>
      </c>
      <c r="EB475" t="inlineStr">
        <is>
          <t>4-Acid Digestion</t>
        </is>
      </c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n">
        <v>29900</v>
      </c>
      <c r="EY475" t="n">
        <v>2.99</v>
      </c>
      <c r="EZ475" t="inlineStr">
        <is>
          <t>Aqua Regia Digestion</t>
        </is>
      </c>
      <c r="FA475" t="n">
        <v>3.89</v>
      </c>
      <c r="FB475" t="n">
        <v>0.000389</v>
      </c>
      <c r="FC475" t="inlineStr">
        <is>
          <t>4-Acid Digestion</t>
        </is>
      </c>
      <c r="FD475" t="inlineStr"/>
      <c r="FE475" t="inlineStr"/>
      <c r="FF475" t="inlineStr"/>
      <c r="FG475" t="n">
        <v>28.5</v>
      </c>
      <c r="FH475" t="n">
        <v>0.00285</v>
      </c>
      <c r="FI475" t="inlineStr">
        <is>
          <t>4-Acid Digestion</t>
        </is>
      </c>
      <c r="FJ475" t="inlineStr"/>
      <c r="FK475" t="inlineStr"/>
      <c r="FL475" t="inlineStr"/>
      <c r="FM475" t="inlineStr"/>
      <c r="FN475" t="inlineStr"/>
      <c r="FO475" t="inlineStr"/>
      <c r="FP475" t="n">
        <v>47.2</v>
      </c>
      <c r="FQ475" t="n">
        <v>0.00472</v>
      </c>
      <c r="FR475" t="inlineStr">
        <is>
          <t>4-Acid Digestion</t>
        </is>
      </c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n">
        <v>324</v>
      </c>
      <c r="HG475" t="n">
        <v>0.0324</v>
      </c>
      <c r="HH475" t="inlineStr">
        <is>
          <t>4-Acid Digestion</t>
        </is>
      </c>
      <c r="HI475" t="inlineStr"/>
      <c r="HJ475" t="inlineStr"/>
      <c r="HK475" t="inlineStr"/>
    </row>
    <row r="476">
      <c r="A476" t="inlineStr">
        <is>
          <t>OREAS0096</t>
        </is>
      </c>
      <c r="B476" t="inlineStr">
        <is>
          <t>Cu ore</t>
        </is>
      </c>
      <c r="C476" t="inlineStr">
        <is>
          <t>primary</t>
        </is>
      </c>
      <c r="D476" t="inlineStr">
        <is>
          <t>mineralised siltstone</t>
        </is>
      </c>
      <c r="E476" t="inlineStr">
        <is>
          <t>structurally-controlled sediment-hosted</t>
        </is>
      </c>
      <c r="F476" t="inlineStr">
        <is>
          <t>no</t>
        </is>
      </c>
      <c r="G476" t="inlineStr">
        <is>
          <t>Current</t>
        </is>
      </c>
      <c r="H476" t="inlineStr">
        <is>
          <t>C:/Users/Zeb/Documents/GitHub/OREAS-Catalogue-Info/oreas-catalogue-2024-05-24.csv</t>
        </is>
      </c>
      <c r="I476">
        <f>Hyperlink("https://www.oreas.com/crm/OREAS-96/")</f>
        <v/>
      </c>
      <c r="J476" t="n">
        <v>11.5</v>
      </c>
      <c r="K476" t="n">
        <v>0.00115</v>
      </c>
      <c r="L476" t="inlineStr">
        <is>
          <t>Aqua Regia Digestion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26.3</v>
      </c>
      <c r="AF476" t="n">
        <v>0.00263</v>
      </c>
      <c r="AG476" t="inlineStr">
        <is>
          <t>4-Acid Digestion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49.9</v>
      </c>
      <c r="AU476" t="n">
        <v>0.00499</v>
      </c>
      <c r="AV476" t="inlineStr">
        <is>
          <t>4-Acid Digestion</t>
        </is>
      </c>
      <c r="AW476" t="inlineStr"/>
      <c r="AX476" t="inlineStr"/>
      <c r="AY476" t="inlineStr"/>
      <c r="AZ476" t="inlineStr"/>
      <c r="BA476" t="inlineStr"/>
      <c r="BB476" t="inlineStr"/>
      <c r="BC476" t="n">
        <v>39300</v>
      </c>
      <c r="BD476" t="n">
        <v>3.93</v>
      </c>
      <c r="BE476" t="inlineStr">
        <is>
          <t>4-Acid Digestion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101</v>
      </c>
      <c r="EA476" t="n">
        <v>0.0101</v>
      </c>
      <c r="EB476" t="inlineStr">
        <is>
          <t>4-Acid Digestion</t>
        </is>
      </c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n">
        <v>41900</v>
      </c>
      <c r="EY476" t="n">
        <v>4.19</v>
      </c>
      <c r="EZ476" t="inlineStr">
        <is>
          <t>4-Acid Digestion</t>
        </is>
      </c>
      <c r="FA476" t="n">
        <v>5.09</v>
      </c>
      <c r="FB476" t="n">
        <v>0.000509</v>
      </c>
      <c r="FC476" t="inlineStr">
        <is>
          <t>4-Acid Digestion</t>
        </is>
      </c>
      <c r="FD476" t="inlineStr"/>
      <c r="FE476" t="inlineStr"/>
      <c r="FF476" t="inlineStr"/>
      <c r="FG476" t="n">
        <v>40.7</v>
      </c>
      <c r="FH476" t="n">
        <v>0.00407</v>
      </c>
      <c r="FI476" t="inlineStr">
        <is>
          <t>4-Acid Digestion</t>
        </is>
      </c>
      <c r="FJ476" t="inlineStr"/>
      <c r="FK476" t="inlineStr"/>
      <c r="FL476" t="inlineStr"/>
      <c r="FM476" t="inlineStr"/>
      <c r="FN476" t="inlineStr"/>
      <c r="FO476" t="inlineStr"/>
      <c r="FP476" t="n">
        <v>66</v>
      </c>
      <c r="FQ476" t="n">
        <v>0.0066</v>
      </c>
      <c r="FR476" t="inlineStr">
        <is>
          <t>4-Acid Digestion</t>
        </is>
      </c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n">
        <v>457</v>
      </c>
      <c r="HG476" t="n">
        <v>0.0457</v>
      </c>
      <c r="HH476" t="inlineStr">
        <is>
          <t>4-Acid Digestion</t>
        </is>
      </c>
      <c r="HI476" t="inlineStr"/>
      <c r="HJ476" t="inlineStr"/>
      <c r="HK476" t="inlineStr"/>
    </row>
    <row r="477">
      <c r="A477" t="inlineStr">
        <is>
          <t>OREAS0097</t>
        </is>
      </c>
      <c r="B477" t="inlineStr">
        <is>
          <t>Cu ore</t>
        </is>
      </c>
      <c r="C477" t="inlineStr">
        <is>
          <t>primary</t>
        </is>
      </c>
      <c r="D477" t="inlineStr">
        <is>
          <t>mineralised siltstone</t>
        </is>
      </c>
      <c r="E477" t="inlineStr">
        <is>
          <t>structurally-controlled sediment-hosted</t>
        </is>
      </c>
      <c r="F477" t="inlineStr">
        <is>
          <t>no</t>
        </is>
      </c>
      <c r="G477" t="inlineStr">
        <is>
          <t>Current</t>
        </is>
      </c>
      <c r="H477" t="inlineStr">
        <is>
          <t>C:/Users/Zeb/Documents/GitHub/OREAS-Catalogue-Info/oreas-catalogue-2024-05-24.csv</t>
        </is>
      </c>
      <c r="I477">
        <f>Hyperlink("https://www.oreas.com/crm/OREAS-97/")</f>
        <v/>
      </c>
      <c r="J477" t="n">
        <v>19.5</v>
      </c>
      <c r="K477" t="n">
        <v>0.00195</v>
      </c>
      <c r="L477" t="inlineStr">
        <is>
          <t>Aqua Regia Digestion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40.1</v>
      </c>
      <c r="AF477" t="n">
        <v>0.00401</v>
      </c>
      <c r="AG477" t="inlineStr">
        <is>
          <t>4-Acid Digestion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63</v>
      </c>
      <c r="AU477" t="n">
        <v>0.0063</v>
      </c>
      <c r="AV477" t="inlineStr">
        <is>
          <t>4-Acid Digestion</t>
        </is>
      </c>
      <c r="AW477" t="inlineStr"/>
      <c r="AX477" t="inlineStr"/>
      <c r="AY477" t="inlineStr"/>
      <c r="AZ477" t="inlineStr"/>
      <c r="BA477" t="inlineStr"/>
      <c r="BB477" t="inlineStr"/>
      <c r="BC477" t="n">
        <v>63100</v>
      </c>
      <c r="BD477" t="n">
        <v>6.31</v>
      </c>
      <c r="BE477" t="inlineStr">
        <is>
          <t>4-Acid Digestion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147</v>
      </c>
      <c r="EA477" t="n">
        <v>0.0147</v>
      </c>
      <c r="EB477" t="inlineStr">
        <is>
          <t>4-Acid Digestion</t>
        </is>
      </c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n">
        <v>67100</v>
      </c>
      <c r="EY477" t="n">
        <v>6.71</v>
      </c>
      <c r="EZ477" t="inlineStr">
        <is>
          <t>Infrared Combustion</t>
        </is>
      </c>
      <c r="FA477" t="n">
        <v>9.23</v>
      </c>
      <c r="FB477" t="n">
        <v>0.000923</v>
      </c>
      <c r="FC477" t="inlineStr">
        <is>
          <t>4-Acid Digestion</t>
        </is>
      </c>
      <c r="FD477" t="inlineStr"/>
      <c r="FE477" t="inlineStr"/>
      <c r="FF477" t="inlineStr"/>
      <c r="FG477" t="n">
        <v>71</v>
      </c>
      <c r="FH477" t="n">
        <v>0.0071</v>
      </c>
      <c r="FI477" t="inlineStr">
        <is>
          <t>4-Acid Digestion</t>
        </is>
      </c>
      <c r="FJ477" t="inlineStr"/>
      <c r="FK477" t="inlineStr"/>
      <c r="FL477" t="inlineStr"/>
      <c r="FM477" t="inlineStr"/>
      <c r="FN477" t="inlineStr"/>
      <c r="FO477" t="inlineStr"/>
      <c r="FP477" t="n">
        <v>96</v>
      </c>
      <c r="FQ477" t="n">
        <v>0.009599999999999999</v>
      </c>
      <c r="FR477" t="inlineStr">
        <is>
          <t>4-Acid Digestion</t>
        </is>
      </c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n">
        <v>646</v>
      </c>
      <c r="HG477" t="n">
        <v>0.0646</v>
      </c>
      <c r="HH477" t="inlineStr">
        <is>
          <t>4-Acid Digestion</t>
        </is>
      </c>
      <c r="HI477" t="inlineStr"/>
      <c r="HJ477" t="inlineStr"/>
      <c r="HK477" t="inlineStr"/>
    </row>
    <row r="478">
      <c r="A478" t="inlineStr">
        <is>
          <t>OREAS0098</t>
        </is>
      </c>
      <c r="B478" t="inlineStr">
        <is>
          <t>Cu ore</t>
        </is>
      </c>
      <c r="C478" t="inlineStr">
        <is>
          <t>primary</t>
        </is>
      </c>
      <c r="D478" t="inlineStr">
        <is>
          <t>mineralised siltstone</t>
        </is>
      </c>
      <c r="E478" t="inlineStr">
        <is>
          <t>structurally-controlled sediment-hosted</t>
        </is>
      </c>
      <c r="F478" t="inlineStr">
        <is>
          <t>no</t>
        </is>
      </c>
      <c r="G478" t="inlineStr">
        <is>
          <t>Current</t>
        </is>
      </c>
      <c r="H478" t="inlineStr">
        <is>
          <t>C:/Users/Zeb/Documents/GitHub/OREAS-Catalogue-Info/oreas-catalogue-2024-05-24.csv</t>
        </is>
      </c>
      <c r="I478">
        <f>Hyperlink("https://www.oreas.com/crm/OREAS-98/")</f>
        <v/>
      </c>
      <c r="J478" t="n">
        <v>42.8</v>
      </c>
      <c r="K478" t="n">
        <v>0.00428</v>
      </c>
      <c r="L478" t="inlineStr">
        <is>
          <t>Aqua Regia Digestion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97</v>
      </c>
      <c r="AF478" t="n">
        <v>0.0097</v>
      </c>
      <c r="AG478" t="inlineStr">
        <is>
          <t>4-Acid Digestion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121</v>
      </c>
      <c r="AU478" t="n">
        <v>0.0121</v>
      </c>
      <c r="AV478" t="inlineStr">
        <is>
          <t>4-Acid Digestion</t>
        </is>
      </c>
      <c r="AW478" t="inlineStr"/>
      <c r="AX478" t="inlineStr"/>
      <c r="AY478" t="inlineStr"/>
      <c r="AZ478" t="inlineStr"/>
      <c r="BA478" t="inlineStr"/>
      <c r="BB478" t="inlineStr"/>
      <c r="BC478" t="n">
        <v>148000</v>
      </c>
      <c r="BD478" t="n">
        <v>14.8</v>
      </c>
      <c r="BE478" t="inlineStr">
        <is>
          <t>4-Acid Digestion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345</v>
      </c>
      <c r="EA478" t="n">
        <v>0.0345</v>
      </c>
      <c r="EB478" t="inlineStr">
        <is>
          <t>4-Acid Digestion</t>
        </is>
      </c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n">
        <v>160000</v>
      </c>
      <c r="EY478" t="n">
        <v>16</v>
      </c>
      <c r="EZ478" t="inlineStr">
        <is>
          <t>Infrared Combustion</t>
        </is>
      </c>
      <c r="FA478" t="n">
        <v>20.1</v>
      </c>
      <c r="FB478" t="n">
        <v>0.00201</v>
      </c>
      <c r="FC478" t="inlineStr">
        <is>
          <t>4-Acid Digestion</t>
        </is>
      </c>
      <c r="FD478" t="inlineStr"/>
      <c r="FE478" t="inlineStr"/>
      <c r="FF478" t="inlineStr"/>
      <c r="FG478" t="n">
        <v>158</v>
      </c>
      <c r="FH478" t="n">
        <v>0.0158</v>
      </c>
      <c r="FI478" t="inlineStr">
        <is>
          <t>4-Acid Digestion</t>
        </is>
      </c>
      <c r="FJ478" t="inlineStr"/>
      <c r="FK478" t="inlineStr"/>
      <c r="FL478" t="inlineStr"/>
      <c r="FM478" t="inlineStr"/>
      <c r="FN478" t="inlineStr"/>
      <c r="FO478" t="inlineStr"/>
      <c r="FP478" t="n">
        <v>206</v>
      </c>
      <c r="FQ478" t="n">
        <v>0.0206</v>
      </c>
      <c r="FR478" t="inlineStr">
        <is>
          <t>4-Acid Digestion</t>
        </is>
      </c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n">
        <v>1355</v>
      </c>
      <c r="HG478" t="n">
        <v>0.1355</v>
      </c>
      <c r="HH478" t="inlineStr">
        <is>
          <t>4-Acid Digestion</t>
        </is>
      </c>
      <c r="HI478" t="inlineStr"/>
      <c r="HJ478" t="inlineStr"/>
      <c r="HK478" t="inlineStr"/>
    </row>
    <row r="479">
      <c r="A479" t="inlineStr">
        <is>
          <t>OREAS0099</t>
        </is>
      </c>
      <c r="B479" t="inlineStr">
        <is>
          <t>Concentrates</t>
        </is>
      </c>
      <c r="C479" t="inlineStr">
        <is>
          <t>primary</t>
        </is>
      </c>
      <c r="D479" t="inlineStr">
        <is>
          <t>concentrate</t>
        </is>
      </c>
      <c r="E479" t="inlineStr">
        <is>
          <t>sediment hosted</t>
        </is>
      </c>
      <c r="F479" t="inlineStr">
        <is>
          <t>no</t>
        </is>
      </c>
      <c r="G479" t="inlineStr">
        <is>
          <t>Archived</t>
        </is>
      </c>
      <c r="H479" t="inlineStr">
        <is>
          <t>C:/Users/Zeb/Documents/GitHub/OREAS-Catalogue-Info/oreas-catalogue-2024-05-24.csv</t>
        </is>
      </c>
      <c r="I479">
        <f>Hyperlink("https://www.oreas.com/crm/OREAS-99/")</f>
        <v/>
      </c>
      <c r="J479" t="n">
        <v>67.3</v>
      </c>
      <c r="K479" t="n">
        <v>0.00673</v>
      </c>
      <c r="L479" t="inlineStr">
        <is>
          <t>4-Acid Digestion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n">
        <v>258900</v>
      </c>
      <c r="BD479" t="n">
        <v>25.89</v>
      </c>
      <c r="BE479" t="inlineStr">
        <is>
          <t>Classical Wet Chemistry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</row>
    <row r="480">
      <c r="A480" t="inlineStr">
        <is>
          <t>OREAS0990</t>
        </is>
      </c>
      <c r="B480" t="inlineStr">
        <is>
          <t>Au-Cu ore, Concentrates</t>
        </is>
      </c>
      <c r="C480" t="inlineStr">
        <is>
          <t>primary</t>
        </is>
      </c>
      <c r="D480" t="inlineStr">
        <is>
          <t>concentrate</t>
        </is>
      </c>
      <c r="E480" t="inlineStr">
        <is>
          <t>volcanic hosted massive sulphide</t>
        </is>
      </c>
      <c r="F480" t="inlineStr">
        <is>
          <t>no</t>
        </is>
      </c>
      <c r="G480" t="inlineStr">
        <is>
          <t>Archived</t>
        </is>
      </c>
      <c r="H480" t="inlineStr">
        <is>
          <t>C:/Users/Zeb/Documents/GitHub/OREAS-Catalogue-Info/oreas-catalogue-2024-05-24.csv</t>
        </is>
      </c>
      <c r="I480">
        <f>Hyperlink("https://www.oreas.com/crm/OREAS-990/")</f>
        <v/>
      </c>
      <c r="J480" t="n">
        <v>1765</v>
      </c>
      <c r="K480" t="n">
        <v>0.1765</v>
      </c>
      <c r="L480" t="inlineStr">
        <is>
          <t>Pb Fire Assay</t>
        </is>
      </c>
      <c r="M480" t="n">
        <v>9150</v>
      </c>
      <c r="N480" t="n">
        <v>0.915</v>
      </c>
      <c r="O480" t="inlineStr">
        <is>
          <t>4-Acid Digestion</t>
        </is>
      </c>
      <c r="P480" t="n">
        <v>4161</v>
      </c>
      <c r="Q480" t="n">
        <v>0.4161</v>
      </c>
      <c r="R480" t="inlineStr">
        <is>
          <t>4-Acid Digestion</t>
        </is>
      </c>
      <c r="S480" t="n">
        <v>76.11</v>
      </c>
      <c r="T480" t="n">
        <v>0.007611</v>
      </c>
      <c r="U480" t="inlineStr">
        <is>
          <t>Pb Fire Assay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335</v>
      </c>
      <c r="AL480" t="n">
        <v>0.0335</v>
      </c>
      <c r="AM480" t="inlineStr">
        <is>
          <t>4-Acid Digestion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9.41</v>
      </c>
      <c r="AX480" t="n">
        <v>0.000941</v>
      </c>
      <c r="AY480" t="inlineStr">
        <is>
          <t>4-Acid Digestion</t>
        </is>
      </c>
      <c r="AZ480" t="inlineStr"/>
      <c r="BA480" t="inlineStr"/>
      <c r="BB480" t="inlineStr"/>
      <c r="BC480" t="n">
        <v>169900</v>
      </c>
      <c r="BD480" t="n">
        <v>16.99</v>
      </c>
      <c r="BE480" t="inlineStr">
        <is>
          <t>4-Acid Digestion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200700</v>
      </c>
      <c r="BP480" t="n">
        <v>20.07</v>
      </c>
      <c r="BQ480" t="inlineStr">
        <is>
          <t>4-Acid Digestion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n">
        <v>3950</v>
      </c>
      <c r="CQ480" t="n">
        <v>0.395</v>
      </c>
      <c r="CR480" t="inlineStr">
        <is>
          <t>4-Acid Digestion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n">
        <v>1640</v>
      </c>
      <c r="DC480" t="n">
        <v>0.164</v>
      </c>
      <c r="DD480" t="inlineStr">
        <is>
          <t>4-Acid Digestion</t>
        </is>
      </c>
      <c r="DE480" t="n">
        <v>3720</v>
      </c>
      <c r="DF480" t="n">
        <v>0.372</v>
      </c>
      <c r="DG480" t="inlineStr">
        <is>
          <t>4-Acid Digestion</t>
        </is>
      </c>
      <c r="DH480" t="n">
        <v>116</v>
      </c>
      <c r="DI480" t="n">
        <v>0.0116</v>
      </c>
      <c r="DJ480" t="inlineStr">
        <is>
          <t>4-Acid Digestion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n">
        <v>93</v>
      </c>
      <c r="DU480" t="n">
        <v>0.009299999999999999</v>
      </c>
      <c r="DV480" t="inlineStr">
        <is>
          <t>4-Acid Digestion</t>
        </is>
      </c>
      <c r="DW480" t="inlineStr"/>
      <c r="DX480" t="inlineStr"/>
      <c r="DY480" t="inlineStr"/>
      <c r="DZ480" t="n">
        <v>86200</v>
      </c>
      <c r="EA480" t="n">
        <v>8.619999999999999</v>
      </c>
      <c r="EB480" t="inlineStr">
        <is>
          <t>4-Acid Digestion</t>
        </is>
      </c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n">
        <v>282900</v>
      </c>
      <c r="EY480" t="n">
        <v>28.29</v>
      </c>
      <c r="EZ480" t="inlineStr">
        <is>
          <t>4-Acid Digestion</t>
        </is>
      </c>
      <c r="FA480" t="n">
        <v>4650</v>
      </c>
      <c r="FB480" t="n">
        <v>0.465</v>
      </c>
      <c r="FC480" t="inlineStr">
        <is>
          <t>4-Acid Digestion</t>
        </is>
      </c>
      <c r="FD480" t="inlineStr"/>
      <c r="FE480" t="inlineStr"/>
      <c r="FF480" t="inlineStr"/>
      <c r="FG480" t="inlineStr"/>
      <c r="FH480" t="inlineStr"/>
      <c r="FI480" t="inlineStr"/>
      <c r="FJ480" t="n">
        <v>20800</v>
      </c>
      <c r="FK480" t="n">
        <v>2.08</v>
      </c>
      <c r="FL480" t="inlineStr">
        <is>
          <t>Peroxide Fusion ICP</t>
        </is>
      </c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n">
        <v>390</v>
      </c>
      <c r="GI480" t="n">
        <v>0.039</v>
      </c>
      <c r="GJ480" t="inlineStr">
        <is>
          <t>Peroxide Fusion ICP</t>
        </is>
      </c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n">
        <v>134300</v>
      </c>
      <c r="HG480" t="n">
        <v>13.43</v>
      </c>
      <c r="HH480" t="inlineStr">
        <is>
          <t>4-Acid Digestion</t>
        </is>
      </c>
      <c r="HI480" t="n">
        <v>38.7</v>
      </c>
      <c r="HJ480" t="n">
        <v>0.00387</v>
      </c>
      <c r="HK480" t="inlineStr">
        <is>
          <t>4-Acid Digestion</t>
        </is>
      </c>
    </row>
    <row r="481">
      <c r="A481" t="inlineStr">
        <is>
          <t>OREAS0990b</t>
        </is>
      </c>
      <c r="B481" t="inlineStr">
        <is>
          <t>Concentrates</t>
        </is>
      </c>
      <c r="C481" t="inlineStr">
        <is>
          <t>primary</t>
        </is>
      </c>
      <c r="D481" t="inlineStr">
        <is>
          <t>concentrate</t>
        </is>
      </c>
      <c r="E481" t="inlineStr">
        <is>
          <t>volcanic hosted massive sulphide</t>
        </is>
      </c>
      <c r="F481" t="inlineStr">
        <is>
          <t>yes</t>
        </is>
      </c>
      <c r="G481" t="inlineStr">
        <is>
          <t>Current</t>
        </is>
      </c>
      <c r="H481" t="inlineStr">
        <is>
          <t>C:/Users/Zeb/Documents/GitHub/OREAS-Catalogue-Info/oreas-catalogue-2024-05-24.csv</t>
        </is>
      </c>
      <c r="I481">
        <f>Hyperlink("https://www.oreas.com/crm/OREAS-990b/")</f>
        <v/>
      </c>
      <c r="J481" t="n">
        <v>6741</v>
      </c>
      <c r="K481" t="n">
        <v>0.6741</v>
      </c>
      <c r="L481" t="inlineStr">
        <is>
          <t>Pb Fire Assay (Grav)</t>
        </is>
      </c>
      <c r="M481" t="n">
        <v>5580</v>
      </c>
      <c r="N481" t="n">
        <v>0.5580000000000001</v>
      </c>
      <c r="O481" t="inlineStr">
        <is>
          <t>4-Acid Digestion</t>
        </is>
      </c>
      <c r="P481" t="n">
        <v>7663</v>
      </c>
      <c r="Q481" t="n">
        <v>0.7663</v>
      </c>
      <c r="R481" t="inlineStr">
        <is>
          <t>4-Acid Digestion</t>
        </is>
      </c>
      <c r="S481" t="n">
        <v>63.67</v>
      </c>
      <c r="T481" t="n">
        <v>0.006367</v>
      </c>
      <c r="U481" t="inlineStr">
        <is>
          <t>Pb Fire Assay (Grav)</t>
        </is>
      </c>
      <c r="V481" t="inlineStr"/>
      <c r="W481" t="inlineStr"/>
      <c r="X481" t="inlineStr"/>
      <c r="Y481" t="inlineStr"/>
      <c r="Z481" t="inlineStr"/>
      <c r="AA481" t="inlineStr"/>
      <c r="AB481" t="n">
        <v>0.22</v>
      </c>
      <c r="AC481" t="n">
        <v>2.2e-05</v>
      </c>
      <c r="AD481" t="inlineStr">
        <is>
          <t>4-Acid Digestion</t>
        </is>
      </c>
      <c r="AE481" t="n">
        <v>50</v>
      </c>
      <c r="AF481" t="n">
        <v>0.005</v>
      </c>
      <c r="AG481" t="inlineStr">
        <is>
          <t>4-Acid Digestion</t>
        </is>
      </c>
      <c r="AH481" t="n">
        <v>1650</v>
      </c>
      <c r="AI481" t="n">
        <v>0.165</v>
      </c>
      <c r="AJ481" t="inlineStr">
        <is>
          <t>4-Acid Digestion</t>
        </is>
      </c>
      <c r="AK481" t="n">
        <v>570</v>
      </c>
      <c r="AL481" t="n">
        <v>0.057</v>
      </c>
      <c r="AM481" t="inlineStr">
        <is>
          <t>4-Acid Digestion</t>
        </is>
      </c>
      <c r="AN481" t="n">
        <v>12.8</v>
      </c>
      <c r="AO481" t="n">
        <v>0.00128</v>
      </c>
      <c r="AP481" t="inlineStr">
        <is>
          <t>Peroxide Fusion ICP</t>
        </is>
      </c>
      <c r="AQ481" t="inlineStr"/>
      <c r="AR481" t="inlineStr"/>
      <c r="AS481" t="inlineStr"/>
      <c r="AT481" t="n">
        <v>2.67</v>
      </c>
      <c r="AU481" t="n">
        <v>0.000267</v>
      </c>
      <c r="AV481" t="inlineStr">
        <is>
          <t>4-Acid Digestion</t>
        </is>
      </c>
      <c r="AW481" s="2" t="n">
        <v>100</v>
      </c>
      <c r="AX481" s="2" t="n">
        <v>0.01</v>
      </c>
      <c r="AY481" t="inlineStr">
        <is>
          <t>Peroxide Fusion ICP</t>
        </is>
      </c>
      <c r="AZ481" t="n">
        <v>1.19</v>
      </c>
      <c r="BA481" t="n">
        <v>0.000119</v>
      </c>
      <c r="BB481" t="inlineStr">
        <is>
          <t>4-Acid Digestion</t>
        </is>
      </c>
      <c r="BC481" t="n">
        <v>167100</v>
      </c>
      <c r="BD481" t="n">
        <v>16.71</v>
      </c>
      <c r="BE481" t="inlineStr">
        <is>
          <t>4-Acid Digestion</t>
        </is>
      </c>
      <c r="BF481" t="n">
        <v>0.73</v>
      </c>
      <c r="BG481" t="n">
        <v>7.3e-05</v>
      </c>
      <c r="BH481" t="inlineStr">
        <is>
          <t>4-Acid Digestion</t>
        </is>
      </c>
      <c r="BI481" t="n">
        <v>0.39</v>
      </c>
      <c r="BJ481" t="n">
        <v>3.9e-05</v>
      </c>
      <c r="BK481" t="inlineStr">
        <is>
          <t>4-Acid Digestion</t>
        </is>
      </c>
      <c r="BL481" t="n">
        <v>0.5600000000000001</v>
      </c>
      <c r="BM481" t="n">
        <v>5.6e-05</v>
      </c>
      <c r="BN481" t="inlineStr">
        <is>
          <t>4-Acid Digestion</t>
        </is>
      </c>
      <c r="BO481" t="n">
        <v>144500</v>
      </c>
      <c r="BP481" t="n">
        <v>14.45</v>
      </c>
      <c r="BQ481" t="inlineStr">
        <is>
          <t>4-Acid Digestion</t>
        </is>
      </c>
      <c r="BR481" t="n">
        <v>4.75</v>
      </c>
      <c r="BS481" t="n">
        <v>0.000475</v>
      </c>
      <c r="BT481" t="inlineStr">
        <is>
          <t>4-Acid Digestion</t>
        </is>
      </c>
      <c r="BU481" t="n">
        <v>0.9</v>
      </c>
      <c r="BV481" t="n">
        <v>9.000000000000001e-05</v>
      </c>
      <c r="BW481" t="inlineStr">
        <is>
          <t>4-Acid Digestion</t>
        </is>
      </c>
      <c r="BX481" t="inlineStr"/>
      <c r="BY481" t="inlineStr"/>
      <c r="BZ481" t="inlineStr"/>
      <c r="CA481" t="n">
        <v>0.62</v>
      </c>
      <c r="CB481" t="n">
        <v>6.2e-05</v>
      </c>
      <c r="CC481" t="inlineStr">
        <is>
          <t>4-Acid Digestion</t>
        </is>
      </c>
      <c r="CD481" t="inlineStr"/>
      <c r="CE481" t="inlineStr"/>
      <c r="CF481" t="inlineStr"/>
      <c r="CG481" t="inlineStr"/>
      <c r="CH481" t="inlineStr"/>
      <c r="CI481" t="inlineStr"/>
      <c r="CJ481" t="n">
        <v>7.68</v>
      </c>
      <c r="CK481" t="n">
        <v>0.000768</v>
      </c>
      <c r="CL481" t="inlineStr">
        <is>
          <t>4-Acid Digestion</t>
        </is>
      </c>
      <c r="CM481" t="inlineStr"/>
      <c r="CN481" t="inlineStr"/>
      <c r="CO481" t="inlineStr"/>
      <c r="CP481" t="n">
        <v>2160</v>
      </c>
      <c r="CQ481" t="n">
        <v>0.216</v>
      </c>
      <c r="CR481" t="inlineStr">
        <is>
          <t>4-Acid Digestion</t>
        </is>
      </c>
      <c r="CS481" t="n">
        <v>7.25</v>
      </c>
      <c r="CT481" t="n">
        <v>0.000725</v>
      </c>
      <c r="CU481" t="inlineStr">
        <is>
          <t>Peroxide Fusion ICP</t>
        </is>
      </c>
      <c r="CV481" t="n">
        <v>2.19</v>
      </c>
      <c r="CW481" t="n">
        <v>0.000219</v>
      </c>
      <c r="CX481" t="inlineStr">
        <is>
          <t>4-Acid Digestion</t>
        </is>
      </c>
      <c r="CY481" t="inlineStr"/>
      <c r="CZ481" t="inlineStr"/>
      <c r="DA481" t="inlineStr"/>
      <c r="DB481" t="n">
        <v>1240</v>
      </c>
      <c r="DC481" t="n">
        <v>0.124</v>
      </c>
      <c r="DD481" t="inlineStr">
        <is>
          <t>4-Acid Digestion</t>
        </is>
      </c>
      <c r="DE481" t="n">
        <v>2280</v>
      </c>
      <c r="DF481" t="n">
        <v>0.228</v>
      </c>
      <c r="DG481" t="inlineStr">
        <is>
          <t>4-Acid Digestion</t>
        </is>
      </c>
      <c r="DH481" t="n">
        <v>131</v>
      </c>
      <c r="DI481" t="n">
        <v>0.0131</v>
      </c>
      <c r="DJ481" t="inlineStr">
        <is>
          <t>4-Acid Digestion</t>
        </is>
      </c>
      <c r="DK481" t="n">
        <v>310</v>
      </c>
      <c r="DL481" t="n">
        <v>0.031</v>
      </c>
      <c r="DM481" t="inlineStr">
        <is>
          <t>4-Acid Digestion</t>
        </is>
      </c>
      <c r="DN481" t="n">
        <v>0.89</v>
      </c>
      <c r="DO481" t="n">
        <v>8.899999999999999e-05</v>
      </c>
      <c r="DP481" t="inlineStr">
        <is>
          <t>4-Acid Digestion</t>
        </is>
      </c>
      <c r="DQ481" t="n">
        <v>4.49</v>
      </c>
      <c r="DR481" t="n">
        <v>0.000449</v>
      </c>
      <c r="DS481" t="inlineStr">
        <is>
          <t>4-Acid Digestion</t>
        </is>
      </c>
      <c r="DT481" s="2" t="n">
        <v>50</v>
      </c>
      <c r="DU481" s="2" t="n">
        <v>0.005</v>
      </c>
      <c r="DV481" t="inlineStr">
        <is>
          <t>Peroxide Fusion ICP</t>
        </is>
      </c>
      <c r="DW481" s="2" t="n">
        <v>100</v>
      </c>
      <c r="DX481" s="2" t="n">
        <v>0.01</v>
      </c>
      <c r="DY481" t="inlineStr">
        <is>
          <t>Peroxide Fusion ICP</t>
        </is>
      </c>
      <c r="DZ481" t="n">
        <v>84500</v>
      </c>
      <c r="EA481" t="n">
        <v>8.449999999999999</v>
      </c>
      <c r="EB481" t="inlineStr">
        <is>
          <t>4-Acid Digestion</t>
        </is>
      </c>
      <c r="EC481" t="inlineStr"/>
      <c r="ED481" t="inlineStr"/>
      <c r="EE481" t="inlineStr"/>
      <c r="EF481" t="n">
        <v>1.08</v>
      </c>
      <c r="EG481" t="n">
        <v>0.000108</v>
      </c>
      <c r="EH481" t="inlineStr">
        <is>
          <t>4-Acid Digestion</t>
        </is>
      </c>
      <c r="EI481" t="inlineStr"/>
      <c r="EJ481" t="inlineStr"/>
      <c r="EK481" t="inlineStr"/>
      <c r="EL481" t="n">
        <v>14.5</v>
      </c>
      <c r="EM481" t="n">
        <v>0.00145</v>
      </c>
      <c r="EN481" t="inlineStr">
        <is>
          <t>Peroxide Fusion ICP</t>
        </is>
      </c>
      <c r="EO481" t="n">
        <v>0.006</v>
      </c>
      <c r="EP481" t="n">
        <v>6e-07</v>
      </c>
      <c r="EQ481" t="inlineStr">
        <is>
          <t>4-Acid Digestion</t>
        </is>
      </c>
      <c r="ER481" t="inlineStr"/>
      <c r="ES481" t="inlineStr"/>
      <c r="ET481" t="inlineStr"/>
      <c r="EU481" t="inlineStr"/>
      <c r="EV481" t="inlineStr"/>
      <c r="EW481" t="inlineStr"/>
      <c r="EX481" t="n">
        <v>291100</v>
      </c>
      <c r="EY481" t="n">
        <v>29.11</v>
      </c>
      <c r="EZ481" t="inlineStr">
        <is>
          <t>Peroxide Fusion ICP</t>
        </is>
      </c>
      <c r="FA481" t="n">
        <v>18900</v>
      </c>
      <c r="FB481" t="n">
        <v>1.89</v>
      </c>
      <c r="FC481" t="inlineStr">
        <is>
          <t>4-Acid Digestion</t>
        </is>
      </c>
      <c r="FD481" t="n">
        <v>0.86</v>
      </c>
      <c r="FE481" t="n">
        <v>8.6e-05</v>
      </c>
      <c r="FF481" t="inlineStr">
        <is>
          <t>4-Acid Digestion</t>
        </is>
      </c>
      <c r="FG481" s="2" t="n">
        <v>20</v>
      </c>
      <c r="FH481" s="2" t="n">
        <v>0.002</v>
      </c>
      <c r="FI481" t="inlineStr">
        <is>
          <t>Peroxide Fusion ICP</t>
        </is>
      </c>
      <c r="FJ481" t="n">
        <v>17400</v>
      </c>
      <c r="FK481" t="n">
        <v>1.74</v>
      </c>
      <c r="FL481" t="inlineStr">
        <is>
          <t>Peroxide Fusion ICP</t>
        </is>
      </c>
      <c r="FM481" t="n">
        <v>1.1</v>
      </c>
      <c r="FN481" t="n">
        <v>0.00011</v>
      </c>
      <c r="FO481" t="inlineStr">
        <is>
          <t>4-Acid Digestion</t>
        </is>
      </c>
      <c r="FP481" t="n">
        <v>5.51</v>
      </c>
      <c r="FQ481" t="n">
        <v>0.0005509999999999999</v>
      </c>
      <c r="FR481" t="inlineStr">
        <is>
          <t>4-Acid Digestion</t>
        </is>
      </c>
      <c r="FS481" t="n">
        <v>133</v>
      </c>
      <c r="FT481" t="n">
        <v>0.0133</v>
      </c>
      <c r="FU481" t="inlineStr">
        <is>
          <t>Peroxide Fusion ICP</t>
        </is>
      </c>
      <c r="FV481" t="inlineStr"/>
      <c r="FW481" t="inlineStr"/>
      <c r="FX481" t="inlineStr"/>
      <c r="FY481" t="n">
        <v>0.12</v>
      </c>
      <c r="FZ481" t="n">
        <v>1.2e-05</v>
      </c>
      <c r="GA481" t="inlineStr">
        <is>
          <t>4-Acid Digestion</t>
        </is>
      </c>
      <c r="GB481" s="2" t="n">
        <v>1</v>
      </c>
      <c r="GC481" s="2" t="n">
        <v>0.0001</v>
      </c>
      <c r="GD481" t="inlineStr">
        <is>
          <t>Peroxide Fusion ICP</t>
        </is>
      </c>
      <c r="GE481" t="n">
        <v>3</v>
      </c>
      <c r="GF481" t="n">
        <v>0.0003</v>
      </c>
      <c r="GG481" t="inlineStr">
        <is>
          <t>Peroxide Fusion ICP</t>
        </is>
      </c>
      <c r="GH481" t="n">
        <v>240</v>
      </c>
      <c r="GI481" t="n">
        <v>0.024</v>
      </c>
      <c r="GJ481" t="inlineStr">
        <is>
          <t>4-Acid Digestion</t>
        </is>
      </c>
      <c r="GK481" t="n">
        <v>7.32</v>
      </c>
      <c r="GL481" t="n">
        <v>0.000732</v>
      </c>
      <c r="GM481" t="inlineStr">
        <is>
          <t>4-Acid Digestion</t>
        </is>
      </c>
      <c r="GN481" s="2" t="n">
        <v>0.1</v>
      </c>
      <c r="GO481" s="2" t="n">
        <v>1e-05</v>
      </c>
      <c r="GP481" t="inlineStr">
        <is>
          <t>4-Acid Digestion</t>
        </is>
      </c>
      <c r="GQ481" t="n">
        <v>3.45</v>
      </c>
      <c r="GR481" t="n">
        <v>0.000345</v>
      </c>
      <c r="GS481" t="inlineStr">
        <is>
          <t>4-Acid Digestion</t>
        </is>
      </c>
      <c r="GT481" t="n">
        <v>6.25</v>
      </c>
      <c r="GU481" t="n">
        <v>0.000625</v>
      </c>
      <c r="GV481" t="inlineStr">
        <is>
          <t>4-Acid Digestion</t>
        </is>
      </c>
      <c r="GW481" t="n">
        <v>5.43</v>
      </c>
      <c r="GX481" t="n">
        <v>0.000543</v>
      </c>
      <c r="GY481" t="inlineStr">
        <is>
          <t>4-Acid Digestion</t>
        </is>
      </c>
      <c r="GZ481" t="n">
        <v>3.78</v>
      </c>
      <c r="HA481" t="n">
        <v>0.000378</v>
      </c>
      <c r="HB481" t="inlineStr">
        <is>
          <t>4-Acid Digestion</t>
        </is>
      </c>
      <c r="HC481" t="n">
        <v>0.39</v>
      </c>
      <c r="HD481" t="n">
        <v>3.9e-05</v>
      </c>
      <c r="HE481" t="inlineStr">
        <is>
          <t>4-Acid Digestion</t>
        </is>
      </c>
      <c r="HF481" t="n">
        <v>199700</v>
      </c>
      <c r="HG481" t="n">
        <v>19.97</v>
      </c>
      <c r="HH481" t="inlineStr">
        <is>
          <t>4-Acid Digestion</t>
        </is>
      </c>
      <c r="HI481" t="n">
        <v>20.8</v>
      </c>
      <c r="HJ481" t="n">
        <v>0.00208</v>
      </c>
      <c r="HK481" t="inlineStr">
        <is>
          <t>4-Acid Digestion</t>
        </is>
      </c>
    </row>
    <row r="482">
      <c r="A482" t="inlineStr">
        <is>
          <t>OREAS0990c</t>
        </is>
      </c>
      <c r="B482" t="inlineStr">
        <is>
          <t>Concentrates</t>
        </is>
      </c>
      <c r="C482" t="inlineStr">
        <is>
          <t>primary</t>
        </is>
      </c>
      <c r="D482" t="inlineStr">
        <is>
          <t>concentrate</t>
        </is>
      </c>
      <c r="E482" t="inlineStr">
        <is>
          <t>volcanic hosted massive sulphide</t>
        </is>
      </c>
      <c r="F482" t="inlineStr">
        <is>
          <t>yes</t>
        </is>
      </c>
      <c r="G482" t="inlineStr">
        <is>
          <t>Current</t>
        </is>
      </c>
      <c r="H482" t="inlineStr">
        <is>
          <t>C:/Users/Zeb/Documents/GitHub/OREAS-Catalogue-Info/oreas-catalogue-2024-05-24.csv</t>
        </is>
      </c>
      <c r="I482">
        <f>Hyperlink("https://www.oreas.com/crm/OREAS-990c/")</f>
        <v/>
      </c>
      <c r="J482" t="n">
        <v>2732</v>
      </c>
      <c r="K482" t="n">
        <v>0.2732</v>
      </c>
      <c r="L482" t="inlineStr">
        <is>
          <t>Pb Fire Assay</t>
        </is>
      </c>
      <c r="M482" t="n">
        <v>7780</v>
      </c>
      <c r="N482" t="n">
        <v>0.778</v>
      </c>
      <c r="O482" t="inlineStr">
        <is>
          <t>4-Acid Digestion</t>
        </is>
      </c>
      <c r="P482" t="n">
        <v>5834</v>
      </c>
      <c r="Q482" t="n">
        <v>0.5834</v>
      </c>
      <c r="R482" t="inlineStr">
        <is>
          <t>4-Acid Digestion</t>
        </is>
      </c>
      <c r="S482" t="n">
        <v>35.35</v>
      </c>
      <c r="T482" t="n">
        <v>0.003535</v>
      </c>
      <c r="U482" t="inlineStr">
        <is>
          <t>Pb Fire Assay</t>
        </is>
      </c>
      <c r="V482" t="inlineStr"/>
      <c r="W482" t="inlineStr"/>
      <c r="X482" t="inlineStr"/>
      <c r="Y482" t="n">
        <v>1950</v>
      </c>
      <c r="Z482" t="n">
        <v>0.195</v>
      </c>
      <c r="AA482" t="inlineStr">
        <is>
          <t>Peroxide Fusion ICP</t>
        </is>
      </c>
      <c r="AB482" t="inlineStr"/>
      <c r="AC482" t="inlineStr"/>
      <c r="AD482" t="inlineStr"/>
      <c r="AE482" t="n">
        <v>88</v>
      </c>
      <c r="AF482" t="n">
        <v>0.008800000000000001</v>
      </c>
      <c r="AG482" t="inlineStr">
        <is>
          <t>4-Acid Digestion</t>
        </is>
      </c>
      <c r="AH482" t="n">
        <v>1420</v>
      </c>
      <c r="AI482" t="n">
        <v>0.142</v>
      </c>
      <c r="AJ482" t="inlineStr">
        <is>
          <t>4-Acid Digestion</t>
        </is>
      </c>
      <c r="AK482" t="n">
        <v>415</v>
      </c>
      <c r="AL482" t="n">
        <v>0.0415</v>
      </c>
      <c r="AM482" t="inlineStr">
        <is>
          <t>4-Acid Digestion</t>
        </is>
      </c>
      <c r="AN482" t="n">
        <v>20</v>
      </c>
      <c r="AO482" t="n">
        <v>0.002</v>
      </c>
      <c r="AP482" t="inlineStr">
        <is>
          <t>4-Acid Digestion</t>
        </is>
      </c>
      <c r="AQ482" t="inlineStr"/>
      <c r="AR482" t="inlineStr"/>
      <c r="AS482" t="inlineStr"/>
      <c r="AT482" t="n">
        <v>7.84</v>
      </c>
      <c r="AU482" t="n">
        <v>0.000784</v>
      </c>
      <c r="AV482" t="inlineStr">
        <is>
          <t>4-Acid Digestion</t>
        </is>
      </c>
      <c r="AW482" t="inlineStr"/>
      <c r="AX482" t="inlineStr"/>
      <c r="AY482" t="inlineStr"/>
      <c r="AZ482" t="n">
        <v>0.68</v>
      </c>
      <c r="BA482" t="n">
        <v>6.8e-05</v>
      </c>
      <c r="BB482" t="inlineStr">
        <is>
          <t>4-Acid Digestion</t>
        </is>
      </c>
      <c r="BC482" t="n">
        <v>172300</v>
      </c>
      <c r="BD482" t="n">
        <v>17.23</v>
      </c>
      <c r="BE482" t="inlineStr">
        <is>
          <t>4-Acid Digestion</t>
        </is>
      </c>
      <c r="BF482" t="n">
        <v>1.33</v>
      </c>
      <c r="BG482" t="n">
        <v>0.000133</v>
      </c>
      <c r="BH482" t="inlineStr">
        <is>
          <t>Peroxide Fusion ICP</t>
        </is>
      </c>
      <c r="BI482" t="n">
        <v>0.8</v>
      </c>
      <c r="BJ482" t="n">
        <v>8.000000000000001e-05</v>
      </c>
      <c r="BK482" t="inlineStr">
        <is>
          <t>Peroxide Fusion ICP</t>
        </is>
      </c>
      <c r="BL482" t="inlineStr"/>
      <c r="BM482" t="inlineStr"/>
      <c r="BN482" t="inlineStr"/>
      <c r="BO482" t="n">
        <v>170500</v>
      </c>
      <c r="BP482" t="n">
        <v>17.05</v>
      </c>
      <c r="BQ482" t="inlineStr">
        <is>
          <t>4-Acid Digestion</t>
        </is>
      </c>
      <c r="BR482" t="n">
        <v>3.51</v>
      </c>
      <c r="BS482" t="n">
        <v>0.000351</v>
      </c>
      <c r="BT482" t="inlineStr">
        <is>
          <t>4-Acid Digestion</t>
        </is>
      </c>
      <c r="BU482" t="n">
        <v>1.62</v>
      </c>
      <c r="BV482" t="n">
        <v>0.000162</v>
      </c>
      <c r="BW482" t="inlineStr">
        <is>
          <t>Peroxide Fusion ICP</t>
        </is>
      </c>
      <c r="BX482" s="2" t="n">
        <v>1</v>
      </c>
      <c r="BY482" s="2" t="n">
        <v>0.0001</v>
      </c>
      <c r="BZ482" t="inlineStr">
        <is>
          <t>Peroxide Fusion ICP</t>
        </is>
      </c>
      <c r="CA482" t="n">
        <v>0.95</v>
      </c>
      <c r="CB482" t="n">
        <v>9.500000000000001e-05</v>
      </c>
      <c r="CC482" t="inlineStr">
        <is>
          <t>4-Acid Digestion</t>
        </is>
      </c>
      <c r="CD482" t="inlineStr"/>
      <c r="CE482" t="inlineStr"/>
      <c r="CF482" t="inlineStr"/>
      <c r="CG482" t="n">
        <v>0.27</v>
      </c>
      <c r="CH482" t="n">
        <v>2.7e-05</v>
      </c>
      <c r="CI482" t="inlineStr">
        <is>
          <t>Peroxide Fusion ICP</t>
        </is>
      </c>
      <c r="CJ482" t="n">
        <v>14.3</v>
      </c>
      <c r="CK482" t="n">
        <v>0.00143</v>
      </c>
      <c r="CL482" t="inlineStr">
        <is>
          <t>4-Acid Digestion</t>
        </is>
      </c>
      <c r="CM482" t="inlineStr"/>
      <c r="CN482" t="inlineStr"/>
      <c r="CO482" t="inlineStr"/>
      <c r="CP482" t="n">
        <v>3350</v>
      </c>
      <c r="CQ482" t="n">
        <v>0.335</v>
      </c>
      <c r="CR482" t="inlineStr">
        <is>
          <t>4-Acid Digestion</t>
        </is>
      </c>
      <c r="CS482" t="n">
        <v>8.449999999999999</v>
      </c>
      <c r="CT482" t="n">
        <v>0.000845</v>
      </c>
      <c r="CU482" t="inlineStr">
        <is>
          <t>4-Acid Digestion</t>
        </is>
      </c>
      <c r="CV482" t="n">
        <v>2.89</v>
      </c>
      <c r="CW482" t="n">
        <v>0.000289</v>
      </c>
      <c r="CX482" t="inlineStr">
        <is>
          <t>4-Acid Digestion</t>
        </is>
      </c>
      <c r="CY482" t="inlineStr"/>
      <c r="CZ482" t="inlineStr"/>
      <c r="DA482" t="inlineStr"/>
      <c r="DB482" t="n">
        <v>1220</v>
      </c>
      <c r="DC482" t="n">
        <v>0.122</v>
      </c>
      <c r="DD482" t="inlineStr">
        <is>
          <t>4-Acid Digestion</t>
        </is>
      </c>
      <c r="DE482" t="n">
        <v>3680</v>
      </c>
      <c r="DF482" t="n">
        <v>0.368</v>
      </c>
      <c r="DG482" t="inlineStr">
        <is>
          <t>4-Acid Digestion</t>
        </is>
      </c>
      <c r="DH482" t="n">
        <v>141</v>
      </c>
      <c r="DI482" t="n">
        <v>0.0141</v>
      </c>
      <c r="DJ482" t="inlineStr">
        <is>
          <t>4-Acid Digestion</t>
        </is>
      </c>
      <c r="DK482" t="n">
        <v>340</v>
      </c>
      <c r="DL482" t="n">
        <v>0.034</v>
      </c>
      <c r="DM482" t="inlineStr">
        <is>
          <t>4-Acid Digestion</t>
        </is>
      </c>
      <c r="DN482" t="n">
        <v>1.17</v>
      </c>
      <c r="DO482" t="n">
        <v>0.000117</v>
      </c>
      <c r="DP482" t="inlineStr">
        <is>
          <t>4-Acid Digestion</t>
        </is>
      </c>
      <c r="DQ482" t="n">
        <v>9.619999999999999</v>
      </c>
      <c r="DR482" t="n">
        <v>0.000962</v>
      </c>
      <c r="DS482" t="inlineStr">
        <is>
          <t>Peroxide Fusion ICP</t>
        </is>
      </c>
      <c r="DT482" t="n">
        <v>7.8</v>
      </c>
      <c r="DU482" t="n">
        <v>0.00078</v>
      </c>
      <c r="DV482" t="inlineStr">
        <is>
          <t>4-Acid Digestion</t>
        </is>
      </c>
      <c r="DW482" t="inlineStr"/>
      <c r="DX482" t="inlineStr"/>
      <c r="DY482" t="inlineStr"/>
      <c r="DZ482" t="n">
        <v>79800</v>
      </c>
      <c r="EA482" t="n">
        <v>7.98</v>
      </c>
      <c r="EB482" t="inlineStr">
        <is>
          <t>4-Acid Digestion</t>
        </is>
      </c>
      <c r="EC482" t="inlineStr"/>
      <c r="ED482" t="inlineStr"/>
      <c r="EE482" t="inlineStr"/>
      <c r="EF482" t="n">
        <v>2.48</v>
      </c>
      <c r="EG482" t="n">
        <v>0.000248</v>
      </c>
      <c r="EH482" t="inlineStr">
        <is>
          <t>Peroxide Fusion ICP</t>
        </is>
      </c>
      <c r="EI482" t="inlineStr"/>
      <c r="EJ482" t="inlineStr"/>
      <c r="EK482" t="inlineStr"/>
      <c r="EL482" t="n">
        <v>19</v>
      </c>
      <c r="EM482" t="n">
        <v>0.0019</v>
      </c>
      <c r="EN482" t="inlineStr">
        <is>
          <t>Peroxide Fusion ICP</t>
        </is>
      </c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n">
        <v>278800</v>
      </c>
      <c r="EY482" t="n">
        <v>27.88</v>
      </c>
      <c r="EZ482" t="inlineStr">
        <is>
          <t>4-Acid Digestion</t>
        </is>
      </c>
      <c r="FA482" t="n">
        <v>7696</v>
      </c>
      <c r="FB482" t="n">
        <v>0.7696</v>
      </c>
      <c r="FC482" t="inlineStr">
        <is>
          <t>4-Acid Digestion</t>
        </is>
      </c>
      <c r="FD482" t="n">
        <v>1.07</v>
      </c>
      <c r="FE482" t="n">
        <v>0.000107</v>
      </c>
      <c r="FF482" t="inlineStr">
        <is>
          <t>4-Acid Digestion</t>
        </is>
      </c>
      <c r="FG482" t="inlineStr"/>
      <c r="FH482" t="inlineStr"/>
      <c r="FI482" t="inlineStr"/>
      <c r="FJ482" t="n">
        <v>17900</v>
      </c>
      <c r="FK482" t="n">
        <v>1.79</v>
      </c>
      <c r="FL482" t="inlineStr">
        <is>
          <t>Peroxide Fusion ICP</t>
        </is>
      </c>
      <c r="FM482" t="n">
        <v>1.77</v>
      </c>
      <c r="FN482" t="n">
        <v>0.000177</v>
      </c>
      <c r="FO482" t="inlineStr">
        <is>
          <t>Peroxide Fusion ICP</t>
        </is>
      </c>
      <c r="FP482" t="n">
        <v>4.03</v>
      </c>
      <c r="FQ482" t="n">
        <v>0.000403</v>
      </c>
      <c r="FR482" t="inlineStr">
        <is>
          <t>4-Acid Digestion</t>
        </is>
      </c>
      <c r="FS482" t="n">
        <v>16.4</v>
      </c>
      <c r="FT482" t="n">
        <v>0.00164</v>
      </c>
      <c r="FU482" t="inlineStr">
        <is>
          <t>4-Acid Digestion</t>
        </is>
      </c>
      <c r="FV482" t="n">
        <v>0.091</v>
      </c>
      <c r="FW482" t="n">
        <v>9.099999999999999e-06</v>
      </c>
      <c r="FX482" t="inlineStr">
        <is>
          <t>4-Acid Digestion</t>
        </is>
      </c>
      <c r="FY482" t="n">
        <v>0.23</v>
      </c>
      <c r="FZ482" t="n">
        <v>2.3e-05</v>
      </c>
      <c r="GA482" t="inlineStr">
        <is>
          <t>Peroxide Fusion ICP</t>
        </is>
      </c>
      <c r="GB482" s="2" t="n">
        <v>5</v>
      </c>
      <c r="GC482" s="2" t="n">
        <v>0.0005</v>
      </c>
      <c r="GD482" t="inlineStr">
        <is>
          <t>Peroxide Fusion ICP</t>
        </is>
      </c>
      <c r="GE482" t="n">
        <v>3.84</v>
      </c>
      <c r="GF482" t="n">
        <v>0.000384</v>
      </c>
      <c r="GG482" t="inlineStr">
        <is>
          <t>4-Acid Digestion</t>
        </is>
      </c>
      <c r="GH482" t="n">
        <v>270</v>
      </c>
      <c r="GI482" t="n">
        <v>0.027</v>
      </c>
      <c r="GJ482" t="inlineStr">
        <is>
          <t>4-Acid Digestion</t>
        </is>
      </c>
      <c r="GK482" t="n">
        <v>12.8</v>
      </c>
      <c r="GL482" t="n">
        <v>0.00128</v>
      </c>
      <c r="GM482" t="inlineStr">
        <is>
          <t>4-Acid Digestion</t>
        </is>
      </c>
      <c r="GN482" t="n">
        <v>0.11</v>
      </c>
      <c r="GO482" t="n">
        <v>1.1e-05</v>
      </c>
      <c r="GP482" t="inlineStr">
        <is>
          <t>Peroxide Fusion ICP</t>
        </is>
      </c>
      <c r="GQ482" t="n">
        <v>2.19</v>
      </c>
      <c r="GR482" t="n">
        <v>0.000219</v>
      </c>
      <c r="GS482" t="inlineStr">
        <is>
          <t>4-Acid Digestion</t>
        </is>
      </c>
      <c r="GT482" t="inlineStr"/>
      <c r="GU482" t="inlineStr"/>
      <c r="GV482" t="inlineStr"/>
      <c r="GW482" t="n">
        <v>4.76</v>
      </c>
      <c r="GX482" t="n">
        <v>0.000476</v>
      </c>
      <c r="GY482" t="inlineStr">
        <is>
          <t>Peroxide Fusion ICP</t>
        </is>
      </c>
      <c r="GZ482" t="n">
        <v>5.98</v>
      </c>
      <c r="HA482" t="n">
        <v>0.000598</v>
      </c>
      <c r="HB482" t="inlineStr">
        <is>
          <t>4-Acid Digestion</t>
        </is>
      </c>
      <c r="HC482" t="n">
        <v>0.78</v>
      </c>
      <c r="HD482" t="n">
        <v>7.8e-05</v>
      </c>
      <c r="HE482" t="inlineStr">
        <is>
          <t>Peroxide Fusion ICP</t>
        </is>
      </c>
      <c r="HF482" t="n">
        <v>184400</v>
      </c>
      <c r="HG482" t="n">
        <v>18.44</v>
      </c>
      <c r="HH482" t="inlineStr">
        <is>
          <t>4-Acid Digestion</t>
        </is>
      </c>
      <c r="HI482" t="n">
        <v>34</v>
      </c>
      <c r="HJ482" t="n">
        <v>0.0034</v>
      </c>
      <c r="HK482" t="inlineStr">
        <is>
          <t>4-Acid Digestion</t>
        </is>
      </c>
    </row>
    <row r="483">
      <c r="A483" t="inlineStr">
        <is>
          <t>OREAS0991</t>
        </is>
      </c>
      <c r="B483" t="inlineStr">
        <is>
          <t>Concentrates</t>
        </is>
      </c>
      <c r="C483" t="inlineStr">
        <is>
          <t>primary</t>
        </is>
      </c>
      <c r="D483" t="inlineStr">
        <is>
          <t>concentrate</t>
        </is>
      </c>
      <c r="E483" t="inlineStr">
        <is>
          <t>porphyry copper-gold</t>
        </is>
      </c>
      <c r="F483" t="inlineStr">
        <is>
          <t>no</t>
        </is>
      </c>
      <c r="G483" t="inlineStr">
        <is>
          <t>Current</t>
        </is>
      </c>
      <c r="H483" t="inlineStr">
        <is>
          <t>C:/Users/Zeb/Documents/GitHub/OREAS-Catalogue-Info/oreas-catalogue-2024-05-24.csv</t>
        </is>
      </c>
      <c r="I483">
        <f>Hyperlink("https://www.oreas.com/crm/OREAS-991/")</f>
        <v/>
      </c>
      <c r="J483" t="n">
        <v>48.1</v>
      </c>
      <c r="K483" t="n">
        <v>0.00481</v>
      </c>
      <c r="L483" t="inlineStr">
        <is>
          <t>4-Acid Digestion</t>
        </is>
      </c>
      <c r="M483" t="inlineStr"/>
      <c r="N483" t="inlineStr"/>
      <c r="O483" t="inlineStr"/>
      <c r="P483" t="inlineStr"/>
      <c r="Q483" t="inlineStr"/>
      <c r="R483" t="inlineStr"/>
      <c r="S483" t="n">
        <v>47.04</v>
      </c>
      <c r="T483" t="n">
        <v>0.004704</v>
      </c>
      <c r="U483" t="inlineStr">
        <is>
          <t>Pb Fire Assay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n">
        <v>206600</v>
      </c>
      <c r="BD483" t="n">
        <v>20.66</v>
      </c>
      <c r="BE483" t="inlineStr">
        <is>
          <t>Classical Wet Chemistry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</row>
    <row r="484">
      <c r="A484" t="inlineStr">
        <is>
          <t>OREAS0992</t>
        </is>
      </c>
      <c r="B484" t="inlineStr">
        <is>
          <t>Concentrates</t>
        </is>
      </c>
      <c r="C484" t="inlineStr">
        <is>
          <t>primary</t>
        </is>
      </c>
      <c r="D484" t="inlineStr">
        <is>
          <t>concentrate</t>
        </is>
      </c>
      <c r="E484" t="inlineStr">
        <is>
          <t>komatiite-hosted nickel sulphide</t>
        </is>
      </c>
      <c r="F484" t="inlineStr">
        <is>
          <t>no</t>
        </is>
      </c>
      <c r="G484" t="inlineStr">
        <is>
          <t>Archived</t>
        </is>
      </c>
      <c r="H484" t="inlineStr">
        <is>
          <t>C:/Users/Zeb/Documents/GitHub/OREAS-Catalogue-Info/oreas-catalogue-2024-05-24.csv</t>
        </is>
      </c>
      <c r="I484">
        <f>Hyperlink("https://www.oreas.com/crm/OREAS-992/")</f>
        <v/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439000</v>
      </c>
      <c r="BD484" t="n">
        <v>43.9</v>
      </c>
      <c r="BE484" t="inlineStr">
        <is>
          <t>Classical Wet Chemistry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n">
        <v>369700</v>
      </c>
      <c r="EY484" t="n">
        <v>36.97</v>
      </c>
      <c r="EZ484" t="inlineStr">
        <is>
          <t>Infrared Combustion</t>
        </is>
      </c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</row>
    <row r="485">
      <c r="A485" t="inlineStr">
        <is>
          <t>OREAS0992b</t>
        </is>
      </c>
      <c r="B485" t="inlineStr">
        <is>
          <t>Concentrates</t>
        </is>
      </c>
      <c r="C485" t="inlineStr">
        <is>
          <t>primary</t>
        </is>
      </c>
      <c r="D485" t="inlineStr">
        <is>
          <t>concentrate</t>
        </is>
      </c>
      <c r="E485" t="inlineStr">
        <is>
          <t>komatiite-hosted nickel sulphide</t>
        </is>
      </c>
      <c r="F485" t="inlineStr">
        <is>
          <t>yes</t>
        </is>
      </c>
      <c r="G485" t="inlineStr">
        <is>
          <t>Archived</t>
        </is>
      </c>
      <c r="H485" t="inlineStr">
        <is>
          <t>C:/Users/Zeb/Documents/GitHub/OREAS-Catalogue-Info/oreas-catalogue-2024-05-24.csv</t>
        </is>
      </c>
      <c r="I485">
        <f>Hyperlink("https://www.oreas.com/crm/OREAS-992b/")</f>
        <v/>
      </c>
      <c r="J485" t="n">
        <v>344</v>
      </c>
      <c r="K485" t="n">
        <v>0.0344</v>
      </c>
      <c r="L485" t="inlineStr">
        <is>
          <t>Pb Fire Assay (Grav)</t>
        </is>
      </c>
      <c r="M485" t="n">
        <v>400</v>
      </c>
      <c r="N485" t="n">
        <v>0.04</v>
      </c>
      <c r="O485" t="inlineStr">
        <is>
          <t>4-Acid Digestion</t>
        </is>
      </c>
      <c r="P485" t="n">
        <v>582</v>
      </c>
      <c r="Q485" t="n">
        <v>0.0582</v>
      </c>
      <c r="R485" t="inlineStr">
        <is>
          <t>4-Acid Digestion</t>
        </is>
      </c>
      <c r="S485" t="n">
        <v>15</v>
      </c>
      <c r="T485" t="n">
        <v>0.0015</v>
      </c>
      <c r="U485" t="inlineStr">
        <is>
          <t>Pb Fire Assay (Grav)</t>
        </is>
      </c>
      <c r="V485" t="inlineStr"/>
      <c r="W485" t="inlineStr"/>
      <c r="X485" t="inlineStr"/>
      <c r="Y485" t="n">
        <v>584</v>
      </c>
      <c r="Z485" t="n">
        <v>0.0584</v>
      </c>
      <c r="AA485" t="inlineStr">
        <is>
          <t>Peroxide Fusion ICP</t>
        </is>
      </c>
      <c r="AB485" s="2" t="n">
        <v>0.05</v>
      </c>
      <c r="AC485" s="2" t="n">
        <v>5e-06</v>
      </c>
      <c r="AD485" t="inlineStr">
        <is>
          <t>4-Acid Digestion</t>
        </is>
      </c>
      <c r="AE485" t="n">
        <v>3.75</v>
      </c>
      <c r="AF485" t="n">
        <v>0.000375</v>
      </c>
      <c r="AG485" t="inlineStr">
        <is>
          <t>4-Acid Digestion</t>
        </is>
      </c>
      <c r="AH485" t="n">
        <v>170</v>
      </c>
      <c r="AI485" t="n">
        <v>0.017</v>
      </c>
      <c r="AJ485" t="inlineStr">
        <is>
          <t>4-Acid Digestion</t>
        </is>
      </c>
      <c r="AK485" t="n">
        <v>25.5</v>
      </c>
      <c r="AL485" t="n">
        <v>0.00255</v>
      </c>
      <c r="AM485" t="inlineStr">
        <is>
          <t>4-Acid Digestion</t>
        </is>
      </c>
      <c r="AN485" t="n">
        <v>0.65</v>
      </c>
      <c r="AO485" t="n">
        <v>6.499999999999999e-05</v>
      </c>
      <c r="AP485" t="inlineStr">
        <is>
          <t>4-Acid Digestion</t>
        </is>
      </c>
      <c r="AQ485" t="inlineStr"/>
      <c r="AR485" t="inlineStr"/>
      <c r="AS485" t="inlineStr"/>
      <c r="AT485" t="n">
        <v>749</v>
      </c>
      <c r="AU485" t="n">
        <v>0.07489999999999999</v>
      </c>
      <c r="AV485" t="inlineStr">
        <is>
          <t>4-Acid Digestion</t>
        </is>
      </c>
      <c r="AW485" s="2" t="n">
        <v>100</v>
      </c>
      <c r="AX485" s="2" t="n">
        <v>0.01</v>
      </c>
      <c r="AY485" t="inlineStr">
        <is>
          <t>Peroxide Fusion ICP</t>
        </is>
      </c>
      <c r="AZ485" t="n">
        <v>0.082</v>
      </c>
      <c r="BA485" t="n">
        <v>8.199999999999999e-06</v>
      </c>
      <c r="BB485" t="inlineStr">
        <is>
          <t>4-Acid Digestion</t>
        </is>
      </c>
      <c r="BC485" t="n">
        <v>447300</v>
      </c>
      <c r="BD485" t="n">
        <v>44.73</v>
      </c>
      <c r="BE485" t="inlineStr">
        <is>
          <t>4-Acid Digestion</t>
        </is>
      </c>
      <c r="BF485" s="2" t="n">
        <v>0.5</v>
      </c>
      <c r="BG485" s="2" t="n">
        <v>5e-05</v>
      </c>
      <c r="BH485" t="inlineStr">
        <is>
          <t>Peroxide Fusion ICP</t>
        </is>
      </c>
      <c r="BI485" s="2" t="n">
        <v>0.1</v>
      </c>
      <c r="BJ485" s="2" t="n">
        <v>1e-05</v>
      </c>
      <c r="BK485" t="inlineStr">
        <is>
          <t>4-Acid Digestion</t>
        </is>
      </c>
      <c r="BL485" s="2" t="n">
        <v>0.1</v>
      </c>
      <c r="BM485" s="2" t="n">
        <v>1e-05</v>
      </c>
      <c r="BN485" t="inlineStr">
        <is>
          <t>4-Acid Digestion</t>
        </is>
      </c>
      <c r="BO485" t="n">
        <v>10500</v>
      </c>
      <c r="BP485" t="n">
        <v>1.05</v>
      </c>
      <c r="BQ485" t="inlineStr">
        <is>
          <t>4-Acid Digestion</t>
        </is>
      </c>
      <c r="BR485" t="n">
        <v>0.26</v>
      </c>
      <c r="BS485" t="n">
        <v>2.6e-05</v>
      </c>
      <c r="BT485" t="inlineStr">
        <is>
          <t>4-Acid Digestion</t>
        </is>
      </c>
      <c r="BU485" s="2" t="n">
        <v>0.1</v>
      </c>
      <c r="BV485" s="2" t="n">
        <v>1e-05</v>
      </c>
      <c r="BW485" t="inlineStr">
        <is>
          <t>4-Acid Digestion</t>
        </is>
      </c>
      <c r="BX485" t="inlineStr"/>
      <c r="BY485" t="inlineStr"/>
      <c r="BZ485" t="inlineStr"/>
      <c r="CA485" s="2" t="n">
        <v>0.1</v>
      </c>
      <c r="CB485" s="2" t="n">
        <v>1e-05</v>
      </c>
      <c r="CC485" t="inlineStr">
        <is>
          <t>4-Acid Digestion</t>
        </is>
      </c>
      <c r="CD485" t="inlineStr"/>
      <c r="CE485" t="inlineStr"/>
      <c r="CF485" t="inlineStr"/>
      <c r="CG485" t="inlineStr"/>
      <c r="CH485" t="inlineStr"/>
      <c r="CI485" t="inlineStr"/>
      <c r="CJ485" t="n">
        <v>0.36</v>
      </c>
      <c r="CK485" t="n">
        <v>3.6e-05</v>
      </c>
      <c r="CL485" t="inlineStr">
        <is>
          <t>4-Acid Digestion</t>
        </is>
      </c>
      <c r="CM485" t="inlineStr"/>
      <c r="CN485" t="inlineStr"/>
      <c r="CO485" t="inlineStr"/>
      <c r="CP485" t="n">
        <v>200</v>
      </c>
      <c r="CQ485" t="n">
        <v>0.02</v>
      </c>
      <c r="CR485" t="inlineStr">
        <is>
          <t>4-Acid Digestion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100</v>
      </c>
      <c r="DC485" t="n">
        <v>0.01</v>
      </c>
      <c r="DD485" t="inlineStr">
        <is>
          <t>4-Acid Digestion</t>
        </is>
      </c>
      <c r="DE485" t="n">
        <v>120</v>
      </c>
      <c r="DF485" t="n">
        <v>0.012</v>
      </c>
      <c r="DG485" t="inlineStr">
        <is>
          <t>4-Acid Digestion</t>
        </is>
      </c>
      <c r="DH485" t="n">
        <v>7.29</v>
      </c>
      <c r="DI485" t="n">
        <v>0.000729</v>
      </c>
      <c r="DJ485" t="inlineStr">
        <is>
          <t>4-Acid Digestion</t>
        </is>
      </c>
      <c r="DK485" t="n">
        <v>100</v>
      </c>
      <c r="DL485" t="n">
        <v>0.01</v>
      </c>
      <c r="DM485" t="inlineStr">
        <is>
          <t>4-Acid Digestion</t>
        </is>
      </c>
      <c r="DN485" t="n">
        <v>0.093</v>
      </c>
      <c r="DO485" t="n">
        <v>9.300000000000001e-06</v>
      </c>
      <c r="DP485" t="inlineStr">
        <is>
          <t>4-Acid Digestion</t>
        </is>
      </c>
      <c r="DQ485" t="n">
        <v>0.29</v>
      </c>
      <c r="DR485" t="n">
        <v>2.9e-05</v>
      </c>
      <c r="DS485" t="inlineStr">
        <is>
          <t>4-Acid Digestion</t>
        </is>
      </c>
      <c r="DT485" t="n">
        <v>14800</v>
      </c>
      <c r="DU485" t="n">
        <v>1.48</v>
      </c>
      <c r="DV485" t="inlineStr">
        <is>
          <t>Peroxide Fusion ICP</t>
        </is>
      </c>
      <c r="DW485" s="2" t="n">
        <v>100</v>
      </c>
      <c r="DX485" s="2" t="n">
        <v>0.01</v>
      </c>
      <c r="DY485" t="inlineStr">
        <is>
          <t>Peroxide Fusion ICP</t>
        </is>
      </c>
      <c r="DZ485" t="n">
        <v>3740</v>
      </c>
      <c r="EA485" t="n">
        <v>0.374</v>
      </c>
      <c r="EB485" t="inlineStr">
        <is>
          <t>4-Acid Digestion</t>
        </is>
      </c>
      <c r="EC485" t="n">
        <v>127.9</v>
      </c>
      <c r="ED485" t="n">
        <v>0.01279</v>
      </c>
      <c r="EE485" t="inlineStr">
        <is>
          <t>Pb Fire Assay</t>
        </is>
      </c>
      <c r="EF485" s="2" t="n">
        <v>0.1</v>
      </c>
      <c r="EG485" s="2" t="n">
        <v>1e-05</v>
      </c>
      <c r="EH485" t="inlineStr">
        <is>
          <t>4-Acid Digestion</t>
        </is>
      </c>
      <c r="EI485" t="n">
        <v>21.9</v>
      </c>
      <c r="EJ485" t="n">
        <v>0.00219</v>
      </c>
      <c r="EK485" t="inlineStr">
        <is>
          <t>Pb Fire Assay</t>
        </is>
      </c>
      <c r="EL485" t="n">
        <v>1.97</v>
      </c>
      <c r="EM485" t="n">
        <v>0.000197</v>
      </c>
      <c r="EN485" t="inlineStr">
        <is>
          <t>Peroxide Fusion ICP</t>
        </is>
      </c>
      <c r="EO485" s="2" t="n">
        <v>0.05</v>
      </c>
      <c r="EP485" s="2" t="n">
        <v>5e-06</v>
      </c>
      <c r="EQ485" t="inlineStr">
        <is>
          <t>4-Acid Digestion</t>
        </is>
      </c>
      <c r="ER485" t="inlineStr"/>
      <c r="ES485" t="inlineStr"/>
      <c r="ET485" t="inlineStr"/>
      <c r="EU485" t="inlineStr"/>
      <c r="EV485" t="inlineStr"/>
      <c r="EW485" t="inlineStr"/>
      <c r="EX485" t="n">
        <v>383300</v>
      </c>
      <c r="EY485" t="n">
        <v>38.33</v>
      </c>
      <c r="EZ485" t="inlineStr">
        <is>
          <t>Peroxide Fusion ICP</t>
        </is>
      </c>
      <c r="FA485" t="n">
        <v>818</v>
      </c>
      <c r="FB485" t="n">
        <v>0.0818</v>
      </c>
      <c r="FC485" t="inlineStr">
        <is>
          <t>4-Acid Digestion</t>
        </is>
      </c>
      <c r="FD485" s="2" t="n">
        <v>1</v>
      </c>
      <c r="FE485" s="2" t="n">
        <v>0.0001</v>
      </c>
      <c r="FF485" t="inlineStr">
        <is>
          <t>4-Acid Digestion</t>
        </is>
      </c>
      <c r="FG485" t="n">
        <v>71</v>
      </c>
      <c r="FH485" t="n">
        <v>0.0071</v>
      </c>
      <c r="FI485" t="inlineStr">
        <is>
          <t>4-Acid Digestion</t>
        </is>
      </c>
      <c r="FJ485" t="n">
        <v>2200</v>
      </c>
      <c r="FK485" t="n">
        <v>0.22</v>
      </c>
      <c r="FL485" t="inlineStr">
        <is>
          <t>Peroxide Fusion ICP</t>
        </is>
      </c>
      <c r="FM485" t="inlineStr"/>
      <c r="FN485" t="inlineStr"/>
      <c r="FO485" t="inlineStr"/>
      <c r="FP485" t="n">
        <v>0.48</v>
      </c>
      <c r="FQ485" t="n">
        <v>4.8e-05</v>
      </c>
      <c r="FR485" t="inlineStr">
        <is>
          <t>4-Acid Digestion</t>
        </is>
      </c>
      <c r="FS485" t="n">
        <v>4.96</v>
      </c>
      <c r="FT485" t="n">
        <v>0.000496</v>
      </c>
      <c r="FU485" t="inlineStr">
        <is>
          <t>4-Acid Digestion</t>
        </is>
      </c>
      <c r="FV485" t="inlineStr"/>
      <c r="FW485" t="inlineStr"/>
      <c r="FX485" t="inlineStr"/>
      <c r="FY485" s="2" t="n">
        <v>0.05</v>
      </c>
      <c r="FZ485" s="2" t="n">
        <v>5e-06</v>
      </c>
      <c r="GA485" t="inlineStr">
        <is>
          <t>4-Acid Digestion</t>
        </is>
      </c>
      <c r="GB485" t="n">
        <v>1.9</v>
      </c>
      <c r="GC485" t="n">
        <v>0.00019</v>
      </c>
      <c r="GD485" t="inlineStr">
        <is>
          <t>Peroxide Fusion ICP</t>
        </is>
      </c>
      <c r="GE485" s="2" t="n">
        <v>0.5</v>
      </c>
      <c r="GF485" s="2" t="n">
        <v>5e-05</v>
      </c>
      <c r="GG485" t="inlineStr">
        <is>
          <t>Peroxide Fusion ICP</t>
        </is>
      </c>
      <c r="GH485" t="n">
        <v>30</v>
      </c>
      <c r="GI485" t="n">
        <v>0.003</v>
      </c>
      <c r="GJ485" t="inlineStr">
        <is>
          <t>4-Acid Digestion</t>
        </is>
      </c>
      <c r="GK485" t="n">
        <v>0.6</v>
      </c>
      <c r="GL485" t="n">
        <v>6e-05</v>
      </c>
      <c r="GM485" t="inlineStr">
        <is>
          <t>4-Acid Digestion</t>
        </is>
      </c>
      <c r="GN485" s="2" t="n">
        <v>0.1</v>
      </c>
      <c r="GO485" s="2" t="n">
        <v>1e-05</v>
      </c>
      <c r="GP485" t="inlineStr">
        <is>
          <t>4-Acid Digestion</t>
        </is>
      </c>
      <c r="GQ485" t="n">
        <v>0.26</v>
      </c>
      <c r="GR485" t="n">
        <v>2.6e-05</v>
      </c>
      <c r="GS485" t="inlineStr">
        <is>
          <t>4-Acid Digestion</t>
        </is>
      </c>
      <c r="GT485" s="2" t="n">
        <v>1</v>
      </c>
      <c r="GU485" s="2" t="n">
        <v>0.0001</v>
      </c>
      <c r="GV485" t="inlineStr">
        <is>
          <t>4-Acid Digestion</t>
        </is>
      </c>
      <c r="GW485" t="n">
        <v>1.12</v>
      </c>
      <c r="GX485" t="n">
        <v>0.000112</v>
      </c>
      <c r="GY485" t="inlineStr">
        <is>
          <t>4-Acid Digestion</t>
        </is>
      </c>
      <c r="GZ485" t="n">
        <v>0.26</v>
      </c>
      <c r="HA485" t="n">
        <v>2.6e-05</v>
      </c>
      <c r="HB485" t="inlineStr">
        <is>
          <t>4-Acid Digestion</t>
        </is>
      </c>
      <c r="HC485" s="2" t="n">
        <v>0.1</v>
      </c>
      <c r="HD485" s="2" t="n">
        <v>1e-05</v>
      </c>
      <c r="HE485" t="inlineStr">
        <is>
          <t>4-Acid Digestion</t>
        </is>
      </c>
      <c r="HF485" t="n">
        <v>8620</v>
      </c>
      <c r="HG485" t="n">
        <v>0.862</v>
      </c>
      <c r="HH485" t="inlineStr">
        <is>
          <t>4-Acid Digestion</t>
        </is>
      </c>
      <c r="HI485" t="n">
        <v>1.33</v>
      </c>
      <c r="HJ485" t="n">
        <v>0.000133</v>
      </c>
      <c r="HK485" t="inlineStr">
        <is>
          <t>4-Acid Digestion</t>
        </is>
      </c>
    </row>
    <row r="486">
      <c r="A486" t="inlineStr">
        <is>
          <t>OREAS0993</t>
        </is>
      </c>
      <c r="B486" t="inlineStr">
        <is>
          <t>Au &gt;1 ppm, Au-Ag ore, Au-Cu ore, Concentrates, Cu ore</t>
        </is>
      </c>
      <c r="C486" t="inlineStr">
        <is>
          <t>primary</t>
        </is>
      </c>
      <c r="D486" t="inlineStr">
        <is>
          <t>sulphide</t>
        </is>
      </c>
      <c r="E486" t="inlineStr">
        <is>
          <t>porphyry copper-gold</t>
        </is>
      </c>
      <c r="F486" t="inlineStr">
        <is>
          <t>yes</t>
        </is>
      </c>
      <c r="G486" t="inlineStr">
        <is>
          <t>Archived</t>
        </is>
      </c>
      <c r="H486" t="inlineStr">
        <is>
          <t>C:/Users/Zeb/Documents/GitHub/OREAS-Catalogue-Info/oreas-catalogue-2024-05-24.csv</t>
        </is>
      </c>
      <c r="I486">
        <f>Hyperlink("https://www.oreas.com/crm/OREAS-993/")</f>
        <v/>
      </c>
      <c r="J486" t="n">
        <v>39.7</v>
      </c>
      <c r="K486" t="n">
        <v>0.00397</v>
      </c>
      <c r="L486" t="inlineStr">
        <is>
          <t>4-Acid Digestion</t>
        </is>
      </c>
      <c r="M486" t="n">
        <v>16000</v>
      </c>
      <c r="N486" t="n">
        <v>1.6</v>
      </c>
      <c r="O486" t="inlineStr">
        <is>
          <t>4-Acid Digestion</t>
        </is>
      </c>
      <c r="P486" t="n">
        <v>143</v>
      </c>
      <c r="Q486" t="n">
        <v>0.0143</v>
      </c>
      <c r="R486" t="inlineStr">
        <is>
          <t>4-Acid Digestion</t>
        </is>
      </c>
      <c r="S486" t="n">
        <v>54.85</v>
      </c>
      <c r="T486" t="n">
        <v>0.005485</v>
      </c>
      <c r="U486" t="inlineStr">
        <is>
          <t>Pb Fire Assay</t>
        </is>
      </c>
      <c r="V486" t="inlineStr"/>
      <c r="W486" t="inlineStr"/>
      <c r="X486" t="inlineStr"/>
      <c r="Y486" t="n">
        <v>122</v>
      </c>
      <c r="Z486" t="n">
        <v>0.0122</v>
      </c>
      <c r="AA486" t="inlineStr">
        <is>
          <t>4-Acid Digestion</t>
        </is>
      </c>
      <c r="AB486" s="2" t="n">
        <v>0.5</v>
      </c>
      <c r="AC486" s="2" t="n">
        <v>5e-05</v>
      </c>
      <c r="AD486" t="inlineStr">
        <is>
          <t>4-Acid Digestion</t>
        </is>
      </c>
      <c r="AE486" t="n">
        <v>23.8</v>
      </c>
      <c r="AF486" t="n">
        <v>0.00238</v>
      </c>
      <c r="AG486" t="inlineStr">
        <is>
          <t>4-Acid Digestion</t>
        </is>
      </c>
      <c r="AH486" t="n">
        <v>7020</v>
      </c>
      <c r="AI486" t="n">
        <v>0.702</v>
      </c>
      <c r="AJ486" t="inlineStr">
        <is>
          <t>4-Acid Digestion</t>
        </is>
      </c>
      <c r="AK486" t="n">
        <v>6.41</v>
      </c>
      <c r="AL486" t="n">
        <v>0.000641</v>
      </c>
      <c r="AM486" t="inlineStr">
        <is>
          <t>4-Acid Digestion</t>
        </is>
      </c>
      <c r="AN486" t="n">
        <v>18.2</v>
      </c>
      <c r="AO486" t="n">
        <v>0.00182</v>
      </c>
      <c r="AP486" t="inlineStr">
        <is>
          <t>4-Acid Digestion</t>
        </is>
      </c>
      <c r="AQ486" t="inlineStr"/>
      <c r="AR486" t="inlineStr"/>
      <c r="AS486" t="inlineStr"/>
      <c r="AT486" t="n">
        <v>95</v>
      </c>
      <c r="AU486" t="n">
        <v>0.0095</v>
      </c>
      <c r="AV486" t="inlineStr">
        <is>
          <t>4-Acid Digestion</t>
        </is>
      </c>
      <c r="AW486" t="n">
        <v>39.5</v>
      </c>
      <c r="AX486" t="n">
        <v>0.00395</v>
      </c>
      <c r="AY486" t="inlineStr">
        <is>
          <t>4-Acid Digestion</t>
        </is>
      </c>
      <c r="AZ486" t="inlineStr"/>
      <c r="BA486" t="inlineStr"/>
      <c r="BB486" t="inlineStr"/>
      <c r="BC486" t="n">
        <v>233600</v>
      </c>
      <c r="BD486" t="n">
        <v>23.36</v>
      </c>
      <c r="BE486" t="inlineStr">
        <is>
          <t>Oxidising Fusion XRF</t>
        </is>
      </c>
      <c r="BF486" t="n">
        <v>1.02</v>
      </c>
      <c r="BG486" t="n">
        <v>0.000102</v>
      </c>
      <c r="BH486" t="inlineStr">
        <is>
          <t>4-Acid Digestion</t>
        </is>
      </c>
      <c r="BI486" t="n">
        <v>0.54</v>
      </c>
      <c r="BJ486" t="n">
        <v>5.4e-05</v>
      </c>
      <c r="BK486" t="inlineStr">
        <is>
          <t>4-Acid Digestion</t>
        </is>
      </c>
      <c r="BL486" t="n">
        <v>0.43</v>
      </c>
      <c r="BM486" t="n">
        <v>4.3e-05</v>
      </c>
      <c r="BN486" t="inlineStr">
        <is>
          <t>4-Acid Digestion</t>
        </is>
      </c>
      <c r="BO486" t="n">
        <v>257500</v>
      </c>
      <c r="BP486" t="n">
        <v>25.75</v>
      </c>
      <c r="BQ486" t="inlineStr">
        <is>
          <t>4-Acid Digestion</t>
        </is>
      </c>
      <c r="BR486" t="n">
        <v>3.93</v>
      </c>
      <c r="BS486" t="n">
        <v>0.000393</v>
      </c>
      <c r="BT486" t="inlineStr">
        <is>
          <t>4-Acid Digestion</t>
        </is>
      </c>
      <c r="BU486" t="n">
        <v>1.32</v>
      </c>
      <c r="BV486" t="n">
        <v>0.000132</v>
      </c>
      <c r="BW486" t="inlineStr">
        <is>
          <t>4-Acid Digestion</t>
        </is>
      </c>
      <c r="BX486" t="inlineStr"/>
      <c r="BY486" t="inlineStr"/>
      <c r="BZ486" t="inlineStr"/>
      <c r="CA486" t="n">
        <v>0.71</v>
      </c>
      <c r="CB486" t="n">
        <v>7.1e-05</v>
      </c>
      <c r="CC486" t="inlineStr">
        <is>
          <t>4-Acid Digestion</t>
        </is>
      </c>
      <c r="CD486" t="n">
        <v>1.92</v>
      </c>
      <c r="CE486" t="n">
        <v>0.000192</v>
      </c>
      <c r="CF486" t="inlineStr">
        <is>
          <t>Aqua Regia Digestion</t>
        </is>
      </c>
      <c r="CG486" t="n">
        <v>0.19</v>
      </c>
      <c r="CH486" t="n">
        <v>1.9e-05</v>
      </c>
      <c r="CI486" t="inlineStr">
        <is>
          <t>4-Acid Digestion</t>
        </is>
      </c>
      <c r="CJ486" t="n">
        <v>1.54</v>
      </c>
      <c r="CK486" t="n">
        <v>0.000154</v>
      </c>
      <c r="CL486" t="inlineStr">
        <is>
          <t>4-Acid Digestion</t>
        </is>
      </c>
      <c r="CM486" t="inlineStr"/>
      <c r="CN486" t="inlineStr"/>
      <c r="CO486" t="inlineStr"/>
      <c r="CP486" t="n">
        <v>6340</v>
      </c>
      <c r="CQ486" t="n">
        <v>0.634</v>
      </c>
      <c r="CR486" t="inlineStr">
        <is>
          <t>4-Acid Digestion</t>
        </is>
      </c>
      <c r="CS486" t="n">
        <v>10.3</v>
      </c>
      <c r="CT486" t="n">
        <v>0.00103</v>
      </c>
      <c r="CU486" t="inlineStr">
        <is>
          <t>4-Acid Digestion</t>
        </is>
      </c>
      <c r="CV486" t="inlineStr"/>
      <c r="CW486" t="inlineStr"/>
      <c r="CX486" t="inlineStr"/>
      <c r="CY486" t="n">
        <v>0.083</v>
      </c>
      <c r="CZ486" t="n">
        <v>8.3e-06</v>
      </c>
      <c r="DA486" t="inlineStr">
        <is>
          <t>4-Acid Digestion</t>
        </is>
      </c>
      <c r="DB486" t="n">
        <v>3010</v>
      </c>
      <c r="DC486" t="n">
        <v>0.301</v>
      </c>
      <c r="DD486" t="inlineStr">
        <is>
          <t>4-Acid Digestion</t>
        </is>
      </c>
      <c r="DE486" t="n">
        <v>80</v>
      </c>
      <c r="DF486" t="n">
        <v>0.008</v>
      </c>
      <c r="DG486" t="inlineStr">
        <is>
          <t>4-Acid Digestion</t>
        </is>
      </c>
      <c r="DH486" t="n">
        <v>2535</v>
      </c>
      <c r="DI486" t="n">
        <v>0.2535</v>
      </c>
      <c r="DJ486" t="inlineStr">
        <is>
          <t>4-Acid Digestion</t>
        </is>
      </c>
      <c r="DK486" t="n">
        <v>3570</v>
      </c>
      <c r="DL486" t="n">
        <v>0.357</v>
      </c>
      <c r="DM486" t="inlineStr">
        <is>
          <t>4-Acid Digestion</t>
        </is>
      </c>
      <c r="DN486" t="n">
        <v>2.1</v>
      </c>
      <c r="DO486" t="n">
        <v>0.00021</v>
      </c>
      <c r="DP486" t="inlineStr">
        <is>
          <t>4-Acid Digestion</t>
        </is>
      </c>
      <c r="DQ486" t="n">
        <v>7.55</v>
      </c>
      <c r="DR486" t="n">
        <v>0.000755</v>
      </c>
      <c r="DS486" t="inlineStr">
        <is>
          <t>4-Acid Digestion</t>
        </is>
      </c>
      <c r="DT486" t="n">
        <v>52</v>
      </c>
      <c r="DU486" t="n">
        <v>0.0052</v>
      </c>
      <c r="DV486" t="inlineStr">
        <is>
          <t>4-Acid Digestion</t>
        </is>
      </c>
      <c r="DW486" t="n">
        <v>140</v>
      </c>
      <c r="DX486" t="n">
        <v>0.014</v>
      </c>
      <c r="DY486" t="inlineStr">
        <is>
          <t>4-Acid Digestion</t>
        </is>
      </c>
      <c r="DZ486" t="n">
        <v>230</v>
      </c>
      <c r="EA486" t="n">
        <v>0.023</v>
      </c>
      <c r="EB486" t="inlineStr">
        <is>
          <t>4-Acid Digestion</t>
        </is>
      </c>
      <c r="EC486" t="n">
        <v>0.529</v>
      </c>
      <c r="ED486" t="n">
        <v>5.29e-05</v>
      </c>
      <c r="EE486" t="inlineStr">
        <is>
          <t>Pb Fire Assay</t>
        </is>
      </c>
      <c r="EF486" t="n">
        <v>1.98</v>
      </c>
      <c r="EG486" t="n">
        <v>0.000198</v>
      </c>
      <c r="EH486" t="inlineStr">
        <is>
          <t>4-Acid Digestion</t>
        </is>
      </c>
      <c r="EI486" t="n">
        <v>0.044</v>
      </c>
      <c r="EJ486" t="n">
        <v>4.4e-06</v>
      </c>
      <c r="EK486" t="inlineStr">
        <is>
          <t>Pb Fire Assay</t>
        </is>
      </c>
      <c r="EL486" t="n">
        <v>20</v>
      </c>
      <c r="EM486" t="n">
        <v>0.002</v>
      </c>
      <c r="EN486" t="inlineStr">
        <is>
          <t>4-Acid Digestion</t>
        </is>
      </c>
      <c r="EO486" t="n">
        <v>6.15</v>
      </c>
      <c r="EP486" t="n">
        <v>0.000615</v>
      </c>
      <c r="EQ486" t="inlineStr">
        <is>
          <t>4-Acid Digestion</t>
        </is>
      </c>
      <c r="ER486" t="inlineStr"/>
      <c r="ES486" t="inlineStr"/>
      <c r="ET486" t="inlineStr"/>
      <c r="EU486" t="inlineStr"/>
      <c r="EV486" t="inlineStr"/>
      <c r="EW486" t="inlineStr"/>
      <c r="EX486" t="n">
        <v>301800</v>
      </c>
      <c r="EY486" t="n">
        <v>30.18</v>
      </c>
      <c r="EZ486" t="inlineStr">
        <is>
          <t>4-Acid Digestion</t>
        </is>
      </c>
      <c r="FA486" t="n">
        <v>55</v>
      </c>
      <c r="FB486" t="n">
        <v>0.0055</v>
      </c>
      <c r="FC486" t="inlineStr">
        <is>
          <t>4-Acid Digestion</t>
        </is>
      </c>
      <c r="FD486" t="n">
        <v>4.94</v>
      </c>
      <c r="FE486" t="n">
        <v>0.000494</v>
      </c>
      <c r="FF486" t="inlineStr">
        <is>
          <t>4-Acid Digestion</t>
        </is>
      </c>
      <c r="FG486" t="n">
        <v>194</v>
      </c>
      <c r="FH486" t="n">
        <v>0.0194</v>
      </c>
      <c r="FI486" t="inlineStr">
        <is>
          <t>4-Acid Digestion</t>
        </is>
      </c>
      <c r="FJ486" t="n">
        <v>49361.128</v>
      </c>
      <c r="FK486" t="n">
        <v>4.9361128</v>
      </c>
      <c r="FL486" t="inlineStr">
        <is>
          <t>Oxidising Fusion XRF</t>
        </is>
      </c>
      <c r="FM486" t="n">
        <v>1.52</v>
      </c>
      <c r="FN486" t="n">
        <v>0.000152</v>
      </c>
      <c r="FO486" t="inlineStr">
        <is>
          <t>4-Acid Digestion</t>
        </is>
      </c>
      <c r="FP486" t="n">
        <v>1.64</v>
      </c>
      <c r="FQ486" t="n">
        <v>0.000164</v>
      </c>
      <c r="FR486" t="inlineStr">
        <is>
          <t>4-Acid Digestion</t>
        </is>
      </c>
      <c r="FS486" t="n">
        <v>149</v>
      </c>
      <c r="FT486" t="n">
        <v>0.0149</v>
      </c>
      <c r="FU486" t="inlineStr">
        <is>
          <t>4-Acid Digestion</t>
        </is>
      </c>
      <c r="FV486" t="n">
        <v>0.099</v>
      </c>
      <c r="FW486" t="n">
        <v>9.9e-06</v>
      </c>
      <c r="FX486" t="inlineStr">
        <is>
          <t>4-Acid Digestion</t>
        </is>
      </c>
      <c r="FY486" t="n">
        <v>0.17</v>
      </c>
      <c r="FZ486" t="n">
        <v>1.7e-05</v>
      </c>
      <c r="GA486" t="inlineStr">
        <is>
          <t>4-Acid Digestion</t>
        </is>
      </c>
      <c r="GB486" t="n">
        <v>12.7</v>
      </c>
      <c r="GC486" t="n">
        <v>0.00127</v>
      </c>
      <c r="GD486" t="inlineStr">
        <is>
          <t>4-Acid Digestion</t>
        </is>
      </c>
      <c r="GE486" t="n">
        <v>2.44</v>
      </c>
      <c r="GF486" t="n">
        <v>0.000244</v>
      </c>
      <c r="GG486" t="inlineStr">
        <is>
          <t>4-Acid Digestion</t>
        </is>
      </c>
      <c r="GH486" t="n">
        <v>1050</v>
      </c>
      <c r="GI486" t="n">
        <v>0.105</v>
      </c>
      <c r="GJ486" t="inlineStr">
        <is>
          <t>4-Acid Digestion</t>
        </is>
      </c>
      <c r="GK486" t="n">
        <v>0.52</v>
      </c>
      <c r="GL486" t="n">
        <v>5.2e-05</v>
      </c>
      <c r="GM486" t="inlineStr">
        <is>
          <t>4-Acid Digestion</t>
        </is>
      </c>
      <c r="GN486" t="n">
        <v>0.075</v>
      </c>
      <c r="GO486" t="n">
        <v>7.5e-06</v>
      </c>
      <c r="GP486" t="inlineStr">
        <is>
          <t>4-Acid Digestion</t>
        </is>
      </c>
      <c r="GQ486" t="n">
        <v>0.86</v>
      </c>
      <c r="GR486" t="n">
        <v>8.6e-05</v>
      </c>
      <c r="GS486" t="inlineStr">
        <is>
          <t>4-Acid Digestion</t>
        </is>
      </c>
      <c r="GT486" t="n">
        <v>45.8</v>
      </c>
      <c r="GU486" t="n">
        <v>0.00458</v>
      </c>
      <c r="GV486" t="inlineStr">
        <is>
          <t>4-Acid Digestion</t>
        </is>
      </c>
      <c r="GW486" t="n">
        <v>2.95</v>
      </c>
      <c r="GX486" t="n">
        <v>0.000295</v>
      </c>
      <c r="GY486" t="inlineStr">
        <is>
          <t>4-Acid Digestion</t>
        </is>
      </c>
      <c r="GZ486" t="n">
        <v>5.41</v>
      </c>
      <c r="HA486" t="n">
        <v>0.000541</v>
      </c>
      <c r="HB486" t="inlineStr">
        <is>
          <t>4-Acid Digestion</t>
        </is>
      </c>
      <c r="HC486" t="n">
        <v>0.53</v>
      </c>
      <c r="HD486" t="n">
        <v>5.3e-05</v>
      </c>
      <c r="HE486" t="inlineStr">
        <is>
          <t>4-Acid Digestion</t>
        </is>
      </c>
      <c r="HF486" t="n">
        <v>885</v>
      </c>
      <c r="HG486" t="n">
        <v>0.0885</v>
      </c>
      <c r="HH486" t="inlineStr">
        <is>
          <t>4-Acid Digestion</t>
        </is>
      </c>
      <c r="HI486" t="n">
        <v>24.9</v>
      </c>
      <c r="HJ486" t="n">
        <v>0.00249</v>
      </c>
      <c r="HK486" t="inlineStr">
        <is>
          <t>4-Acid Digestion</t>
        </is>
      </c>
    </row>
    <row r="487">
      <c r="A487" t="inlineStr">
        <is>
          <t>OREAS0994</t>
        </is>
      </c>
      <c r="B487" t="inlineStr">
        <is>
          <t>Concentrates</t>
        </is>
      </c>
      <c r="C487" t="inlineStr">
        <is>
          <t>primary</t>
        </is>
      </c>
      <c r="D487" t="inlineStr">
        <is>
          <t>concentrate</t>
        </is>
      </c>
      <c r="E487" t="inlineStr">
        <is>
          <t>sediment hosted</t>
        </is>
      </c>
      <c r="F487" t="inlineStr">
        <is>
          <t>yes</t>
        </is>
      </c>
      <c r="G487" t="inlineStr">
        <is>
          <t>Current</t>
        </is>
      </c>
      <c r="H487" t="inlineStr">
        <is>
          <t>C:/Users/Zeb/Documents/GitHub/OREAS-Catalogue-Info/oreas-catalogue-2024-05-24.csv</t>
        </is>
      </c>
      <c r="I487">
        <f>Hyperlink("https://www.oreas.com/crm/OREAS-994/")</f>
        <v/>
      </c>
      <c r="J487" t="n">
        <v>183</v>
      </c>
      <c r="K487" t="n">
        <v>0.0183</v>
      </c>
      <c r="L487" t="inlineStr">
        <is>
          <t>4-Acid Digestion</t>
        </is>
      </c>
      <c r="M487" t="n">
        <v>6960</v>
      </c>
      <c r="N487" t="n">
        <v>0.696</v>
      </c>
      <c r="O487" t="inlineStr">
        <is>
          <t>4-Acid Digestion</t>
        </is>
      </c>
      <c r="P487" t="n">
        <v>3483</v>
      </c>
      <c r="Q487" t="n">
        <v>0.3483</v>
      </c>
      <c r="R487" t="inlineStr">
        <is>
          <t>4-Acid Digestion</t>
        </is>
      </c>
      <c r="S487" t="inlineStr"/>
      <c r="T487" t="inlineStr"/>
      <c r="U487" t="inlineStr"/>
      <c r="V487" t="inlineStr"/>
      <c r="W487" t="inlineStr"/>
      <c r="X487" t="inlineStr"/>
      <c r="Y487" t="n">
        <v>213</v>
      </c>
      <c r="Z487" t="n">
        <v>0.0213</v>
      </c>
      <c r="AA487" t="inlineStr">
        <is>
          <t>Peroxide Fusion ICP</t>
        </is>
      </c>
      <c r="AB487" t="n">
        <v>0.23</v>
      </c>
      <c r="AC487" t="n">
        <v>2.3e-05</v>
      </c>
      <c r="AD487" t="inlineStr">
        <is>
          <t>4-Acid Digestion</t>
        </is>
      </c>
      <c r="AE487" t="n">
        <v>111</v>
      </c>
      <c r="AF487" t="n">
        <v>0.0111</v>
      </c>
      <c r="AG487" t="inlineStr">
        <is>
          <t>4-Acid Digestion</t>
        </is>
      </c>
      <c r="AH487" t="n">
        <v>5220</v>
      </c>
      <c r="AI487" t="n">
        <v>0.522</v>
      </c>
      <c r="AJ487" t="inlineStr">
        <is>
          <t>4-Acid Digestion</t>
        </is>
      </c>
      <c r="AK487" t="n">
        <v>27.7</v>
      </c>
      <c r="AL487" t="n">
        <v>0.00277</v>
      </c>
      <c r="AM487" t="inlineStr">
        <is>
          <t>4-Acid Digestion</t>
        </is>
      </c>
      <c r="AN487" t="n">
        <v>13.6</v>
      </c>
      <c r="AO487" t="n">
        <v>0.00136</v>
      </c>
      <c r="AP487" t="inlineStr">
        <is>
          <t>4-Acid Digestion</t>
        </is>
      </c>
      <c r="AQ487" t="inlineStr"/>
      <c r="AR487" t="inlineStr"/>
      <c r="AS487" t="inlineStr"/>
      <c r="AT487" t="n">
        <v>348</v>
      </c>
      <c r="AU487" t="n">
        <v>0.0348</v>
      </c>
      <c r="AV487" t="inlineStr">
        <is>
          <t>4-Acid Digestion</t>
        </is>
      </c>
      <c r="AW487" t="n">
        <v>30.9</v>
      </c>
      <c r="AX487" t="n">
        <v>0.00309</v>
      </c>
      <c r="AY487" t="inlineStr">
        <is>
          <t>4-Acid Digestion</t>
        </is>
      </c>
      <c r="AZ487" t="inlineStr"/>
      <c r="BA487" t="inlineStr"/>
      <c r="BB487" t="inlineStr"/>
      <c r="BC487" t="n">
        <v>302200</v>
      </c>
      <c r="BD487" t="n">
        <v>30.22</v>
      </c>
      <c r="BE487" t="inlineStr">
        <is>
          <t>4-Acid Digestion</t>
        </is>
      </c>
      <c r="BF487" t="n">
        <v>0.92</v>
      </c>
      <c r="BG487" t="n">
        <v>9.2e-05</v>
      </c>
      <c r="BH487" t="inlineStr">
        <is>
          <t>4-Acid Digestion</t>
        </is>
      </c>
      <c r="BI487" t="n">
        <v>0.47</v>
      </c>
      <c r="BJ487" t="n">
        <v>4.7e-05</v>
      </c>
      <c r="BK487" t="inlineStr">
        <is>
          <t>4-Acid Digestion</t>
        </is>
      </c>
      <c r="BL487" t="n">
        <v>0.3</v>
      </c>
      <c r="BM487" t="n">
        <v>3e-05</v>
      </c>
      <c r="BN487" t="inlineStr">
        <is>
          <t>4-Acid Digestion</t>
        </is>
      </c>
      <c r="BO487" t="n">
        <v>214500</v>
      </c>
      <c r="BP487" t="n">
        <v>21.45</v>
      </c>
      <c r="BQ487" t="inlineStr">
        <is>
          <t>4-Acid Digestion</t>
        </is>
      </c>
      <c r="BR487" t="n">
        <v>4.12</v>
      </c>
      <c r="BS487" t="n">
        <v>0.000412</v>
      </c>
      <c r="BT487" t="inlineStr">
        <is>
          <t>4-Acid Digestion</t>
        </is>
      </c>
      <c r="BU487" t="n">
        <v>1.1</v>
      </c>
      <c r="BV487" t="n">
        <v>0.00011</v>
      </c>
      <c r="BW487" t="inlineStr">
        <is>
          <t>4-Acid Digestion</t>
        </is>
      </c>
      <c r="BX487" t="inlineStr"/>
      <c r="BY487" t="inlineStr"/>
      <c r="BZ487" t="inlineStr"/>
      <c r="CA487" t="n">
        <v>0.59</v>
      </c>
      <c r="CB487" t="n">
        <v>5.9e-05</v>
      </c>
      <c r="CC487" t="inlineStr">
        <is>
          <t>4-Acid Digestion</t>
        </is>
      </c>
      <c r="CD487" t="inlineStr"/>
      <c r="CE487" t="inlineStr"/>
      <c r="CF487" t="inlineStr"/>
      <c r="CG487" t="inlineStr"/>
      <c r="CH487" t="inlineStr"/>
      <c r="CI487" t="inlineStr"/>
      <c r="CJ487" t="n">
        <v>7.12</v>
      </c>
      <c r="CK487" t="n">
        <v>0.000712</v>
      </c>
      <c r="CL487" t="inlineStr">
        <is>
          <t>4-Acid Digestion</t>
        </is>
      </c>
      <c r="CM487" t="inlineStr"/>
      <c r="CN487" t="inlineStr"/>
      <c r="CO487" t="inlineStr"/>
      <c r="CP487" t="n">
        <v>1810</v>
      </c>
      <c r="CQ487" t="n">
        <v>0.181</v>
      </c>
      <c r="CR487" t="inlineStr">
        <is>
          <t>4-Acid Digestion</t>
        </is>
      </c>
      <c r="CS487" t="n">
        <v>7.57</v>
      </c>
      <c r="CT487" t="n">
        <v>0.000757</v>
      </c>
      <c r="CU487" t="inlineStr">
        <is>
          <t>4-Acid Digestion</t>
        </is>
      </c>
      <c r="CV487" t="n">
        <v>2.12</v>
      </c>
      <c r="CW487" t="n">
        <v>0.000212</v>
      </c>
      <c r="CX487" t="inlineStr">
        <is>
          <t>4-Acid Digestion</t>
        </is>
      </c>
      <c r="CY487" t="inlineStr"/>
      <c r="CZ487" t="inlineStr"/>
      <c r="DA487" t="inlineStr"/>
      <c r="DB487" t="n">
        <v>3070</v>
      </c>
      <c r="DC487" t="n">
        <v>0.307</v>
      </c>
      <c r="DD487" t="inlineStr">
        <is>
          <t>4-Acid Digestion</t>
        </is>
      </c>
      <c r="DE487" t="n">
        <v>220</v>
      </c>
      <c r="DF487" t="n">
        <v>0.022</v>
      </c>
      <c r="DG487" t="inlineStr">
        <is>
          <t>4-Acid Digestion</t>
        </is>
      </c>
      <c r="DH487" t="n">
        <v>661</v>
      </c>
      <c r="DI487" t="n">
        <v>0.06610000000000001</v>
      </c>
      <c r="DJ487" t="inlineStr">
        <is>
          <t>4-Acid Digestion</t>
        </is>
      </c>
      <c r="DK487" t="n">
        <v>1110</v>
      </c>
      <c r="DL487" t="n">
        <v>0.111</v>
      </c>
      <c r="DM487" t="inlineStr">
        <is>
          <t>4-Acid Digestion</t>
        </is>
      </c>
      <c r="DN487" t="n">
        <v>1.1</v>
      </c>
      <c r="DO487" t="n">
        <v>0.00011</v>
      </c>
      <c r="DP487" t="inlineStr">
        <is>
          <t>4-Acid Digestion</t>
        </is>
      </c>
      <c r="DQ487" t="n">
        <v>5.63</v>
      </c>
      <c r="DR487" t="n">
        <v>0.000563</v>
      </c>
      <c r="DS487" t="inlineStr">
        <is>
          <t>4-Acid Digestion</t>
        </is>
      </c>
      <c r="DT487" t="n">
        <v>3548</v>
      </c>
      <c r="DU487" t="n">
        <v>0.3548</v>
      </c>
      <c r="DV487" t="inlineStr">
        <is>
          <t>Peroxide Fusion ICP</t>
        </is>
      </c>
      <c r="DW487" t="n">
        <v>250</v>
      </c>
      <c r="DX487" t="n">
        <v>0.025</v>
      </c>
      <c r="DY487" t="inlineStr">
        <is>
          <t>4-Acid Digestion</t>
        </is>
      </c>
      <c r="DZ487" t="n">
        <v>2250</v>
      </c>
      <c r="EA487" t="n">
        <v>0.225</v>
      </c>
      <c r="EB487" t="inlineStr">
        <is>
          <t>4-Acid Digestion</t>
        </is>
      </c>
      <c r="EC487" t="inlineStr"/>
      <c r="ED487" t="inlineStr"/>
      <c r="EE487" t="inlineStr"/>
      <c r="EF487" t="n">
        <v>1.53</v>
      </c>
      <c r="EG487" t="n">
        <v>0.000153</v>
      </c>
      <c r="EH487" t="inlineStr">
        <is>
          <t>4-Acid Digestion</t>
        </is>
      </c>
      <c r="EI487" t="inlineStr"/>
      <c r="EJ487" t="inlineStr"/>
      <c r="EK487" t="inlineStr"/>
      <c r="EL487" t="n">
        <v>8.81</v>
      </c>
      <c r="EM487" t="n">
        <v>0.0008809999999999999</v>
      </c>
      <c r="EN487" t="inlineStr">
        <is>
          <t>Peroxide Fusion ICP</t>
        </is>
      </c>
      <c r="EO487" t="n">
        <v>0.44</v>
      </c>
      <c r="EP487" t="n">
        <v>4.4e-05</v>
      </c>
      <c r="EQ487" t="inlineStr">
        <is>
          <t>4-Acid Digestion</t>
        </is>
      </c>
      <c r="ER487" t="inlineStr"/>
      <c r="ES487" t="inlineStr"/>
      <c r="ET487" t="inlineStr"/>
      <c r="EU487" t="inlineStr"/>
      <c r="EV487" t="inlineStr"/>
      <c r="EW487" t="inlineStr"/>
      <c r="EX487" t="n">
        <v>314400</v>
      </c>
      <c r="EY487" t="n">
        <v>31.44</v>
      </c>
      <c r="EZ487" t="inlineStr">
        <is>
          <t>Peroxide Fusion ICP</t>
        </is>
      </c>
      <c r="FA487" t="n">
        <v>489</v>
      </c>
      <c r="FB487" t="n">
        <v>0.0489</v>
      </c>
      <c r="FC487" t="inlineStr">
        <is>
          <t>4-Acid Digestion</t>
        </is>
      </c>
      <c r="FD487" t="n">
        <v>1.34</v>
      </c>
      <c r="FE487" t="n">
        <v>0.000134</v>
      </c>
      <c r="FF487" t="inlineStr">
        <is>
          <t>4-Acid Digestion</t>
        </is>
      </c>
      <c r="FG487" t="n">
        <v>83</v>
      </c>
      <c r="FH487" t="n">
        <v>0.0083</v>
      </c>
      <c r="FI487" t="inlineStr">
        <is>
          <t>4-Acid Digestion</t>
        </is>
      </c>
      <c r="FJ487" t="n">
        <v>31500</v>
      </c>
      <c r="FK487" t="n">
        <v>3.15</v>
      </c>
      <c r="FL487" t="inlineStr">
        <is>
          <t>Peroxide Fusion ICP</t>
        </is>
      </c>
      <c r="FM487" t="n">
        <v>1.23</v>
      </c>
      <c r="FN487" t="n">
        <v>0.000123</v>
      </c>
      <c r="FO487" t="inlineStr">
        <is>
          <t>Peroxide Fusion ICP</t>
        </is>
      </c>
      <c r="FP487" t="n">
        <v>48.7</v>
      </c>
      <c r="FQ487" t="n">
        <v>0.00487</v>
      </c>
      <c r="FR487" t="inlineStr">
        <is>
          <t>4-Acid Digestion</t>
        </is>
      </c>
      <c r="FS487" t="n">
        <v>25.5</v>
      </c>
      <c r="FT487" t="n">
        <v>0.00255</v>
      </c>
      <c r="FU487" t="inlineStr">
        <is>
          <t>4-Acid Digestion</t>
        </is>
      </c>
      <c r="FV487" t="inlineStr"/>
      <c r="FW487" t="inlineStr"/>
      <c r="FX487" t="inlineStr"/>
      <c r="FY487" t="n">
        <v>0.15</v>
      </c>
      <c r="FZ487" t="n">
        <v>1.5e-05</v>
      </c>
      <c r="GA487" t="inlineStr">
        <is>
          <t>4-Acid Digestion</t>
        </is>
      </c>
      <c r="GB487" t="n">
        <v>13.8</v>
      </c>
      <c r="GC487" t="n">
        <v>0.00138</v>
      </c>
      <c r="GD487" t="inlineStr">
        <is>
          <t>Peroxide Fusion ICP</t>
        </is>
      </c>
      <c r="GE487" t="n">
        <v>2.77</v>
      </c>
      <c r="GF487" t="n">
        <v>0.000277</v>
      </c>
      <c r="GG487" t="inlineStr">
        <is>
          <t>4-Acid Digestion</t>
        </is>
      </c>
      <c r="GH487" t="n">
        <v>400</v>
      </c>
      <c r="GI487" t="n">
        <v>0.04</v>
      </c>
      <c r="GJ487" t="inlineStr">
        <is>
          <t>4-Acid Digestion</t>
        </is>
      </c>
      <c r="GK487" t="n">
        <v>28.1</v>
      </c>
      <c r="GL487" t="n">
        <v>0.00281</v>
      </c>
      <c r="GM487" t="inlineStr">
        <is>
          <t>4-Acid Digestion</t>
        </is>
      </c>
      <c r="GN487" s="2" t="n">
        <v>0.1</v>
      </c>
      <c r="GO487" s="2" t="n">
        <v>1e-05</v>
      </c>
      <c r="GP487" t="inlineStr">
        <is>
          <t>4-Acid Digestion</t>
        </is>
      </c>
      <c r="GQ487" t="n">
        <v>4.22</v>
      </c>
      <c r="GR487" t="n">
        <v>0.000422</v>
      </c>
      <c r="GS487" t="inlineStr">
        <is>
          <t>4-Acid Digestion</t>
        </is>
      </c>
      <c r="GT487" t="n">
        <v>14.9</v>
      </c>
      <c r="GU487" t="n">
        <v>0.00149</v>
      </c>
      <c r="GV487" t="inlineStr">
        <is>
          <t>4-Acid Digestion</t>
        </is>
      </c>
      <c r="GW487" t="n">
        <v>9.75</v>
      </c>
      <c r="GX487" t="n">
        <v>0.000975</v>
      </c>
      <c r="GY487" t="inlineStr">
        <is>
          <t>4-Acid Digestion</t>
        </is>
      </c>
      <c r="GZ487" t="n">
        <v>4.48</v>
      </c>
      <c r="HA487" t="n">
        <v>0.000448</v>
      </c>
      <c r="HB487" t="inlineStr">
        <is>
          <t>4-Acid Digestion</t>
        </is>
      </c>
      <c r="HC487" t="n">
        <v>0.47</v>
      </c>
      <c r="HD487" t="n">
        <v>4.7e-05</v>
      </c>
      <c r="HE487" t="inlineStr">
        <is>
          <t>4-Acid Digestion</t>
        </is>
      </c>
      <c r="HF487" t="n">
        <v>6020</v>
      </c>
      <c r="HG487" t="n">
        <v>0.602</v>
      </c>
      <c r="HH487" t="inlineStr">
        <is>
          <t>4-Acid Digestion</t>
        </is>
      </c>
      <c r="HI487" t="n">
        <v>20.6</v>
      </c>
      <c r="HJ487" t="n">
        <v>0.00206</v>
      </c>
      <c r="HK487" t="inlineStr">
        <is>
          <t>4-Acid Digestion</t>
        </is>
      </c>
    </row>
    <row r="488">
      <c r="A488" t="inlineStr">
        <is>
          <t>OREAS0995</t>
        </is>
      </c>
      <c r="B488" t="inlineStr">
        <is>
          <t>Concentrates</t>
        </is>
      </c>
      <c r="C488" t="inlineStr">
        <is>
          <t>primary</t>
        </is>
      </c>
      <c r="D488" t="inlineStr">
        <is>
          <t>sulphide</t>
        </is>
      </c>
      <c r="E488" t="inlineStr">
        <is>
          <t>volcanic hosted massive sulphide</t>
        </is>
      </c>
      <c r="F488" t="inlineStr">
        <is>
          <t>yes</t>
        </is>
      </c>
      <c r="G488" t="inlineStr">
        <is>
          <t>Current</t>
        </is>
      </c>
      <c r="H488" t="inlineStr">
        <is>
          <t>C:/Users/Zeb/Documents/GitHub/OREAS-Catalogue-Info/oreas-catalogue-2024-05-24.csv</t>
        </is>
      </c>
      <c r="I488">
        <f>Hyperlink("https://www.oreas.com/crm/OREAS-995/")</f>
        <v/>
      </c>
      <c r="J488" t="n">
        <v>37.3</v>
      </c>
      <c r="K488" t="n">
        <v>0.00373</v>
      </c>
      <c r="L488" t="inlineStr">
        <is>
          <t>4-Acid Digestion</t>
        </is>
      </c>
      <c r="M488" t="n">
        <v>2430</v>
      </c>
      <c r="N488" t="n">
        <v>0.243</v>
      </c>
      <c r="O488" t="inlineStr">
        <is>
          <t>4-Acid Digestion</t>
        </is>
      </c>
      <c r="P488" t="n">
        <v>1277</v>
      </c>
      <c r="Q488" t="n">
        <v>0.1277</v>
      </c>
      <c r="R488" t="inlineStr">
        <is>
          <t>4-Acid Digestion</t>
        </is>
      </c>
      <c r="S488" t="n">
        <v>4.52</v>
      </c>
      <c r="T488" t="n">
        <v>0.000452</v>
      </c>
      <c r="U488" t="inlineStr">
        <is>
          <t>Pb Fire Assay</t>
        </is>
      </c>
      <c r="V488" t="inlineStr"/>
      <c r="W488" t="inlineStr"/>
      <c r="X488" t="inlineStr"/>
      <c r="Y488" t="n">
        <v>9.25</v>
      </c>
      <c r="Z488" t="n">
        <v>0.000925</v>
      </c>
      <c r="AA488" t="inlineStr">
        <is>
          <t>4-Acid Digestion</t>
        </is>
      </c>
      <c r="AB488" s="2" t="n">
        <v>0.05</v>
      </c>
      <c r="AC488" s="2" t="n">
        <v>5e-06</v>
      </c>
      <c r="AD488" t="inlineStr">
        <is>
          <t>4-Acid Digestion</t>
        </is>
      </c>
      <c r="AE488" t="n">
        <v>90</v>
      </c>
      <c r="AF488" t="n">
        <v>0.008999999999999999</v>
      </c>
      <c r="AG488" t="inlineStr">
        <is>
          <t>4-Acid Digestion</t>
        </is>
      </c>
      <c r="AH488" t="n">
        <v>3510</v>
      </c>
      <c r="AI488" t="n">
        <v>0.351</v>
      </c>
      <c r="AJ488" t="inlineStr">
        <is>
          <t>4-Acid Digestion</t>
        </is>
      </c>
      <c r="AK488" t="n">
        <v>32.9</v>
      </c>
      <c r="AL488" t="n">
        <v>0.00329</v>
      </c>
      <c r="AM488" t="inlineStr">
        <is>
          <t>4-Acid Digestion</t>
        </is>
      </c>
      <c r="AN488" t="n">
        <v>2.19</v>
      </c>
      <c r="AO488" t="n">
        <v>0.000219</v>
      </c>
      <c r="AP488" t="inlineStr">
        <is>
          <t>4-Acid Digestion</t>
        </is>
      </c>
      <c r="AQ488" t="inlineStr"/>
      <c r="AR488" t="inlineStr"/>
      <c r="AS488" t="inlineStr"/>
      <c r="AT488" t="n">
        <v>357</v>
      </c>
      <c r="AU488" t="n">
        <v>0.0357</v>
      </c>
      <c r="AV488" t="inlineStr">
        <is>
          <t>4-Acid Digestion</t>
        </is>
      </c>
      <c r="AW488" t="n">
        <v>28.1</v>
      </c>
      <c r="AX488" t="n">
        <v>0.00281</v>
      </c>
      <c r="AY488" t="inlineStr">
        <is>
          <t>4-Acid Digestion</t>
        </is>
      </c>
      <c r="AZ488" t="n">
        <v>0.25</v>
      </c>
      <c r="BA488" t="n">
        <v>2.5e-05</v>
      </c>
      <c r="BB488" t="inlineStr">
        <is>
          <t>4-Acid Digestion</t>
        </is>
      </c>
      <c r="BC488" t="n">
        <v>226000</v>
      </c>
      <c r="BD488" t="n">
        <v>22.6</v>
      </c>
      <c r="BE488" t="inlineStr">
        <is>
          <t>4-Acid Digestion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289100</v>
      </c>
      <c r="BP488" t="n">
        <v>28.91</v>
      </c>
      <c r="BQ488" t="inlineStr">
        <is>
          <t>4-Acid Digestion</t>
        </is>
      </c>
      <c r="BR488" t="n">
        <v>5.08</v>
      </c>
      <c r="BS488" t="n">
        <v>0.000508</v>
      </c>
      <c r="BT488" t="inlineStr">
        <is>
          <t>4-Acid Digestion</t>
        </is>
      </c>
      <c r="BU488" t="n">
        <v>0.19</v>
      </c>
      <c r="BV488" t="n">
        <v>1.9e-05</v>
      </c>
      <c r="BW488" t="inlineStr">
        <is>
          <t>Peroxide Fusion ICP</t>
        </is>
      </c>
      <c r="BX488" t="inlineStr"/>
      <c r="BY488" t="inlineStr"/>
      <c r="BZ488" t="inlineStr"/>
      <c r="CA488" t="n">
        <v>0.22</v>
      </c>
      <c r="CB488" t="n">
        <v>2.2e-05</v>
      </c>
      <c r="CC488" t="inlineStr">
        <is>
          <t>4-Acid Digestion</t>
        </is>
      </c>
      <c r="CD488" t="inlineStr"/>
      <c r="CE488" t="inlineStr"/>
      <c r="CF488" t="inlineStr"/>
      <c r="CG488" t="inlineStr"/>
      <c r="CH488" t="inlineStr"/>
      <c r="CI488" t="inlineStr"/>
      <c r="CJ488" t="n">
        <v>23</v>
      </c>
      <c r="CK488" t="n">
        <v>0.0023</v>
      </c>
      <c r="CL488" t="inlineStr">
        <is>
          <t>4-Acid Digestion</t>
        </is>
      </c>
      <c r="CM488" t="inlineStr"/>
      <c r="CN488" t="inlineStr"/>
      <c r="CO488" t="inlineStr"/>
      <c r="CP488" t="inlineStr"/>
      <c r="CQ488" t="inlineStr"/>
      <c r="CR488" t="inlineStr"/>
      <c r="CS488" t="n">
        <v>1.19</v>
      </c>
      <c r="CT488" t="n">
        <v>0.000119</v>
      </c>
      <c r="CU488" t="inlineStr">
        <is>
          <t>4-Acid Digestion</t>
        </is>
      </c>
      <c r="CV488" t="n">
        <v>0.91</v>
      </c>
      <c r="CW488" t="n">
        <v>9.1e-05</v>
      </c>
      <c r="CX488" t="inlineStr">
        <is>
          <t>4-Acid Digestion</t>
        </is>
      </c>
      <c r="CY488" t="inlineStr"/>
      <c r="CZ488" t="inlineStr"/>
      <c r="DA488" t="inlineStr"/>
      <c r="DB488" t="n">
        <v>7310</v>
      </c>
      <c r="DC488" t="n">
        <v>0.731</v>
      </c>
      <c r="DD488" t="inlineStr">
        <is>
          <t>4-Acid Digestion</t>
        </is>
      </c>
      <c r="DE488" t="n">
        <v>200</v>
      </c>
      <c r="DF488" t="n">
        <v>0.02</v>
      </c>
      <c r="DG488" t="inlineStr">
        <is>
          <t>4-Acid Digestion</t>
        </is>
      </c>
      <c r="DH488" t="n">
        <v>65</v>
      </c>
      <c r="DI488" t="n">
        <v>0.0065</v>
      </c>
      <c r="DJ488" t="inlineStr">
        <is>
          <t>4-Acid Digestion</t>
        </is>
      </c>
      <c r="DK488" t="n">
        <v>290</v>
      </c>
      <c r="DL488" t="n">
        <v>0.029</v>
      </c>
      <c r="DM488" t="inlineStr">
        <is>
          <t>4-Acid Digestion</t>
        </is>
      </c>
      <c r="DN488" t="n">
        <v>0.36</v>
      </c>
      <c r="DO488" t="n">
        <v>3.6e-05</v>
      </c>
      <c r="DP488" t="inlineStr">
        <is>
          <t>4-Acid Digestion</t>
        </is>
      </c>
      <c r="DQ488" t="inlineStr"/>
      <c r="DR488" t="inlineStr"/>
      <c r="DS488" t="inlineStr"/>
      <c r="DT488" t="n">
        <v>12.3</v>
      </c>
      <c r="DU488" t="n">
        <v>0.00123</v>
      </c>
      <c r="DV488" t="inlineStr">
        <is>
          <t>4-Acid Digestion</t>
        </is>
      </c>
      <c r="DW488" t="inlineStr"/>
      <c r="DX488" t="inlineStr"/>
      <c r="DY488" t="inlineStr"/>
      <c r="DZ488" t="n">
        <v>2697</v>
      </c>
      <c r="EA488" t="n">
        <v>0.2697</v>
      </c>
      <c r="EB488" t="inlineStr">
        <is>
          <t>4-Acid Digestion</t>
        </is>
      </c>
      <c r="EC488" t="inlineStr"/>
      <c r="ED488" t="inlineStr"/>
      <c r="EE488" t="inlineStr"/>
      <c r="EF488" t="n">
        <v>0.23</v>
      </c>
      <c r="EG488" t="n">
        <v>2.3e-05</v>
      </c>
      <c r="EH488" t="inlineStr">
        <is>
          <t>Peroxide Fusion ICP</t>
        </is>
      </c>
      <c r="EI488" t="inlineStr"/>
      <c r="EJ488" t="inlineStr"/>
      <c r="EK488" t="inlineStr"/>
      <c r="EL488" t="n">
        <v>2.18</v>
      </c>
      <c r="EM488" t="n">
        <v>0.000218</v>
      </c>
      <c r="EN488" t="inlineStr">
        <is>
          <t>Peroxide Fusion ICP</t>
        </is>
      </c>
      <c r="EO488" t="n">
        <v>0.16</v>
      </c>
      <c r="EP488" t="n">
        <v>1.6e-05</v>
      </c>
      <c r="EQ488" t="inlineStr">
        <is>
          <t>4-Acid Digestion</t>
        </is>
      </c>
      <c r="ER488" t="inlineStr"/>
      <c r="ES488" t="inlineStr"/>
      <c r="ET488" t="inlineStr"/>
      <c r="EU488" t="inlineStr"/>
      <c r="EV488" t="inlineStr"/>
      <c r="EW488" t="inlineStr"/>
      <c r="EX488" t="n">
        <v>290200</v>
      </c>
      <c r="EY488" t="n">
        <v>29.02</v>
      </c>
      <c r="EZ488" t="inlineStr">
        <is>
          <t>4-Acid Digestion</t>
        </is>
      </c>
      <c r="FA488" t="n">
        <v>34.9</v>
      </c>
      <c r="FB488" t="n">
        <v>0.00349</v>
      </c>
      <c r="FC488" t="inlineStr">
        <is>
          <t>4-Acid Digestion</t>
        </is>
      </c>
      <c r="FD488" t="n">
        <v>0.8100000000000001</v>
      </c>
      <c r="FE488" t="n">
        <v>8.1e-05</v>
      </c>
      <c r="FF488" t="inlineStr">
        <is>
          <t>4-Acid Digestion</t>
        </is>
      </c>
      <c r="FG488" t="n">
        <v>270</v>
      </c>
      <c r="FH488" t="n">
        <v>0.027</v>
      </c>
      <c r="FI488" t="inlineStr">
        <is>
          <t>4-Acid Digestion</t>
        </is>
      </c>
      <c r="FJ488" t="n">
        <v>21400</v>
      </c>
      <c r="FK488" t="n">
        <v>2.14</v>
      </c>
      <c r="FL488" t="inlineStr">
        <is>
          <t>Peroxide Fusion ICP</t>
        </is>
      </c>
      <c r="FM488" t="inlineStr"/>
      <c r="FN488" t="inlineStr"/>
      <c r="FO488" t="inlineStr"/>
      <c r="FP488" t="n">
        <v>17.5</v>
      </c>
      <c r="FQ488" t="n">
        <v>0.00175</v>
      </c>
      <c r="FR488" t="inlineStr">
        <is>
          <t>4-Acid Digestion</t>
        </is>
      </c>
      <c r="FS488" t="n">
        <v>6.36</v>
      </c>
      <c r="FT488" t="n">
        <v>0.000636</v>
      </c>
      <c r="FU488" t="inlineStr">
        <is>
          <t>4-Acid Digestion</t>
        </is>
      </c>
      <c r="FV488" s="2" t="n">
        <v>0.05</v>
      </c>
      <c r="FW488" s="2" t="n">
        <v>5e-06</v>
      </c>
      <c r="FX488" t="inlineStr">
        <is>
          <t>4-Acid Digestion</t>
        </is>
      </c>
      <c r="FY488" t="inlineStr"/>
      <c r="FZ488" t="inlineStr"/>
      <c r="GA488" t="inlineStr"/>
      <c r="GB488" t="n">
        <v>55</v>
      </c>
      <c r="GC488" t="n">
        <v>0.0055</v>
      </c>
      <c r="GD488" t="inlineStr">
        <is>
          <t>Peroxide Fusion ICP</t>
        </is>
      </c>
      <c r="GE488" t="n">
        <v>0.3</v>
      </c>
      <c r="GF488" t="n">
        <v>3e-05</v>
      </c>
      <c r="GG488" t="inlineStr">
        <is>
          <t>4-Acid Digestion</t>
        </is>
      </c>
      <c r="GH488" t="n">
        <v>120</v>
      </c>
      <c r="GI488" t="n">
        <v>0.012</v>
      </c>
      <c r="GJ488" t="inlineStr">
        <is>
          <t>4-Acid Digestion</t>
        </is>
      </c>
      <c r="GK488" t="n">
        <v>1.53</v>
      </c>
      <c r="GL488" t="n">
        <v>0.000153</v>
      </c>
      <c r="GM488" t="inlineStr">
        <is>
          <t>4-Acid Digestion</t>
        </is>
      </c>
      <c r="GN488" t="inlineStr"/>
      <c r="GO488" t="inlineStr"/>
      <c r="GP488" t="inlineStr"/>
      <c r="GQ488" t="n">
        <v>1.11</v>
      </c>
      <c r="GR488" t="n">
        <v>0.000111</v>
      </c>
      <c r="GS488" t="inlineStr">
        <is>
          <t>4-Acid Digestion</t>
        </is>
      </c>
      <c r="GT488" t="inlineStr"/>
      <c r="GU488" t="inlineStr"/>
      <c r="GV488" t="inlineStr"/>
      <c r="GW488" t="n">
        <v>2.44</v>
      </c>
      <c r="GX488" t="n">
        <v>0.000244</v>
      </c>
      <c r="GY488" t="inlineStr">
        <is>
          <t>4-Acid Digestion</t>
        </is>
      </c>
      <c r="GZ488" t="n">
        <v>1.65</v>
      </c>
      <c r="HA488" t="n">
        <v>0.000165</v>
      </c>
      <c r="HB488" t="inlineStr">
        <is>
          <t>4-Acid Digestion</t>
        </is>
      </c>
      <c r="HC488" t="inlineStr"/>
      <c r="HD488" t="inlineStr"/>
      <c r="HE488" t="inlineStr"/>
      <c r="HF488" t="n">
        <v>12900</v>
      </c>
      <c r="HG488" t="n">
        <v>1.29</v>
      </c>
      <c r="HH488" t="inlineStr">
        <is>
          <t>4-Acid Digestion</t>
        </is>
      </c>
      <c r="HI488" t="n">
        <v>9.09</v>
      </c>
      <c r="HJ488" t="n">
        <v>0.000909</v>
      </c>
      <c r="HK488" t="inlineStr">
        <is>
          <t>4-Acid Digestion</t>
        </is>
      </c>
    </row>
    <row r="489">
      <c r="A489" t="inlineStr">
        <is>
          <t>OREAS0999</t>
        </is>
      </c>
      <c r="B489" t="inlineStr">
        <is>
          <t>Concentrates, Li ore</t>
        </is>
      </c>
      <c r="C489" t="inlineStr">
        <is>
          <t>primary</t>
        </is>
      </c>
      <c r="D489" t="inlineStr">
        <is>
          <t>concentrate</t>
        </is>
      </c>
      <c r="E489" t="inlineStr">
        <is>
          <t>pegmatitic</t>
        </is>
      </c>
      <c r="F489" t="inlineStr">
        <is>
          <t>yes</t>
        </is>
      </c>
      <c r="G489" t="inlineStr">
        <is>
          <t>Current</t>
        </is>
      </c>
      <c r="H489" t="inlineStr">
        <is>
          <t>C:/Users/Zeb/Documents/GitHub/OREAS-Catalogue-Info/oreas-catalogue-2024-05-24.csv</t>
        </is>
      </c>
      <c r="I489">
        <f>Hyperlink("https://www.oreas.com/crm/OREAS-999/")</f>
        <v/>
      </c>
      <c r="J489" t="inlineStr"/>
      <c r="K489" t="inlineStr"/>
      <c r="L489" t="inlineStr"/>
      <c r="M489" t="n">
        <v>107700</v>
      </c>
      <c r="N489" t="n">
        <v>10.77</v>
      </c>
      <c r="O489" t="inlineStr">
        <is>
          <t>4-Acid Digestion</t>
        </is>
      </c>
      <c r="P489" t="n">
        <v>5.36</v>
      </c>
      <c r="Q489" t="n">
        <v>0.000536</v>
      </c>
      <c r="R489" t="inlineStr">
        <is>
          <t>4-Acid Digestion</t>
        </is>
      </c>
      <c r="S489" t="inlineStr"/>
      <c r="T489" t="inlineStr"/>
      <c r="U489" t="inlineStr"/>
      <c r="V489" t="inlineStr"/>
      <c r="W489" t="inlineStr"/>
      <c r="X489" t="inlineStr"/>
      <c r="Y489" t="n">
        <v>39.6</v>
      </c>
      <c r="Z489" t="n">
        <v>0.00396</v>
      </c>
      <c r="AA489" t="inlineStr">
        <is>
          <t>4-Acid Digestion</t>
        </is>
      </c>
      <c r="AB489" t="n">
        <v>49.8</v>
      </c>
      <c r="AC489" t="n">
        <v>0.00498</v>
      </c>
      <c r="AD489" t="inlineStr">
        <is>
          <t>4-Acid Digestion</t>
        </is>
      </c>
      <c r="AE489" t="n">
        <v>2.11</v>
      </c>
      <c r="AF489" t="n">
        <v>0.000211</v>
      </c>
      <c r="AG489" t="inlineStr">
        <is>
          <t>4-Acid Digestion</t>
        </is>
      </c>
      <c r="AH489" t="n">
        <v>4500</v>
      </c>
      <c r="AI489" t="n">
        <v>0.45</v>
      </c>
      <c r="AJ489" t="inlineStr">
        <is>
          <t>4-Acid Digestion</t>
        </is>
      </c>
      <c r="AK489" t="inlineStr"/>
      <c r="AL489" t="inlineStr"/>
      <c r="AM489" t="inlineStr"/>
      <c r="AN489" t="n">
        <v>4.15</v>
      </c>
      <c r="AO489" t="n">
        <v>0.000415</v>
      </c>
      <c r="AP489" t="inlineStr">
        <is>
          <t>Peroxide Fusion ICP</t>
        </is>
      </c>
      <c r="AQ489" t="inlineStr"/>
      <c r="AR489" t="inlineStr"/>
      <c r="AS489" t="inlineStr"/>
      <c r="AT489" t="n">
        <v>4.95</v>
      </c>
      <c r="AU489" t="n">
        <v>0.000495</v>
      </c>
      <c r="AV489" t="inlineStr">
        <is>
          <t>4-Acid Digestion</t>
        </is>
      </c>
      <c r="AW489" t="n">
        <v>81</v>
      </c>
      <c r="AX489" t="n">
        <v>0.0081</v>
      </c>
      <c r="AY489" t="inlineStr">
        <is>
          <t>4-Acid Digestion</t>
        </is>
      </c>
      <c r="AZ489" t="n">
        <v>88</v>
      </c>
      <c r="BA489" t="n">
        <v>0.008800000000000001</v>
      </c>
      <c r="BB489" t="inlineStr">
        <is>
          <t>4-Acid Digestion</t>
        </is>
      </c>
      <c r="BC489" t="n">
        <v>25.4</v>
      </c>
      <c r="BD489" t="n">
        <v>0.00254</v>
      </c>
      <c r="BE489" t="inlineStr">
        <is>
          <t>4-Acid Digestion</t>
        </is>
      </c>
      <c r="BF489" t="n">
        <v>0.67</v>
      </c>
      <c r="BG489" t="n">
        <v>6.7e-05</v>
      </c>
      <c r="BH489" t="inlineStr">
        <is>
          <t>4-Acid Digestion</t>
        </is>
      </c>
      <c r="BI489" t="n">
        <v>0.23</v>
      </c>
      <c r="BJ489" t="n">
        <v>2.3e-05</v>
      </c>
      <c r="BK489" t="inlineStr">
        <is>
          <t>4-Acid Digestion</t>
        </is>
      </c>
      <c r="BL489" t="inlineStr"/>
      <c r="BM489" t="inlineStr"/>
      <c r="BN489" t="inlineStr"/>
      <c r="BO489" t="n">
        <v>16200</v>
      </c>
      <c r="BP489" t="n">
        <v>1.62</v>
      </c>
      <c r="BQ489" t="inlineStr">
        <is>
          <t>4-Acid Digestion</t>
        </is>
      </c>
      <c r="BR489" t="n">
        <v>82</v>
      </c>
      <c r="BS489" t="n">
        <v>0.008200000000000001</v>
      </c>
      <c r="BT489" t="inlineStr">
        <is>
          <t>4-Acid Digestion</t>
        </is>
      </c>
      <c r="BU489" t="n">
        <v>1.08</v>
      </c>
      <c r="BV489" t="n">
        <v>0.000108</v>
      </c>
      <c r="BW489" t="inlineStr">
        <is>
          <t>Peroxide Fusion ICP</t>
        </is>
      </c>
      <c r="BX489" t="n">
        <v>4.31</v>
      </c>
      <c r="BY489" t="n">
        <v>0.000431</v>
      </c>
      <c r="BZ489" t="inlineStr">
        <is>
          <t>Peroxide Fusion ICP</t>
        </is>
      </c>
      <c r="CA489" t="n">
        <v>1.98</v>
      </c>
      <c r="CB489" t="n">
        <v>0.000198</v>
      </c>
      <c r="CC489" t="inlineStr">
        <is>
          <t>4-Acid Digestion</t>
        </is>
      </c>
      <c r="CD489" t="inlineStr"/>
      <c r="CE489" t="inlineStr"/>
      <c r="CF489" t="inlineStr"/>
      <c r="CG489" t="n">
        <v>0.09</v>
      </c>
      <c r="CH489" t="n">
        <v>9e-06</v>
      </c>
      <c r="CI489" t="inlineStr">
        <is>
          <t>4-Acid Digestion</t>
        </is>
      </c>
      <c r="CJ489" t="inlineStr"/>
      <c r="CK489" t="inlineStr"/>
      <c r="CL489" t="inlineStr"/>
      <c r="CM489" t="inlineStr"/>
      <c r="CN489" t="inlineStr"/>
      <c r="CO489" t="inlineStr"/>
      <c r="CP489" t="n">
        <v>5000</v>
      </c>
      <c r="CQ489" t="n">
        <v>0.5</v>
      </c>
      <c r="CR489" t="inlineStr">
        <is>
          <t>4-Acid Digestion</t>
        </is>
      </c>
      <c r="CS489" t="n">
        <v>1.68</v>
      </c>
      <c r="CT489" t="n">
        <v>0.000168</v>
      </c>
      <c r="CU489" t="inlineStr">
        <is>
          <t>4-Acid Digestion</t>
        </is>
      </c>
      <c r="CV489" t="n">
        <v>26480.486</v>
      </c>
      <c r="CW489" t="n">
        <v>2.6480486</v>
      </c>
      <c r="CX489" t="inlineStr">
        <is>
          <t>4-Acid Digestion</t>
        </is>
      </c>
      <c r="CY489" t="inlineStr"/>
      <c r="CZ489" t="inlineStr"/>
      <c r="DA489" t="inlineStr"/>
      <c r="DB489" t="n">
        <v>4100</v>
      </c>
      <c r="DC489" t="n">
        <v>0.41</v>
      </c>
      <c r="DD489" t="inlineStr">
        <is>
          <t>4-Acid Digestion</t>
        </is>
      </c>
      <c r="DE489" t="n">
        <v>1430</v>
      </c>
      <c r="DF489" t="n">
        <v>0.143</v>
      </c>
      <c r="DG489" t="inlineStr">
        <is>
          <t>4-Acid Digestion</t>
        </is>
      </c>
      <c r="DH489" t="n">
        <v>2.06</v>
      </c>
      <c r="DI489" t="n">
        <v>0.000206</v>
      </c>
      <c r="DJ489" t="inlineStr">
        <is>
          <t>4-Acid Digestion</t>
        </is>
      </c>
      <c r="DK489" t="n">
        <v>6930</v>
      </c>
      <c r="DL489" t="n">
        <v>0.6929999999999999</v>
      </c>
      <c r="DM489" t="inlineStr">
        <is>
          <t>4-Acid Digestion</t>
        </is>
      </c>
      <c r="DN489" t="n">
        <v>75</v>
      </c>
      <c r="DO489" t="n">
        <v>0.0075</v>
      </c>
      <c r="DP489" t="inlineStr">
        <is>
          <t>4-Acid Digestion</t>
        </is>
      </c>
      <c r="DQ489" t="n">
        <v>1.87</v>
      </c>
      <c r="DR489" t="n">
        <v>0.000187</v>
      </c>
      <c r="DS489" t="inlineStr">
        <is>
          <t>4-Acid Digestion</t>
        </is>
      </c>
      <c r="DT489" t="n">
        <v>52</v>
      </c>
      <c r="DU489" t="n">
        <v>0.0052</v>
      </c>
      <c r="DV489" t="inlineStr">
        <is>
          <t>Peroxide Fusion ICP</t>
        </is>
      </c>
      <c r="DW489" t="n">
        <v>160</v>
      </c>
      <c r="DX489" t="n">
        <v>0.016</v>
      </c>
      <c r="DY489" t="inlineStr">
        <is>
          <t>4-Acid Digestion</t>
        </is>
      </c>
      <c r="DZ489" t="n">
        <v>5.17</v>
      </c>
      <c r="EA489" t="n">
        <v>0.000517</v>
      </c>
      <c r="EB489" t="inlineStr">
        <is>
          <t>4-Acid Digestion</t>
        </is>
      </c>
      <c r="EC489" t="inlineStr"/>
      <c r="ED489" t="inlineStr"/>
      <c r="EE489" t="inlineStr"/>
      <c r="EF489" t="n">
        <v>0.52</v>
      </c>
      <c r="EG489" t="n">
        <v>5.2e-05</v>
      </c>
      <c r="EH489" t="inlineStr">
        <is>
          <t>Peroxide Fusion ICP</t>
        </is>
      </c>
      <c r="EI489" t="inlineStr"/>
      <c r="EJ489" t="inlineStr"/>
      <c r="EK489" t="inlineStr"/>
      <c r="EL489" t="n">
        <v>423</v>
      </c>
      <c r="EM489" t="n">
        <v>0.0423</v>
      </c>
      <c r="EN489" t="inlineStr">
        <is>
          <t>Peroxide Fusion ICP</t>
        </is>
      </c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n">
        <v>200</v>
      </c>
      <c r="EY489" t="n">
        <v>0.02</v>
      </c>
      <c r="EZ489" t="inlineStr">
        <is>
          <t>4-Acid Digestion</t>
        </is>
      </c>
      <c r="FA489" t="n">
        <v>1.11</v>
      </c>
      <c r="FB489" t="n">
        <v>0.000111</v>
      </c>
      <c r="FC489" t="inlineStr">
        <is>
          <t>4-Acid Digestion</t>
        </is>
      </c>
      <c r="FD489" t="n">
        <v>1.83</v>
      </c>
      <c r="FE489" t="n">
        <v>0.000183</v>
      </c>
      <c r="FF489" t="inlineStr">
        <is>
          <t>4-Acid Digestion</t>
        </is>
      </c>
      <c r="FG489" t="inlineStr"/>
      <c r="FH489" t="inlineStr"/>
      <c r="FI489" t="inlineStr"/>
      <c r="FJ489" t="n">
        <v>300233.45</v>
      </c>
      <c r="FK489" t="n">
        <v>30.023345</v>
      </c>
      <c r="FL489" t="inlineStr">
        <is>
          <t>Borate Fusion XRF</t>
        </is>
      </c>
      <c r="FM489" t="n">
        <v>1.02</v>
      </c>
      <c r="FN489" t="n">
        <v>0.000102</v>
      </c>
      <c r="FO489" t="inlineStr">
        <is>
          <t>Peroxide Fusion ICP</t>
        </is>
      </c>
      <c r="FP489" t="n">
        <v>63</v>
      </c>
      <c r="FQ489" t="n">
        <v>0.0063</v>
      </c>
      <c r="FR489" t="inlineStr">
        <is>
          <t>4-Acid Digestion</t>
        </is>
      </c>
      <c r="FS489" t="n">
        <v>16.9</v>
      </c>
      <c r="FT489" t="n">
        <v>0.00169</v>
      </c>
      <c r="FU489" t="inlineStr">
        <is>
          <t>4-Acid Digestion</t>
        </is>
      </c>
      <c r="FV489" t="n">
        <v>49</v>
      </c>
      <c r="FW489" t="n">
        <v>0.0049</v>
      </c>
      <c r="FX489" t="inlineStr">
        <is>
          <t>4-Acid Digestion</t>
        </is>
      </c>
      <c r="FY489" t="n">
        <v>0.15</v>
      </c>
      <c r="FZ489" t="n">
        <v>1.5e-05</v>
      </c>
      <c r="GA489" t="inlineStr">
        <is>
          <t>4-Acid Digestion</t>
        </is>
      </c>
      <c r="GB489" t="inlineStr"/>
      <c r="GC489" t="inlineStr"/>
      <c r="GD489" t="inlineStr"/>
      <c r="GE489" t="n">
        <v>3.01</v>
      </c>
      <c r="GF489" t="n">
        <v>0.000301</v>
      </c>
      <c r="GG489" t="inlineStr">
        <is>
          <t>Peroxide Fusion ICP</t>
        </is>
      </c>
      <c r="GH489" t="n">
        <v>340</v>
      </c>
      <c r="GI489" t="n">
        <v>0.034</v>
      </c>
      <c r="GJ489" t="inlineStr">
        <is>
          <t>4-Acid Digestion</t>
        </is>
      </c>
      <c r="GK489" t="n">
        <v>4.26</v>
      </c>
      <c r="GL489" t="n">
        <v>0.000426</v>
      </c>
      <c r="GM489" t="inlineStr">
        <is>
          <t>4-Acid Digestion</t>
        </is>
      </c>
      <c r="GN489" t="inlineStr"/>
      <c r="GO489" t="inlineStr"/>
      <c r="GP489" t="inlineStr"/>
      <c r="GQ489" t="n">
        <v>2.12</v>
      </c>
      <c r="GR489" t="n">
        <v>0.000212</v>
      </c>
      <c r="GS489" t="inlineStr">
        <is>
          <t>4-Acid Digestion</t>
        </is>
      </c>
      <c r="GT489" t="n">
        <v>14.8</v>
      </c>
      <c r="GU489" t="n">
        <v>0.00148</v>
      </c>
      <c r="GV489" t="inlineStr">
        <is>
          <t>4-Acid Digestion</t>
        </is>
      </c>
      <c r="GW489" t="n">
        <v>6.97</v>
      </c>
      <c r="GX489" t="n">
        <v>0.000697</v>
      </c>
      <c r="GY489" t="inlineStr">
        <is>
          <t>4-Acid Digestion</t>
        </is>
      </c>
      <c r="GZ489" t="n">
        <v>4.19</v>
      </c>
      <c r="HA489" t="n">
        <v>0.000419</v>
      </c>
      <c r="HB489" t="inlineStr">
        <is>
          <t>Peroxide Fusion ICP</t>
        </is>
      </c>
      <c r="HC489" t="n">
        <v>0.24</v>
      </c>
      <c r="HD489" t="n">
        <v>2.4e-05</v>
      </c>
      <c r="HE489" t="inlineStr">
        <is>
          <t>4-Acid Digestion</t>
        </is>
      </c>
      <c r="HF489" t="n">
        <v>71</v>
      </c>
      <c r="HG489" t="n">
        <v>0.0071</v>
      </c>
      <c r="HH489" t="inlineStr">
        <is>
          <t>4-Acid Digestion</t>
        </is>
      </c>
      <c r="HI489" t="n">
        <v>20</v>
      </c>
      <c r="HJ489" t="n">
        <v>0.002</v>
      </c>
      <c r="HK489" t="inlineStr">
        <is>
          <t>4-Acid Digestion</t>
        </is>
      </c>
    </row>
    <row r="490">
      <c r="A490" t="inlineStr">
        <is>
          <t>OREAS0099b</t>
        </is>
      </c>
      <c r="B490" t="inlineStr">
        <is>
          <t>Concentrates</t>
        </is>
      </c>
      <c r="C490" t="inlineStr">
        <is>
          <t>primary</t>
        </is>
      </c>
      <c r="D490" t="inlineStr">
        <is>
          <t>concentrate</t>
        </is>
      </c>
      <c r="E490" t="inlineStr">
        <is>
          <t>sediment hosted</t>
        </is>
      </c>
      <c r="F490" t="inlineStr">
        <is>
          <t>no</t>
        </is>
      </c>
      <c r="G490" t="inlineStr">
        <is>
          <t>Archived</t>
        </is>
      </c>
      <c r="H490" t="inlineStr">
        <is>
          <t>C:/Users/Zeb/Documents/GitHub/OREAS-Catalogue-Info/oreas-catalogue-2024-05-24.csv</t>
        </is>
      </c>
      <c r="I490">
        <f>Hyperlink("https://www.oreas.com/crm/OREAS-99b/")</f>
        <v/>
      </c>
      <c r="J490" t="n">
        <v>78.59999999999999</v>
      </c>
      <c r="K490" t="n">
        <v>0.007860000000000001</v>
      </c>
      <c r="L490" t="inlineStr">
        <is>
          <t>Aqua Regia Digestion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215</v>
      </c>
      <c r="AF490" t="n">
        <v>0.0215</v>
      </c>
      <c r="AG490" t="inlineStr">
        <is>
          <t>4-Acid Digestion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157</v>
      </c>
      <c r="AU490" t="n">
        <v>0.0157</v>
      </c>
      <c r="AV490" t="inlineStr">
        <is>
          <t>4-Acid Digestion</t>
        </is>
      </c>
      <c r="AW490" t="inlineStr"/>
      <c r="AX490" t="inlineStr"/>
      <c r="AY490" t="inlineStr"/>
      <c r="AZ490" t="inlineStr"/>
      <c r="BA490" t="inlineStr"/>
      <c r="BB490" t="inlineStr"/>
      <c r="BC490" t="n">
        <v>289000</v>
      </c>
      <c r="BD490" t="n">
        <v>28.9</v>
      </c>
      <c r="BE490" t="inlineStr">
        <is>
          <t>4-Acid Digestion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301800</v>
      </c>
      <c r="BP490" t="n">
        <v>30.18</v>
      </c>
      <c r="BQ490" t="inlineStr">
        <is>
          <t>4-Acid Digestion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619</v>
      </c>
      <c r="EA490" t="n">
        <v>0.0619</v>
      </c>
      <c r="EB490" t="inlineStr">
        <is>
          <t>4-Acid Digestion</t>
        </is>
      </c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n">
        <v>308000</v>
      </c>
      <c r="EY490" t="n">
        <v>30.8</v>
      </c>
      <c r="EZ490" t="inlineStr">
        <is>
          <t>4-Acid Digestion</t>
        </is>
      </c>
      <c r="FA490" t="n">
        <v>21</v>
      </c>
      <c r="FB490" t="n">
        <v>0.0021</v>
      </c>
      <c r="FC490" t="inlineStr">
        <is>
          <t>4-Acid Digestion</t>
        </is>
      </c>
      <c r="FD490" t="inlineStr"/>
      <c r="FE490" t="inlineStr"/>
      <c r="FF490" t="inlineStr"/>
      <c r="FG490" t="n">
        <v>321</v>
      </c>
      <c r="FH490" t="n">
        <v>0.0321</v>
      </c>
      <c r="FI490" t="inlineStr">
        <is>
          <t>4-Acid Digestion</t>
        </is>
      </c>
      <c r="FJ490" t="inlineStr"/>
      <c r="FK490" t="inlineStr"/>
      <c r="FL490" t="inlineStr"/>
      <c r="FM490" t="inlineStr"/>
      <c r="FN490" t="inlineStr"/>
      <c r="FO490" t="inlineStr"/>
      <c r="FP490" t="n">
        <v>342</v>
      </c>
      <c r="FQ490" t="n">
        <v>0.0342</v>
      </c>
      <c r="FR490" t="inlineStr">
        <is>
          <t>4-Acid Digestion</t>
        </is>
      </c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n">
        <v>2200</v>
      </c>
      <c r="HG490" t="n">
        <v>0.22</v>
      </c>
      <c r="HH490" t="inlineStr">
        <is>
          <t>4-Acid Digestion</t>
        </is>
      </c>
      <c r="HI490" t="inlineStr"/>
      <c r="HJ490" t="inlineStr"/>
      <c r="HK490" t="inlineStr"/>
    </row>
    <row r="491">
      <c r="A491" t="inlineStr">
        <is>
          <t>OREASC26c</t>
        </is>
      </c>
      <c r="B491" t="inlineStr">
        <is>
          <t>Blank (coarse) drill chips</t>
        </is>
      </c>
      <c r="C491" t="inlineStr">
        <is>
          <t>primary</t>
        </is>
      </c>
      <c r="D491" t="inlineStr">
        <is>
          <t>basalt</t>
        </is>
      </c>
      <c r="E491" t="inlineStr">
        <is>
          <t>barren</t>
        </is>
      </c>
      <c r="F491" t="inlineStr">
        <is>
          <t>no</t>
        </is>
      </c>
      <c r="G491" t="inlineStr">
        <is>
          <t>Archived</t>
        </is>
      </c>
      <c r="H491" t="inlineStr">
        <is>
          <t>C:/Users/Zeb/Documents/GitHub/OREAS-Catalogue-Info/oreas-catalogue-2024-05-24.csv</t>
        </is>
      </c>
      <c r="I491">
        <f>Hyperlink("https://www.oreas.com/crm/OREAS-C26c/")</f>
        <v/>
      </c>
      <c r="J491" t="inlineStr"/>
      <c r="K491" t="inlineStr"/>
      <c r="L491" t="inlineStr"/>
      <c r="M491" t="n">
        <v>74700</v>
      </c>
      <c r="N491" t="n">
        <v>7.47</v>
      </c>
      <c r="O491" t="inlineStr">
        <is>
          <t>4-Acid Digestion</t>
        </is>
      </c>
      <c r="P491" t="inlineStr"/>
      <c r="Q491" t="inlineStr"/>
      <c r="R491" t="inlineStr"/>
      <c r="S491" s="2" t="n">
        <v>0.002</v>
      </c>
      <c r="T491" s="2" t="n">
        <v>2e-07</v>
      </c>
      <c r="U491" t="inlineStr">
        <is>
          <t>Pb Fire Assay</t>
        </is>
      </c>
      <c r="V491" t="inlineStr"/>
      <c r="W491" t="inlineStr"/>
      <c r="X491" t="inlineStr"/>
      <c r="Y491" t="n">
        <v>264</v>
      </c>
      <c r="Z491" t="n">
        <v>0.0264</v>
      </c>
      <c r="AA491" t="inlineStr">
        <is>
          <t>4-Acid Digestion</t>
        </is>
      </c>
      <c r="AB491" t="n">
        <v>1.06</v>
      </c>
      <c r="AC491" t="n">
        <v>0.000106</v>
      </c>
      <c r="AD491" t="inlineStr">
        <is>
          <t>4-Acid Digestion</t>
        </is>
      </c>
      <c r="AE491" t="inlineStr"/>
      <c r="AF491" t="inlineStr"/>
      <c r="AG491" t="inlineStr"/>
      <c r="AH491" t="n">
        <v>59600</v>
      </c>
      <c r="AI491" t="n">
        <v>5.96</v>
      </c>
      <c r="AJ491" t="inlineStr">
        <is>
          <t>4-Acid Digestion</t>
        </is>
      </c>
      <c r="AK491" t="inlineStr"/>
      <c r="AL491" t="inlineStr"/>
      <c r="AM491" t="inlineStr"/>
      <c r="AN491" t="n">
        <v>34.5</v>
      </c>
      <c r="AO491" t="n">
        <v>0.00345</v>
      </c>
      <c r="AP491" t="inlineStr">
        <is>
          <t>4-Acid Digestion</t>
        </is>
      </c>
      <c r="AQ491" t="inlineStr"/>
      <c r="AR491" t="inlineStr"/>
      <c r="AS491" t="inlineStr"/>
      <c r="AT491" t="n">
        <v>46.3</v>
      </c>
      <c r="AU491" t="n">
        <v>0.00463</v>
      </c>
      <c r="AV491" t="inlineStr">
        <is>
          <t>4-Acid Digestion</t>
        </is>
      </c>
      <c r="AW491" t="n">
        <v>193</v>
      </c>
      <c r="AX491" t="n">
        <v>0.0193</v>
      </c>
      <c r="AY491" t="inlineStr">
        <is>
          <t>4-Acid Digestion</t>
        </is>
      </c>
      <c r="AZ491" t="n">
        <v>0.68</v>
      </c>
      <c r="BA491" t="n">
        <v>6.8e-05</v>
      </c>
      <c r="BB491" t="inlineStr">
        <is>
          <t>4-Acid Digestion</t>
        </is>
      </c>
      <c r="BC491" t="n">
        <v>45.9</v>
      </c>
      <c r="BD491" t="n">
        <v>0.00459</v>
      </c>
      <c r="BE491" t="inlineStr">
        <is>
          <t>4-Acid Digestion</t>
        </is>
      </c>
      <c r="BF491" t="n">
        <v>4.33</v>
      </c>
      <c r="BG491" t="n">
        <v>0.000433</v>
      </c>
      <c r="BH491" t="inlineStr">
        <is>
          <t>4-Acid Digestion</t>
        </is>
      </c>
      <c r="BI491" t="n">
        <v>2.12</v>
      </c>
      <c r="BJ491" t="n">
        <v>0.000212</v>
      </c>
      <c r="BK491" t="inlineStr">
        <is>
          <t>4-Acid Digestion</t>
        </is>
      </c>
      <c r="BL491" t="n">
        <v>1.67</v>
      </c>
      <c r="BM491" t="n">
        <v>0.000167</v>
      </c>
      <c r="BN491" t="inlineStr">
        <is>
          <t>4-Acid Digestion</t>
        </is>
      </c>
      <c r="BO491" t="n">
        <v>79500</v>
      </c>
      <c r="BP491" t="n">
        <v>7.95</v>
      </c>
      <c r="BQ491" t="inlineStr">
        <is>
          <t>4-Acid Digestion</t>
        </is>
      </c>
      <c r="BR491" t="n">
        <v>19.9</v>
      </c>
      <c r="BS491" t="n">
        <v>0.00199</v>
      </c>
      <c r="BT491" t="inlineStr">
        <is>
          <t>4-Acid Digestion</t>
        </is>
      </c>
      <c r="BU491" t="n">
        <v>5.22</v>
      </c>
      <c r="BV491" t="n">
        <v>0.000522</v>
      </c>
      <c r="BW491" t="inlineStr">
        <is>
          <t>4-Acid Digestion</t>
        </is>
      </c>
      <c r="BX491" t="inlineStr"/>
      <c r="BY491" t="inlineStr"/>
      <c r="BZ491" t="inlineStr"/>
      <c r="CA491" t="n">
        <v>3.51</v>
      </c>
      <c r="CB491" t="n">
        <v>0.000351</v>
      </c>
      <c r="CC491" t="inlineStr">
        <is>
          <t>4-Acid Digestion</t>
        </is>
      </c>
      <c r="CD491" t="inlineStr"/>
      <c r="CE491" t="inlineStr"/>
      <c r="CF491" t="inlineStr"/>
      <c r="CG491" t="n">
        <v>0.8100000000000001</v>
      </c>
      <c r="CH491" t="n">
        <v>8.1e-05</v>
      </c>
      <c r="CI491" t="inlineStr">
        <is>
          <t>4-Acid Digestion</t>
        </is>
      </c>
      <c r="CJ491" t="n">
        <v>0.061</v>
      </c>
      <c r="CK491" t="n">
        <v>6.1e-06</v>
      </c>
      <c r="CL491" t="inlineStr">
        <is>
          <t>4-Acid Digestion</t>
        </is>
      </c>
      <c r="CM491" t="inlineStr"/>
      <c r="CN491" t="inlineStr"/>
      <c r="CO491" t="inlineStr"/>
      <c r="CP491" t="n">
        <v>6800</v>
      </c>
      <c r="CQ491" t="n">
        <v>0.68</v>
      </c>
      <c r="CR491" t="inlineStr">
        <is>
          <t>4-Acid Digestion</t>
        </is>
      </c>
      <c r="CS491" t="n">
        <v>17</v>
      </c>
      <c r="CT491" t="n">
        <v>0.0017</v>
      </c>
      <c r="CU491" t="inlineStr">
        <is>
          <t>4-Acid Digestion</t>
        </is>
      </c>
      <c r="CV491" t="n">
        <v>6.86</v>
      </c>
      <c r="CW491" t="n">
        <v>0.000686</v>
      </c>
      <c r="CX491" t="inlineStr">
        <is>
          <t>4-Acid Digestion</t>
        </is>
      </c>
      <c r="CY491" t="n">
        <v>0.23</v>
      </c>
      <c r="CZ491" t="n">
        <v>2.3e-05</v>
      </c>
      <c r="DA491" t="inlineStr">
        <is>
          <t>4-Acid Digestion</t>
        </is>
      </c>
      <c r="DB491" t="n">
        <v>43900</v>
      </c>
      <c r="DC491" t="n">
        <v>4.39</v>
      </c>
      <c r="DD491" t="inlineStr">
        <is>
          <t>4-Acid Digestion</t>
        </is>
      </c>
      <c r="DE491" t="n">
        <v>1110</v>
      </c>
      <c r="DF491" t="n">
        <v>0.111</v>
      </c>
      <c r="DG491" t="inlineStr">
        <is>
          <t>4-Acid Digestion</t>
        </is>
      </c>
      <c r="DH491" t="n">
        <v>1.46</v>
      </c>
      <c r="DI491" t="n">
        <v>0.000146</v>
      </c>
      <c r="DJ491" t="inlineStr">
        <is>
          <t>4-Acid Digestion</t>
        </is>
      </c>
      <c r="DK491" t="n">
        <v>23500</v>
      </c>
      <c r="DL491" t="n">
        <v>2.35</v>
      </c>
      <c r="DM491" t="inlineStr">
        <is>
          <t>4-Acid Digestion</t>
        </is>
      </c>
      <c r="DN491" t="n">
        <v>21.1</v>
      </c>
      <c r="DO491" t="n">
        <v>0.00211</v>
      </c>
      <c r="DP491" t="inlineStr">
        <is>
          <t>4-Acid Digestion</t>
        </is>
      </c>
      <c r="DQ491" t="n">
        <v>19.4</v>
      </c>
      <c r="DR491" t="n">
        <v>0.00194</v>
      </c>
      <c r="DS491" t="inlineStr">
        <is>
          <t>4-Acid Digestion</t>
        </is>
      </c>
      <c r="DT491" t="n">
        <v>161</v>
      </c>
      <c r="DU491" t="n">
        <v>0.0161</v>
      </c>
      <c r="DV491" t="inlineStr">
        <is>
          <t>4-Acid Digestion</t>
        </is>
      </c>
      <c r="DW491" t="n">
        <v>1440</v>
      </c>
      <c r="DX491" t="n">
        <v>0.144</v>
      </c>
      <c r="DY491" t="inlineStr">
        <is>
          <t>4-Acid Digestion</t>
        </is>
      </c>
      <c r="DZ491" t="n">
        <v>2.88</v>
      </c>
      <c r="EA491" t="n">
        <v>0.000288</v>
      </c>
      <c r="EB491" t="inlineStr">
        <is>
          <t>4-Acid Digestion</t>
        </is>
      </c>
      <c r="EC491" t="inlineStr"/>
      <c r="ED491" t="inlineStr"/>
      <c r="EE491" t="inlineStr"/>
      <c r="EF491" t="n">
        <v>4.45</v>
      </c>
      <c r="EG491" t="n">
        <v>0.000445</v>
      </c>
      <c r="EH491" t="inlineStr">
        <is>
          <t>4-Acid Digestion</t>
        </is>
      </c>
      <c r="EI491" t="inlineStr"/>
      <c r="EJ491" t="inlineStr"/>
      <c r="EK491" t="inlineStr"/>
      <c r="EL491" t="n">
        <v>20.5</v>
      </c>
      <c r="EM491" t="n">
        <v>0.00205</v>
      </c>
      <c r="EN491" t="inlineStr">
        <is>
          <t>4-Acid Digestion</t>
        </is>
      </c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n">
        <v>110</v>
      </c>
      <c r="EY491" t="n">
        <v>0.011</v>
      </c>
      <c r="EZ491" t="inlineStr">
        <is>
          <t>4-Acid Digestion</t>
        </is>
      </c>
      <c r="FA491" t="inlineStr"/>
      <c r="FB491" t="inlineStr"/>
      <c r="FC491" t="inlineStr"/>
      <c r="FD491" t="n">
        <v>20.7</v>
      </c>
      <c r="FE491" t="n">
        <v>0.00207</v>
      </c>
      <c r="FF491" t="inlineStr">
        <is>
          <t>4-Acid Digestion</t>
        </is>
      </c>
      <c r="FG491" t="inlineStr"/>
      <c r="FH491" t="inlineStr"/>
      <c r="FI491" t="inlineStr"/>
      <c r="FJ491" t="inlineStr"/>
      <c r="FK491" t="inlineStr"/>
      <c r="FL491" t="inlineStr"/>
      <c r="FM491" t="n">
        <v>4.75</v>
      </c>
      <c r="FN491" t="n">
        <v>0.000475</v>
      </c>
      <c r="FO491" t="inlineStr">
        <is>
          <t>4-Acid Digestion</t>
        </is>
      </c>
      <c r="FP491" t="n">
        <v>1.46</v>
      </c>
      <c r="FQ491" t="n">
        <v>0.000146</v>
      </c>
      <c r="FR491" t="inlineStr">
        <is>
          <t>4-Acid Digestion</t>
        </is>
      </c>
      <c r="FS491" t="n">
        <v>419</v>
      </c>
      <c r="FT491" t="n">
        <v>0.0419</v>
      </c>
      <c r="FU491" t="inlineStr">
        <is>
          <t>4-Acid Digestion</t>
        </is>
      </c>
      <c r="FV491" t="inlineStr"/>
      <c r="FW491" t="inlineStr"/>
      <c r="FX491" t="inlineStr"/>
      <c r="FY491" t="n">
        <v>0.76</v>
      </c>
      <c r="FZ491" t="n">
        <v>7.6e-05</v>
      </c>
      <c r="GA491" t="inlineStr">
        <is>
          <t>4-Acid Digestion</t>
        </is>
      </c>
      <c r="GB491" t="inlineStr"/>
      <c r="GC491" t="inlineStr"/>
      <c r="GD491" t="inlineStr"/>
      <c r="GE491" t="n">
        <v>2.57</v>
      </c>
      <c r="GF491" t="n">
        <v>0.000257</v>
      </c>
      <c r="GG491" t="inlineStr">
        <is>
          <t>4-Acid Digestion</t>
        </is>
      </c>
      <c r="GH491" t="n">
        <v>10800</v>
      </c>
      <c r="GI491" t="n">
        <v>1.08</v>
      </c>
      <c r="GJ491" t="inlineStr">
        <is>
          <t>4-Acid Digestion</t>
        </is>
      </c>
      <c r="GK491" t="n">
        <v>0.065</v>
      </c>
      <c r="GL491" t="n">
        <v>6.5e-06</v>
      </c>
      <c r="GM491" t="inlineStr">
        <is>
          <t>4-Acid Digestion</t>
        </is>
      </c>
      <c r="GN491" t="n">
        <v>0.28</v>
      </c>
      <c r="GO491" t="n">
        <v>2.8e-05</v>
      </c>
      <c r="GP491" t="inlineStr">
        <is>
          <t>4-Acid Digestion</t>
        </is>
      </c>
      <c r="GQ491" t="n">
        <v>0.68</v>
      </c>
      <c r="GR491" t="n">
        <v>6.8e-05</v>
      </c>
      <c r="GS491" t="inlineStr">
        <is>
          <t>4-Acid Digestion</t>
        </is>
      </c>
      <c r="GT491" t="n">
        <v>155</v>
      </c>
      <c r="GU491" t="n">
        <v>0.0155</v>
      </c>
      <c r="GV491" t="inlineStr">
        <is>
          <t>4-Acid Digestion</t>
        </is>
      </c>
      <c r="GW491" t="n">
        <v>0.43</v>
      </c>
      <c r="GX491" t="n">
        <v>4.3e-05</v>
      </c>
      <c r="GY491" t="inlineStr">
        <is>
          <t>4-Acid Digestion</t>
        </is>
      </c>
      <c r="GZ491" t="n">
        <v>21.3</v>
      </c>
      <c r="HA491" t="n">
        <v>0.00213</v>
      </c>
      <c r="HB491" t="inlineStr">
        <is>
          <t>4-Acid Digestion</t>
        </is>
      </c>
      <c r="HC491" t="n">
        <v>1.67</v>
      </c>
      <c r="HD491" t="n">
        <v>0.000167</v>
      </c>
      <c r="HE491" t="inlineStr">
        <is>
          <t>4-Acid Digestion</t>
        </is>
      </c>
      <c r="HF491" t="n">
        <v>110</v>
      </c>
      <c r="HG491" t="n">
        <v>0.011</v>
      </c>
      <c r="HH491" t="inlineStr">
        <is>
          <t>4-Acid Digestion</t>
        </is>
      </c>
      <c r="HI491" t="n">
        <v>141</v>
      </c>
      <c r="HJ491" t="n">
        <v>0.0141</v>
      </c>
      <c r="HK491" t="inlineStr">
        <is>
          <t>4-Acid Digestion</t>
        </is>
      </c>
    </row>
    <row r="492">
      <c r="A492" t="inlineStr">
        <is>
          <t>OREASC26d</t>
        </is>
      </c>
      <c r="B492" t="inlineStr">
        <is>
          <t>Blank (coarse) drill chips</t>
        </is>
      </c>
      <c r="C492" t="inlineStr">
        <is>
          <t>primary</t>
        </is>
      </c>
      <c r="D492" t="inlineStr">
        <is>
          <t>basalt</t>
        </is>
      </c>
      <c r="E492" t="inlineStr">
        <is>
          <t>barren</t>
        </is>
      </c>
      <c r="F492" t="inlineStr">
        <is>
          <t>no</t>
        </is>
      </c>
      <c r="G492" t="inlineStr">
        <is>
          <t>Archived</t>
        </is>
      </c>
      <c r="H492" t="inlineStr">
        <is>
          <t>C:/Users/Zeb/Documents/GitHub/OREAS-Catalogue-Info/oreas-catalogue-2024-05-24.csv</t>
        </is>
      </c>
      <c r="I492">
        <f>Hyperlink("https://www.oreas.com/crm/OREAS-C26d/")</f>
        <v/>
      </c>
      <c r="J492" s="2" t="n">
        <v>0.05</v>
      </c>
      <c r="K492" s="2" t="n">
        <v>5e-06</v>
      </c>
      <c r="L492" t="inlineStr">
        <is>
          <t>4-Acid Digestion</t>
        </is>
      </c>
      <c r="M492" t="n">
        <v>75000</v>
      </c>
      <c r="N492" t="n">
        <v>7.5</v>
      </c>
      <c r="O492" t="inlineStr">
        <is>
          <t>4-Acid Digestion</t>
        </is>
      </c>
      <c r="P492" t="n">
        <v>0.68</v>
      </c>
      <c r="Q492" t="n">
        <v>6.8e-05</v>
      </c>
      <c r="R492" t="inlineStr">
        <is>
          <t>4-Acid Digestion</t>
        </is>
      </c>
      <c r="S492" s="2" t="n">
        <v>0.002</v>
      </c>
      <c r="T492" s="2" t="n">
        <v>2e-07</v>
      </c>
      <c r="U492" t="inlineStr">
        <is>
          <t>Pb Fire Assay</t>
        </is>
      </c>
      <c r="V492" t="inlineStr"/>
      <c r="W492" t="inlineStr"/>
      <c r="X492" t="inlineStr"/>
      <c r="Y492" t="n">
        <v>254</v>
      </c>
      <c r="Z492" t="n">
        <v>0.0254</v>
      </c>
      <c r="AA492" t="inlineStr">
        <is>
          <t>4-Acid Digestion</t>
        </is>
      </c>
      <c r="AB492" t="n">
        <v>1.11</v>
      </c>
      <c r="AC492" t="n">
        <v>0.000111</v>
      </c>
      <c r="AD492" t="inlineStr">
        <is>
          <t>4-Acid Digestion</t>
        </is>
      </c>
      <c r="AE492" s="2" t="n">
        <v>0.1</v>
      </c>
      <c r="AF492" s="2" t="n">
        <v>1e-05</v>
      </c>
      <c r="AG492" t="inlineStr">
        <is>
          <t>4-Acid Digestion</t>
        </is>
      </c>
      <c r="AH492" t="n">
        <v>59200</v>
      </c>
      <c r="AI492" t="n">
        <v>5.92</v>
      </c>
      <c r="AJ492" t="inlineStr">
        <is>
          <t>4-Acid Digestion</t>
        </is>
      </c>
      <c r="AK492" t="n">
        <v>0.052</v>
      </c>
      <c r="AL492" t="n">
        <v>5.2e-06</v>
      </c>
      <c r="AM492" t="inlineStr">
        <is>
          <t>4-Acid Digestion</t>
        </is>
      </c>
      <c r="AN492" t="n">
        <v>36.7</v>
      </c>
      <c r="AO492" t="n">
        <v>0.00367</v>
      </c>
      <c r="AP492" t="inlineStr">
        <is>
          <t>4-Acid Digestion</t>
        </is>
      </c>
      <c r="AQ492" t="inlineStr"/>
      <c r="AR492" t="inlineStr"/>
      <c r="AS492" t="inlineStr"/>
      <c r="AT492" t="n">
        <v>44.5</v>
      </c>
      <c r="AU492" t="n">
        <v>0.00445</v>
      </c>
      <c r="AV492" t="inlineStr">
        <is>
          <t>4-Acid Digestion</t>
        </is>
      </c>
      <c r="AW492" t="n">
        <v>187</v>
      </c>
      <c r="AX492" t="n">
        <v>0.0187</v>
      </c>
      <c r="AY492" t="inlineStr">
        <is>
          <t>4-Acid Digestion</t>
        </is>
      </c>
      <c r="AZ492" t="n">
        <v>0.73</v>
      </c>
      <c r="BA492" t="n">
        <v>7.3e-05</v>
      </c>
      <c r="BB492" t="inlineStr">
        <is>
          <t>4-Acid Digestion</t>
        </is>
      </c>
      <c r="BC492" t="n">
        <v>46.8</v>
      </c>
      <c r="BD492" t="n">
        <v>0.00468</v>
      </c>
      <c r="BE492" t="inlineStr">
        <is>
          <t>4-Acid Digestion</t>
        </is>
      </c>
      <c r="BF492" t="n">
        <v>4.48</v>
      </c>
      <c r="BG492" t="n">
        <v>0.000448</v>
      </c>
      <c r="BH492" t="inlineStr">
        <is>
          <t>4-Acid Digestion</t>
        </is>
      </c>
      <c r="BI492" t="n">
        <v>2.15</v>
      </c>
      <c r="BJ492" t="n">
        <v>0.000215</v>
      </c>
      <c r="BK492" t="inlineStr">
        <is>
          <t>4-Acid Digestion</t>
        </is>
      </c>
      <c r="BL492" t="n">
        <v>1.66</v>
      </c>
      <c r="BM492" t="n">
        <v>0.000166</v>
      </c>
      <c r="BN492" t="inlineStr">
        <is>
          <t>4-Acid Digestion</t>
        </is>
      </c>
      <c r="BO492" t="n">
        <v>78200</v>
      </c>
      <c r="BP492" t="n">
        <v>7.82</v>
      </c>
      <c r="BQ492" t="inlineStr">
        <is>
          <t>4-Acid Digestion</t>
        </is>
      </c>
      <c r="BR492" t="n">
        <v>20.1</v>
      </c>
      <c r="BS492" t="n">
        <v>0.00201</v>
      </c>
      <c r="BT492" t="inlineStr">
        <is>
          <t>4-Acid Digestion</t>
        </is>
      </c>
      <c r="BU492" t="n">
        <v>5.26</v>
      </c>
      <c r="BV492" t="n">
        <v>0.000526</v>
      </c>
      <c r="BW492" t="inlineStr">
        <is>
          <t>4-Acid Digestion</t>
        </is>
      </c>
      <c r="BX492" t="inlineStr"/>
      <c r="BY492" t="inlineStr"/>
      <c r="BZ492" t="inlineStr"/>
      <c r="CA492" t="n">
        <v>3.61</v>
      </c>
      <c r="CB492" t="n">
        <v>0.000361</v>
      </c>
      <c r="CC492" t="inlineStr">
        <is>
          <t>4-Acid Digestion</t>
        </is>
      </c>
      <c r="CD492" t="inlineStr"/>
      <c r="CE492" t="inlineStr"/>
      <c r="CF492" t="inlineStr"/>
      <c r="CG492" t="n">
        <v>0.82</v>
      </c>
      <c r="CH492" t="n">
        <v>8.2e-05</v>
      </c>
      <c r="CI492" t="inlineStr">
        <is>
          <t>4-Acid Digestion</t>
        </is>
      </c>
      <c r="CJ492" t="n">
        <v>0.062</v>
      </c>
      <c r="CK492" t="n">
        <v>6.2e-06</v>
      </c>
      <c r="CL492" t="inlineStr">
        <is>
          <t>4-Acid Digestion</t>
        </is>
      </c>
      <c r="CM492" t="inlineStr"/>
      <c r="CN492" t="inlineStr"/>
      <c r="CO492" t="inlineStr"/>
      <c r="CP492" t="n">
        <v>7400</v>
      </c>
      <c r="CQ492" t="n">
        <v>0.74</v>
      </c>
      <c r="CR492" t="inlineStr">
        <is>
          <t>4-Acid Digestion</t>
        </is>
      </c>
      <c r="CS492" t="n">
        <v>17.8</v>
      </c>
      <c r="CT492" t="n">
        <v>0.00178</v>
      </c>
      <c r="CU492" t="inlineStr">
        <is>
          <t>4-Acid Digestion</t>
        </is>
      </c>
      <c r="CV492" t="n">
        <v>7.38</v>
      </c>
      <c r="CW492" t="n">
        <v>0.000738</v>
      </c>
      <c r="CX492" t="inlineStr">
        <is>
          <t>4-Acid Digestion</t>
        </is>
      </c>
      <c r="CY492" t="n">
        <v>0.23</v>
      </c>
      <c r="CZ492" t="n">
        <v>2.3e-05</v>
      </c>
      <c r="DA492" t="inlineStr">
        <is>
          <t>4-Acid Digestion</t>
        </is>
      </c>
      <c r="DB492" t="n">
        <v>42700</v>
      </c>
      <c r="DC492" t="n">
        <v>4.27</v>
      </c>
      <c r="DD492" t="inlineStr">
        <is>
          <t>4-Acid Digestion</t>
        </is>
      </c>
      <c r="DE492" t="n">
        <v>1100</v>
      </c>
      <c r="DF492" t="n">
        <v>0.11</v>
      </c>
      <c r="DG492" t="inlineStr">
        <is>
          <t>4-Acid Digestion</t>
        </is>
      </c>
      <c r="DH492" t="n">
        <v>1.44</v>
      </c>
      <c r="DI492" t="n">
        <v>0.000144</v>
      </c>
      <c r="DJ492" t="inlineStr">
        <is>
          <t>4-Acid Digestion</t>
        </is>
      </c>
      <c r="DK492" t="n">
        <v>23600</v>
      </c>
      <c r="DL492" t="n">
        <v>2.36</v>
      </c>
      <c r="DM492" t="inlineStr">
        <is>
          <t>4-Acid Digestion</t>
        </is>
      </c>
      <c r="DN492" t="n">
        <v>21.4</v>
      </c>
      <c r="DO492" t="n">
        <v>0.00214</v>
      </c>
      <c r="DP492" t="inlineStr">
        <is>
          <t>4-Acid Digestion</t>
        </is>
      </c>
      <c r="DQ492" t="n">
        <v>20</v>
      </c>
      <c r="DR492" t="n">
        <v>0.002</v>
      </c>
      <c r="DS492" t="inlineStr">
        <is>
          <t>4-Acid Digestion</t>
        </is>
      </c>
      <c r="DT492" t="n">
        <v>154</v>
      </c>
      <c r="DU492" t="n">
        <v>0.0154</v>
      </c>
      <c r="DV492" t="inlineStr">
        <is>
          <t>4-Acid Digestion</t>
        </is>
      </c>
      <c r="DW492" t="n">
        <v>1460</v>
      </c>
      <c r="DX492" t="n">
        <v>0.146</v>
      </c>
      <c r="DY492" t="inlineStr">
        <is>
          <t>4-Acid Digestion</t>
        </is>
      </c>
      <c r="DZ492" t="n">
        <v>2.69</v>
      </c>
      <c r="EA492" t="n">
        <v>0.000269</v>
      </c>
      <c r="EB492" t="inlineStr">
        <is>
          <t>4-Acid Digestion</t>
        </is>
      </c>
      <c r="EC492" t="inlineStr"/>
      <c r="ED492" t="inlineStr"/>
      <c r="EE492" t="inlineStr"/>
      <c r="EF492" t="n">
        <v>4.6</v>
      </c>
      <c r="EG492" t="n">
        <v>0.00046</v>
      </c>
      <c r="EH492" t="inlineStr">
        <is>
          <t>4-Acid Digestion</t>
        </is>
      </c>
      <c r="EI492" t="inlineStr"/>
      <c r="EJ492" t="inlineStr"/>
      <c r="EK492" t="inlineStr"/>
      <c r="EL492" t="n">
        <v>20.7</v>
      </c>
      <c r="EM492" t="n">
        <v>0.00207</v>
      </c>
      <c r="EN492" t="inlineStr">
        <is>
          <t>4-Acid Digestion</t>
        </is>
      </c>
      <c r="EO492" s="2" t="n">
        <v>0.002</v>
      </c>
      <c r="EP492" s="2" t="n">
        <v>2e-07</v>
      </c>
      <c r="EQ492" t="inlineStr">
        <is>
          <t>4-Acid Digestion</t>
        </is>
      </c>
      <c r="ER492" t="inlineStr"/>
      <c r="ES492" t="inlineStr"/>
      <c r="ET492" t="inlineStr"/>
      <c r="EU492" t="inlineStr"/>
      <c r="EV492" t="inlineStr"/>
      <c r="EW492" t="inlineStr"/>
      <c r="EX492" t="n">
        <v>90</v>
      </c>
      <c r="EY492" t="n">
        <v>0.008999999999999999</v>
      </c>
      <c r="EZ492" t="inlineStr">
        <is>
          <t>4-Acid Digestion</t>
        </is>
      </c>
      <c r="FA492" t="n">
        <v>0.13</v>
      </c>
      <c r="FB492" t="n">
        <v>1.3e-05</v>
      </c>
      <c r="FC492" t="inlineStr">
        <is>
          <t>4-Acid Digestion</t>
        </is>
      </c>
      <c r="FD492" t="n">
        <v>20.5</v>
      </c>
      <c r="FE492" t="n">
        <v>0.00205</v>
      </c>
      <c r="FF492" t="inlineStr">
        <is>
          <t>4-Acid Digestion</t>
        </is>
      </c>
      <c r="FG492" s="2" t="n">
        <v>1</v>
      </c>
      <c r="FH492" s="2" t="n">
        <v>0.0001</v>
      </c>
      <c r="FI492" t="inlineStr">
        <is>
          <t>4-Acid Digestion</t>
        </is>
      </c>
      <c r="FJ492" t="inlineStr"/>
      <c r="FK492" t="inlineStr"/>
      <c r="FL492" t="inlineStr"/>
      <c r="FM492" t="n">
        <v>4.94</v>
      </c>
      <c r="FN492" t="n">
        <v>0.000494</v>
      </c>
      <c r="FO492" t="inlineStr">
        <is>
          <t>4-Acid Digestion</t>
        </is>
      </c>
      <c r="FP492" t="n">
        <v>1.45</v>
      </c>
      <c r="FQ492" t="n">
        <v>0.000145</v>
      </c>
      <c r="FR492" t="inlineStr">
        <is>
          <t>4-Acid Digestion</t>
        </is>
      </c>
      <c r="FS492" t="n">
        <v>415</v>
      </c>
      <c r="FT492" t="n">
        <v>0.0415</v>
      </c>
      <c r="FU492" t="inlineStr">
        <is>
          <t>4-Acid Digestion</t>
        </is>
      </c>
      <c r="FV492" t="n">
        <v>1.29</v>
      </c>
      <c r="FW492" t="n">
        <v>0.000129</v>
      </c>
      <c r="FX492" t="inlineStr">
        <is>
          <t>4-Acid Digestion</t>
        </is>
      </c>
      <c r="FY492" t="n">
        <v>0.79</v>
      </c>
      <c r="FZ492" t="n">
        <v>7.9e-05</v>
      </c>
      <c r="GA492" t="inlineStr">
        <is>
          <t>4-Acid Digestion</t>
        </is>
      </c>
      <c r="GB492" s="2" t="n">
        <v>0.05</v>
      </c>
      <c r="GC492" s="2" t="n">
        <v>5e-06</v>
      </c>
      <c r="GD492" t="inlineStr">
        <is>
          <t>4-Acid Digestion</t>
        </is>
      </c>
      <c r="GE492" t="n">
        <v>2.79</v>
      </c>
      <c r="GF492" t="n">
        <v>0.000279</v>
      </c>
      <c r="GG492" t="inlineStr">
        <is>
          <t>4-Acid Digestion</t>
        </is>
      </c>
      <c r="GH492" t="n">
        <v>10600</v>
      </c>
      <c r="GI492" t="n">
        <v>1.06</v>
      </c>
      <c r="GJ492" t="inlineStr">
        <is>
          <t>4-Acid Digestion</t>
        </is>
      </c>
      <c r="GK492" t="n">
        <v>0.07000000000000001</v>
      </c>
      <c r="GL492" t="n">
        <v>7e-06</v>
      </c>
      <c r="GM492" t="inlineStr">
        <is>
          <t>4-Acid Digestion</t>
        </is>
      </c>
      <c r="GN492" t="n">
        <v>0.28</v>
      </c>
      <c r="GO492" t="n">
        <v>2.8e-05</v>
      </c>
      <c r="GP492" t="inlineStr">
        <is>
          <t>4-Acid Digestion</t>
        </is>
      </c>
      <c r="GQ492" t="n">
        <v>0.7</v>
      </c>
      <c r="GR492" t="n">
        <v>6.999999999999999e-05</v>
      </c>
      <c r="GS492" t="inlineStr">
        <is>
          <t>4-Acid Digestion</t>
        </is>
      </c>
      <c r="GT492" t="n">
        <v>155</v>
      </c>
      <c r="GU492" t="n">
        <v>0.0155</v>
      </c>
      <c r="GV492" t="inlineStr">
        <is>
          <t>4-Acid Digestion</t>
        </is>
      </c>
      <c r="GW492" t="n">
        <v>0.43</v>
      </c>
      <c r="GX492" t="n">
        <v>4.3e-05</v>
      </c>
      <c r="GY492" t="inlineStr">
        <is>
          <t>4-Acid Digestion</t>
        </is>
      </c>
      <c r="GZ492" t="n">
        <v>21.1</v>
      </c>
      <c r="HA492" t="n">
        <v>0.00211</v>
      </c>
      <c r="HB492" t="inlineStr">
        <is>
          <t>4-Acid Digestion</t>
        </is>
      </c>
      <c r="HC492" t="n">
        <v>1.67</v>
      </c>
      <c r="HD492" t="n">
        <v>0.000167</v>
      </c>
      <c r="HE492" t="inlineStr">
        <is>
          <t>4-Acid Digestion</t>
        </is>
      </c>
      <c r="HF492" t="n">
        <v>107</v>
      </c>
      <c r="HG492" t="n">
        <v>0.0107</v>
      </c>
      <c r="HH492" t="inlineStr">
        <is>
          <t>4-Acid Digestion</t>
        </is>
      </c>
      <c r="HI492" t="n">
        <v>139</v>
      </c>
      <c r="HJ492" t="n">
        <v>0.0139</v>
      </c>
      <c r="HK492" t="inlineStr">
        <is>
          <t>4-Acid Digestion</t>
        </is>
      </c>
    </row>
    <row r="493">
      <c r="A493" t="inlineStr">
        <is>
          <t>OREASC26e</t>
        </is>
      </c>
      <c r="B493" t="inlineStr">
        <is>
          <t>Blank (coarse) drill chips</t>
        </is>
      </c>
      <c r="C493" t="inlineStr">
        <is>
          <t>primary</t>
        </is>
      </c>
      <c r="D493" t="inlineStr">
        <is>
          <t>basalt</t>
        </is>
      </c>
      <c r="E493" t="inlineStr">
        <is>
          <t>barren</t>
        </is>
      </c>
      <c r="F493" t="inlineStr">
        <is>
          <t>no</t>
        </is>
      </c>
      <c r="G493" t="inlineStr">
        <is>
          <t>Current</t>
        </is>
      </c>
      <c r="H493" t="inlineStr">
        <is>
          <t>C:/Users/Zeb/Documents/GitHub/OREAS-Catalogue-Info/oreas-catalogue-2024-05-24.csv</t>
        </is>
      </c>
      <c r="I493">
        <f>Hyperlink("https://www.oreas.com/crm/OREAS-C26e/")</f>
        <v/>
      </c>
      <c r="J493" t="inlineStr"/>
      <c r="K493" t="inlineStr"/>
      <c r="L493" t="inlineStr"/>
      <c r="M493" t="n">
        <v>74400</v>
      </c>
      <c r="N493" t="n">
        <v>7.44</v>
      </c>
      <c r="O493" t="inlineStr">
        <is>
          <t>4-Acid Digestion</t>
        </is>
      </c>
      <c r="P493" t="inlineStr"/>
      <c r="Q493" t="inlineStr"/>
      <c r="R493" t="inlineStr"/>
      <c r="S493" s="2" t="n">
        <v>0.001</v>
      </c>
      <c r="T493" s="2" t="n">
        <v>1e-07</v>
      </c>
      <c r="U493" t="inlineStr">
        <is>
          <t>Pb Fire Assay</t>
        </is>
      </c>
      <c r="V493" t="inlineStr"/>
      <c r="W493" t="inlineStr"/>
      <c r="X493" t="inlineStr"/>
      <c r="Y493" t="n">
        <v>263</v>
      </c>
      <c r="Z493" t="n">
        <v>0.0263</v>
      </c>
      <c r="AA493" t="inlineStr">
        <is>
          <t>4-Acid Digestion</t>
        </is>
      </c>
      <c r="AB493" t="n">
        <v>1.12</v>
      </c>
      <c r="AC493" t="n">
        <v>0.000112</v>
      </c>
      <c r="AD493" t="inlineStr">
        <is>
          <t>4-Acid Digestion</t>
        </is>
      </c>
      <c r="AE493" t="inlineStr"/>
      <c r="AF493" t="inlineStr"/>
      <c r="AG493" t="inlineStr"/>
      <c r="AH493" t="n">
        <v>59300</v>
      </c>
      <c r="AI493" t="n">
        <v>5.93</v>
      </c>
      <c r="AJ493" t="inlineStr">
        <is>
          <t>4-Acid Digestion</t>
        </is>
      </c>
      <c r="AK493" t="inlineStr"/>
      <c r="AL493" t="inlineStr"/>
      <c r="AM493" t="inlineStr"/>
      <c r="AN493" t="n">
        <v>38.2</v>
      </c>
      <c r="AO493" t="n">
        <v>0.00382</v>
      </c>
      <c r="AP493" t="inlineStr">
        <is>
          <t>4-Acid Digestion</t>
        </is>
      </c>
      <c r="AQ493" t="inlineStr"/>
      <c r="AR493" t="inlineStr"/>
      <c r="AS493" t="inlineStr"/>
      <c r="AT493" t="n">
        <v>45.7</v>
      </c>
      <c r="AU493" t="n">
        <v>0.00457</v>
      </c>
      <c r="AV493" t="inlineStr">
        <is>
          <t>4-Acid Digestion</t>
        </is>
      </c>
      <c r="AW493" t="n">
        <v>180</v>
      </c>
      <c r="AX493" t="n">
        <v>0.018</v>
      </c>
      <c r="AY493" t="inlineStr">
        <is>
          <t>4-Acid Digestion</t>
        </is>
      </c>
      <c r="AZ493" t="n">
        <v>0.6899999999999999</v>
      </c>
      <c r="BA493" t="n">
        <v>6.9e-05</v>
      </c>
      <c r="BB493" t="inlineStr">
        <is>
          <t>4-Acid Digestion</t>
        </is>
      </c>
      <c r="BC493" t="n">
        <v>45.4</v>
      </c>
      <c r="BD493" t="n">
        <v>0.00454</v>
      </c>
      <c r="BE493" t="inlineStr">
        <is>
          <t>4-Acid Digestion</t>
        </is>
      </c>
      <c r="BF493" t="n">
        <v>4.53</v>
      </c>
      <c r="BG493" t="n">
        <v>0.000453</v>
      </c>
      <c r="BH493" t="inlineStr">
        <is>
          <t>4-Acid Digestion</t>
        </is>
      </c>
      <c r="BI493" t="n">
        <v>2.17</v>
      </c>
      <c r="BJ493" t="n">
        <v>0.000217</v>
      </c>
      <c r="BK493" t="inlineStr">
        <is>
          <t>4-Acid Digestion</t>
        </is>
      </c>
      <c r="BL493" t="n">
        <v>1.7</v>
      </c>
      <c r="BM493" t="n">
        <v>0.00017</v>
      </c>
      <c r="BN493" t="inlineStr">
        <is>
          <t>4-Acid Digestion</t>
        </is>
      </c>
      <c r="BO493" t="n">
        <v>78700</v>
      </c>
      <c r="BP493" t="n">
        <v>7.87</v>
      </c>
      <c r="BQ493" t="inlineStr">
        <is>
          <t>4-Acid Digestion</t>
        </is>
      </c>
      <c r="BR493" t="n">
        <v>20.2</v>
      </c>
      <c r="BS493" t="n">
        <v>0.00202</v>
      </c>
      <c r="BT493" t="inlineStr">
        <is>
          <t>4-Acid Digestion</t>
        </is>
      </c>
      <c r="BU493" t="n">
        <v>5.32</v>
      </c>
      <c r="BV493" t="n">
        <v>0.000532</v>
      </c>
      <c r="BW493" t="inlineStr">
        <is>
          <t>4-Acid Digestion</t>
        </is>
      </c>
      <c r="BX493" t="inlineStr"/>
      <c r="BY493" t="inlineStr"/>
      <c r="BZ493" t="inlineStr"/>
      <c r="CA493" t="n">
        <v>3.54</v>
      </c>
      <c r="CB493" t="n">
        <v>0.000354</v>
      </c>
      <c r="CC493" t="inlineStr">
        <is>
          <t>4-Acid Digestion</t>
        </is>
      </c>
      <c r="CD493" t="inlineStr"/>
      <c r="CE493" t="inlineStr"/>
      <c r="CF493" t="inlineStr"/>
      <c r="CG493" t="n">
        <v>0.83</v>
      </c>
      <c r="CH493" t="n">
        <v>8.3e-05</v>
      </c>
      <c r="CI493" t="inlineStr">
        <is>
          <t>4-Acid Digestion</t>
        </is>
      </c>
      <c r="CJ493" t="n">
        <v>0.062</v>
      </c>
      <c r="CK493" t="n">
        <v>6.2e-06</v>
      </c>
      <c r="CL493" t="inlineStr">
        <is>
          <t>4-Acid Digestion</t>
        </is>
      </c>
      <c r="CM493" t="inlineStr"/>
      <c r="CN493" t="inlineStr"/>
      <c r="CO493" t="inlineStr"/>
      <c r="CP493" t="n">
        <v>7550</v>
      </c>
      <c r="CQ493" t="n">
        <v>0.755</v>
      </c>
      <c r="CR493" t="inlineStr">
        <is>
          <t>4-Acid Digestion</t>
        </is>
      </c>
      <c r="CS493" t="n">
        <v>18.5</v>
      </c>
      <c r="CT493" t="n">
        <v>0.00185</v>
      </c>
      <c r="CU493" t="inlineStr">
        <is>
          <t>4-Acid Digestion</t>
        </is>
      </c>
      <c r="CV493" t="n">
        <v>7.5</v>
      </c>
      <c r="CW493" t="n">
        <v>0.00075</v>
      </c>
      <c r="CX493" t="inlineStr">
        <is>
          <t>4-Acid Digestion</t>
        </is>
      </c>
      <c r="CY493" t="n">
        <v>0.25</v>
      </c>
      <c r="CZ493" t="n">
        <v>2.5e-05</v>
      </c>
      <c r="DA493" t="inlineStr">
        <is>
          <t>4-Acid Digestion</t>
        </is>
      </c>
      <c r="DB493" t="n">
        <v>43300</v>
      </c>
      <c r="DC493" t="n">
        <v>4.33</v>
      </c>
      <c r="DD493" t="inlineStr">
        <is>
          <t>4-Acid Digestion</t>
        </is>
      </c>
      <c r="DE493" t="n">
        <v>1100</v>
      </c>
      <c r="DF493" t="n">
        <v>0.11</v>
      </c>
      <c r="DG493" t="inlineStr">
        <is>
          <t>4-Acid Digestion</t>
        </is>
      </c>
      <c r="DH493" t="n">
        <v>1.61</v>
      </c>
      <c r="DI493" t="n">
        <v>0.000161</v>
      </c>
      <c r="DJ493" t="inlineStr">
        <is>
          <t>4-Acid Digestion</t>
        </is>
      </c>
      <c r="DK493" t="n">
        <v>23500</v>
      </c>
      <c r="DL493" t="n">
        <v>2.35</v>
      </c>
      <c r="DM493" t="inlineStr">
        <is>
          <t>4-Acid Digestion</t>
        </is>
      </c>
      <c r="DN493" t="n">
        <v>21.9</v>
      </c>
      <c r="DO493" t="n">
        <v>0.00219</v>
      </c>
      <c r="DP493" t="inlineStr">
        <is>
          <t>4-Acid Digestion</t>
        </is>
      </c>
      <c r="DQ493" t="n">
        <v>20.4</v>
      </c>
      <c r="DR493" t="n">
        <v>0.00204</v>
      </c>
      <c r="DS493" t="inlineStr">
        <is>
          <t>4-Acid Digestion</t>
        </is>
      </c>
      <c r="DT493" t="n">
        <v>152</v>
      </c>
      <c r="DU493" t="n">
        <v>0.0152</v>
      </c>
      <c r="DV493" t="inlineStr">
        <is>
          <t>4-Acid Digestion</t>
        </is>
      </c>
      <c r="DW493" t="n">
        <v>1500</v>
      </c>
      <c r="DX493" t="n">
        <v>0.15</v>
      </c>
      <c r="DY493" t="inlineStr">
        <is>
          <t>4-Acid Digestion</t>
        </is>
      </c>
      <c r="DZ493" t="n">
        <v>3.03</v>
      </c>
      <c r="EA493" t="n">
        <v>0.000303</v>
      </c>
      <c r="EB493" t="inlineStr">
        <is>
          <t>4-Acid Digestion</t>
        </is>
      </c>
      <c r="EC493" t="inlineStr"/>
      <c r="ED493" t="inlineStr"/>
      <c r="EE493" t="inlineStr"/>
      <c r="EF493" t="n">
        <v>4.71</v>
      </c>
      <c r="EG493" t="n">
        <v>0.000471</v>
      </c>
      <c r="EH493" t="inlineStr">
        <is>
          <t>4-Acid Digestion</t>
        </is>
      </c>
      <c r="EI493" t="inlineStr"/>
      <c r="EJ493" t="inlineStr"/>
      <c r="EK493" t="inlineStr"/>
      <c r="EL493" t="n">
        <v>21.9</v>
      </c>
      <c r="EM493" t="n">
        <v>0.00219</v>
      </c>
      <c r="EN493" t="inlineStr">
        <is>
          <t>4-Acid Digestion</t>
        </is>
      </c>
      <c r="EO493" s="2" t="n">
        <v>0.002</v>
      </c>
      <c r="EP493" s="2" t="n">
        <v>2e-07</v>
      </c>
      <c r="EQ493" t="inlineStr">
        <is>
          <t>4-Acid Digestion</t>
        </is>
      </c>
      <c r="ER493" t="inlineStr"/>
      <c r="ES493" t="inlineStr"/>
      <c r="ET493" t="inlineStr"/>
      <c r="EU493" t="inlineStr"/>
      <c r="EV493" t="inlineStr"/>
      <c r="EW493" t="inlineStr"/>
      <c r="EX493" s="2" t="n">
        <v>100</v>
      </c>
      <c r="EY493" s="2" t="n">
        <v>0.01</v>
      </c>
      <c r="EZ493" t="inlineStr">
        <is>
          <t>4-Acid Digestion</t>
        </is>
      </c>
      <c r="FA493" t="n">
        <v>0.075</v>
      </c>
      <c r="FB493" t="n">
        <v>7.5e-06</v>
      </c>
      <c r="FC493" t="inlineStr">
        <is>
          <t>4-Acid Digestion</t>
        </is>
      </c>
      <c r="FD493" t="n">
        <v>20</v>
      </c>
      <c r="FE493" t="n">
        <v>0.002</v>
      </c>
      <c r="FF493" t="inlineStr">
        <is>
          <t>4-Acid Digestion</t>
        </is>
      </c>
      <c r="FG493" t="inlineStr"/>
      <c r="FH493" t="inlineStr"/>
      <c r="FI493" t="inlineStr"/>
      <c r="FJ493" t="inlineStr"/>
      <c r="FK493" t="inlineStr"/>
      <c r="FL493" t="inlineStr"/>
      <c r="FM493" t="n">
        <v>4.91</v>
      </c>
      <c r="FN493" t="n">
        <v>0.000491</v>
      </c>
      <c r="FO493" t="inlineStr">
        <is>
          <t>4-Acid Digestion</t>
        </is>
      </c>
      <c r="FP493" t="n">
        <v>1.48</v>
      </c>
      <c r="FQ493" t="n">
        <v>0.000148</v>
      </c>
      <c r="FR493" t="inlineStr">
        <is>
          <t>4-Acid Digestion</t>
        </is>
      </c>
      <c r="FS493" t="n">
        <v>416</v>
      </c>
      <c r="FT493" t="n">
        <v>0.0416</v>
      </c>
      <c r="FU493" t="inlineStr">
        <is>
          <t>4-Acid Digestion</t>
        </is>
      </c>
      <c r="FV493" t="n">
        <v>1.31</v>
      </c>
      <c r="FW493" t="n">
        <v>0.000131</v>
      </c>
      <c r="FX493" t="inlineStr">
        <is>
          <t>4-Acid Digestion</t>
        </is>
      </c>
      <c r="FY493" t="n">
        <v>0.79</v>
      </c>
      <c r="FZ493" t="n">
        <v>7.9e-05</v>
      </c>
      <c r="GA493" t="inlineStr">
        <is>
          <t>4-Acid Digestion</t>
        </is>
      </c>
      <c r="GB493" s="2" t="n">
        <v>0.05</v>
      </c>
      <c r="GC493" s="2" t="n">
        <v>5e-06</v>
      </c>
      <c r="GD493" t="inlineStr">
        <is>
          <t>4-Acid Digestion</t>
        </is>
      </c>
      <c r="GE493" t="n">
        <v>2.92</v>
      </c>
      <c r="GF493" t="n">
        <v>0.000292</v>
      </c>
      <c r="GG493" t="inlineStr">
        <is>
          <t>4-Acid Digestion</t>
        </is>
      </c>
      <c r="GH493" t="n">
        <v>10700</v>
      </c>
      <c r="GI493" t="n">
        <v>1.07</v>
      </c>
      <c r="GJ493" t="inlineStr">
        <is>
          <t>4-Acid Digestion</t>
        </is>
      </c>
      <c r="GK493" t="n">
        <v>0.07099999999999999</v>
      </c>
      <c r="GL493" t="n">
        <v>7.1e-06</v>
      </c>
      <c r="GM493" t="inlineStr">
        <is>
          <t>4-Acid Digestion</t>
        </is>
      </c>
      <c r="GN493" t="n">
        <v>0.28</v>
      </c>
      <c r="GO493" t="n">
        <v>2.8e-05</v>
      </c>
      <c r="GP493" t="inlineStr">
        <is>
          <t>4-Acid Digestion</t>
        </is>
      </c>
      <c r="GQ493" t="n">
        <v>0.75</v>
      </c>
      <c r="GR493" t="n">
        <v>7.499999999999999e-05</v>
      </c>
      <c r="GS493" t="inlineStr">
        <is>
          <t>4-Acid Digestion</t>
        </is>
      </c>
      <c r="GT493" t="n">
        <v>155</v>
      </c>
      <c r="GU493" t="n">
        <v>0.0155</v>
      </c>
      <c r="GV493" t="inlineStr">
        <is>
          <t>4-Acid Digestion</t>
        </is>
      </c>
      <c r="GW493" t="n">
        <v>0.45</v>
      </c>
      <c r="GX493" t="n">
        <v>4.5e-05</v>
      </c>
      <c r="GY493" t="inlineStr">
        <is>
          <t>4-Acid Digestion</t>
        </is>
      </c>
      <c r="GZ493" t="n">
        <v>21</v>
      </c>
      <c r="HA493" t="n">
        <v>0.0021</v>
      </c>
      <c r="HB493" t="inlineStr">
        <is>
          <t>4-Acid Digestion</t>
        </is>
      </c>
      <c r="HC493" t="n">
        <v>1.74</v>
      </c>
      <c r="HD493" t="n">
        <v>0.000174</v>
      </c>
      <c r="HE493" t="inlineStr">
        <is>
          <t>4-Acid Digestion</t>
        </is>
      </c>
      <c r="HF493" t="n">
        <v>112</v>
      </c>
      <c r="HG493" t="n">
        <v>0.0112</v>
      </c>
      <c r="HH493" t="inlineStr">
        <is>
          <t>4-Acid Digestion</t>
        </is>
      </c>
      <c r="HI493" t="n">
        <v>138</v>
      </c>
      <c r="HJ493" t="n">
        <v>0.0138</v>
      </c>
      <c r="HK493" t="inlineStr">
        <is>
          <t>4-Acid Digestion</t>
        </is>
      </c>
    </row>
    <row r="494">
      <c r="A494" t="inlineStr">
        <is>
          <t>OREASC27c</t>
        </is>
      </c>
      <c r="B494" t="inlineStr">
        <is>
          <t>Blank (coarse) drill chips</t>
        </is>
      </c>
      <c r="C494" t="inlineStr">
        <is>
          <t>primary</t>
        </is>
      </c>
      <c r="D494" t="inlineStr">
        <is>
          <t>rhyodacite</t>
        </is>
      </c>
      <c r="E494" t="inlineStr">
        <is>
          <t>barren</t>
        </is>
      </c>
      <c r="F494" t="inlineStr">
        <is>
          <t>no</t>
        </is>
      </c>
      <c r="G494" t="inlineStr">
        <is>
          <t>Archived</t>
        </is>
      </c>
      <c r="H494" t="inlineStr">
        <is>
          <t>C:/Users/Zeb/Documents/GitHub/OREAS-Catalogue-Info/oreas-catalogue-2024-05-24.csv</t>
        </is>
      </c>
      <c r="I494">
        <f>Hyperlink("https://www.oreas.com/crm/OREAS-C27c/")</f>
        <v/>
      </c>
      <c r="J494" t="inlineStr"/>
      <c r="K494" t="inlineStr"/>
      <c r="L494" t="inlineStr"/>
      <c r="M494" t="n">
        <v>75100</v>
      </c>
      <c r="N494" t="n">
        <v>7.51</v>
      </c>
      <c r="O494" t="inlineStr">
        <is>
          <t>4-Acid Digestion</t>
        </is>
      </c>
      <c r="P494" t="inlineStr"/>
      <c r="Q494" t="inlineStr"/>
      <c r="R494" t="inlineStr"/>
      <c r="S494" s="2" t="n">
        <v>0.002</v>
      </c>
      <c r="T494" s="2" t="n">
        <v>2e-07</v>
      </c>
      <c r="U494" t="inlineStr">
        <is>
          <t>Pb Fire Assay</t>
        </is>
      </c>
      <c r="V494" t="inlineStr"/>
      <c r="W494" t="inlineStr"/>
      <c r="X494" t="inlineStr"/>
      <c r="Y494" t="n">
        <v>3001</v>
      </c>
      <c r="Z494" t="n">
        <v>0.3001</v>
      </c>
      <c r="AA494" t="inlineStr">
        <is>
          <t>4-Acid Digestion</t>
        </is>
      </c>
      <c r="AB494" t="n">
        <v>3.26</v>
      </c>
      <c r="AC494" t="n">
        <v>0.000326</v>
      </c>
      <c r="AD494" t="inlineStr">
        <is>
          <t>4-Acid Digestion</t>
        </is>
      </c>
      <c r="AE494" t="n">
        <v>0.1</v>
      </c>
      <c r="AF494" t="n">
        <v>1e-05</v>
      </c>
      <c r="AG494" t="inlineStr">
        <is>
          <t>4-Acid Digestion</t>
        </is>
      </c>
      <c r="AH494" t="n">
        <v>13100</v>
      </c>
      <c r="AI494" t="n">
        <v>1.31</v>
      </c>
      <c r="AJ494" t="inlineStr">
        <is>
          <t>4-Acid Digestion</t>
        </is>
      </c>
      <c r="AK494" t="n">
        <v>0.4</v>
      </c>
      <c r="AL494" t="n">
        <v>4e-05</v>
      </c>
      <c r="AM494" t="inlineStr">
        <is>
          <t>4-Acid Digestion</t>
        </is>
      </c>
      <c r="AN494" t="n">
        <v>92</v>
      </c>
      <c r="AO494" t="n">
        <v>0.0092</v>
      </c>
      <c r="AP494" t="inlineStr">
        <is>
          <t>4-Acid Digestion</t>
        </is>
      </c>
      <c r="AQ494" t="inlineStr"/>
      <c r="AR494" t="inlineStr"/>
      <c r="AS494" t="inlineStr"/>
      <c r="AT494" t="n">
        <v>2.74</v>
      </c>
      <c r="AU494" t="n">
        <v>0.000274</v>
      </c>
      <c r="AV494" t="inlineStr">
        <is>
          <t>4-Acid Digestion</t>
        </is>
      </c>
      <c r="AW494" t="inlineStr"/>
      <c r="AX494" t="inlineStr"/>
      <c r="AY494" t="inlineStr"/>
      <c r="AZ494" t="n">
        <v>7.45</v>
      </c>
      <c r="BA494" t="n">
        <v>0.000745</v>
      </c>
      <c r="BB494" t="inlineStr">
        <is>
          <t>4-Acid Digestion</t>
        </is>
      </c>
      <c r="BC494" t="n">
        <v>7.49</v>
      </c>
      <c r="BD494" t="n">
        <v>0.000749</v>
      </c>
      <c r="BE494" t="inlineStr">
        <is>
          <t>4-Acid Digestion</t>
        </is>
      </c>
      <c r="BF494" t="n">
        <v>3.64</v>
      </c>
      <c r="BG494" t="n">
        <v>0.000364</v>
      </c>
      <c r="BH494" t="inlineStr">
        <is>
          <t>4-Acid Digestion</t>
        </is>
      </c>
      <c r="BI494" t="n">
        <v>0.98</v>
      </c>
      <c r="BJ494" t="n">
        <v>9.8e-05</v>
      </c>
      <c r="BK494" t="inlineStr">
        <is>
          <t>4-Acid Digestion</t>
        </is>
      </c>
      <c r="BL494" t="n">
        <v>1.48</v>
      </c>
      <c r="BM494" t="n">
        <v>0.000148</v>
      </c>
      <c r="BN494" t="inlineStr">
        <is>
          <t>4-Acid Digestion</t>
        </is>
      </c>
      <c r="BO494" t="n">
        <v>26100</v>
      </c>
      <c r="BP494" t="n">
        <v>2.61</v>
      </c>
      <c r="BQ494" t="inlineStr">
        <is>
          <t>4-Acid Digestion</t>
        </is>
      </c>
      <c r="BR494" t="n">
        <v>23.1</v>
      </c>
      <c r="BS494" t="n">
        <v>0.00231</v>
      </c>
      <c r="BT494" t="inlineStr">
        <is>
          <t>4-Acid Digestion</t>
        </is>
      </c>
      <c r="BU494" t="n">
        <v>6.33</v>
      </c>
      <c r="BV494" t="n">
        <v>0.000633</v>
      </c>
      <c r="BW494" t="inlineStr">
        <is>
          <t>4-Acid Digestion</t>
        </is>
      </c>
      <c r="BX494" t="inlineStr"/>
      <c r="BY494" t="inlineStr"/>
      <c r="BZ494" t="inlineStr"/>
      <c r="CA494" t="n">
        <v>5.7</v>
      </c>
      <c r="CB494" t="n">
        <v>0.00057</v>
      </c>
      <c r="CC494" t="inlineStr">
        <is>
          <t>4-Acid Digestion</t>
        </is>
      </c>
      <c r="CD494" t="inlineStr"/>
      <c r="CE494" t="inlineStr"/>
      <c r="CF494" t="inlineStr"/>
      <c r="CG494" t="inlineStr"/>
      <c r="CH494" t="inlineStr"/>
      <c r="CI494" t="inlineStr"/>
      <c r="CJ494" t="n">
        <v>0.062</v>
      </c>
      <c r="CK494" t="n">
        <v>6.2e-06</v>
      </c>
      <c r="CL494" t="inlineStr">
        <is>
          <t>4-Acid Digestion</t>
        </is>
      </c>
      <c r="CM494" t="inlineStr"/>
      <c r="CN494" t="inlineStr"/>
      <c r="CO494" t="inlineStr"/>
      <c r="CP494" t="n">
        <v>31200</v>
      </c>
      <c r="CQ494" t="n">
        <v>3.12</v>
      </c>
      <c r="CR494" t="inlineStr">
        <is>
          <t>4-Acid Digestion</t>
        </is>
      </c>
      <c r="CS494" t="n">
        <v>45.4</v>
      </c>
      <c r="CT494" t="n">
        <v>0.00454</v>
      </c>
      <c r="CU494" t="inlineStr">
        <is>
          <t>4-Acid Digestion</t>
        </is>
      </c>
      <c r="CV494" t="n">
        <v>37.6</v>
      </c>
      <c r="CW494" t="n">
        <v>0.00376</v>
      </c>
      <c r="CX494" t="inlineStr">
        <is>
          <t>4-Acid Digestion</t>
        </is>
      </c>
      <c r="CY494" t="n">
        <v>0.068</v>
      </c>
      <c r="CZ494" t="n">
        <v>6.8e-06</v>
      </c>
      <c r="DA494" t="inlineStr">
        <is>
          <t>4-Acid Digestion</t>
        </is>
      </c>
      <c r="DB494" t="n">
        <v>1600</v>
      </c>
      <c r="DC494" t="n">
        <v>0.16</v>
      </c>
      <c r="DD494" t="inlineStr">
        <is>
          <t>4-Acid Digestion</t>
        </is>
      </c>
      <c r="DE494" t="n">
        <v>330</v>
      </c>
      <c r="DF494" t="n">
        <v>0.033</v>
      </c>
      <c r="DG494" t="inlineStr">
        <is>
          <t>4-Acid Digestion</t>
        </is>
      </c>
      <c r="DH494" t="n">
        <v>3.64</v>
      </c>
      <c r="DI494" t="n">
        <v>0.000364</v>
      </c>
      <c r="DJ494" t="inlineStr">
        <is>
          <t>4-Acid Digestion</t>
        </is>
      </c>
      <c r="DK494" t="n">
        <v>25900</v>
      </c>
      <c r="DL494" t="n">
        <v>2.59</v>
      </c>
      <c r="DM494" t="inlineStr">
        <is>
          <t>4-Acid Digestion</t>
        </is>
      </c>
      <c r="DN494" t="n">
        <v>19.7</v>
      </c>
      <c r="DO494" t="n">
        <v>0.00197</v>
      </c>
      <c r="DP494" t="inlineStr">
        <is>
          <t>4-Acid Digestion</t>
        </is>
      </c>
      <c r="DQ494" t="n">
        <v>40.6</v>
      </c>
      <c r="DR494" t="n">
        <v>0.00406</v>
      </c>
      <c r="DS494" t="inlineStr">
        <is>
          <t>4-Acid Digestion</t>
        </is>
      </c>
      <c r="DT494" t="n">
        <v>4.62</v>
      </c>
      <c r="DU494" t="n">
        <v>0.000462</v>
      </c>
      <c r="DV494" t="inlineStr">
        <is>
          <t>4-Acid Digestion</t>
        </is>
      </c>
      <c r="DW494" t="n">
        <v>360</v>
      </c>
      <c r="DX494" t="n">
        <v>0.036</v>
      </c>
      <c r="DY494" t="inlineStr">
        <is>
          <t>4-Acid Digestion</t>
        </is>
      </c>
      <c r="DZ494" t="n">
        <v>27.9</v>
      </c>
      <c r="EA494" t="n">
        <v>0.00279</v>
      </c>
      <c r="EB494" t="inlineStr">
        <is>
          <t>4-Acid Digestion</t>
        </is>
      </c>
      <c r="EC494" t="inlineStr"/>
      <c r="ED494" t="inlineStr"/>
      <c r="EE494" t="inlineStr"/>
      <c r="EF494" t="n">
        <v>11.2</v>
      </c>
      <c r="EG494" t="n">
        <v>0.00112</v>
      </c>
      <c r="EH494" t="inlineStr">
        <is>
          <t>4-Acid Digestion</t>
        </is>
      </c>
      <c r="EI494" t="inlineStr"/>
      <c r="EJ494" t="inlineStr"/>
      <c r="EK494" t="inlineStr"/>
      <c r="EL494" t="n">
        <v>150</v>
      </c>
      <c r="EM494" t="n">
        <v>0.015</v>
      </c>
      <c r="EN494" t="inlineStr">
        <is>
          <t>4-Acid Digestion</t>
        </is>
      </c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n">
        <v>90</v>
      </c>
      <c r="EY494" t="n">
        <v>0.008999999999999999</v>
      </c>
      <c r="EZ494" t="inlineStr">
        <is>
          <t>4-Acid Digestion</t>
        </is>
      </c>
      <c r="FA494" t="n">
        <v>1.22</v>
      </c>
      <c r="FB494" t="n">
        <v>0.000122</v>
      </c>
      <c r="FC494" t="inlineStr">
        <is>
          <t>4-Acid Digestion</t>
        </is>
      </c>
      <c r="FD494" t="n">
        <v>4.21</v>
      </c>
      <c r="FE494" t="n">
        <v>0.000421</v>
      </c>
      <c r="FF494" t="inlineStr">
        <is>
          <t>4-Acid Digestion</t>
        </is>
      </c>
      <c r="FG494" t="inlineStr"/>
      <c r="FH494" t="inlineStr"/>
      <c r="FI494" t="inlineStr"/>
      <c r="FJ494" t="inlineStr"/>
      <c r="FK494" t="inlineStr"/>
      <c r="FL494" t="inlineStr"/>
      <c r="FM494" t="n">
        <v>7.81</v>
      </c>
      <c r="FN494" t="n">
        <v>0.000781</v>
      </c>
      <c r="FO494" t="inlineStr">
        <is>
          <t>4-Acid Digestion</t>
        </is>
      </c>
      <c r="FP494" t="n">
        <v>3.98</v>
      </c>
      <c r="FQ494" t="n">
        <v>0.000398</v>
      </c>
      <c r="FR494" t="inlineStr">
        <is>
          <t>4-Acid Digestion</t>
        </is>
      </c>
      <c r="FS494" t="n">
        <v>186</v>
      </c>
      <c r="FT494" t="n">
        <v>0.0186</v>
      </c>
      <c r="FU494" t="inlineStr">
        <is>
          <t>4-Acid Digestion</t>
        </is>
      </c>
      <c r="FV494" t="n">
        <v>1.46</v>
      </c>
      <c r="FW494" t="n">
        <v>0.000146</v>
      </c>
      <c r="FX494" t="inlineStr">
        <is>
          <t>4-Acid Digestion</t>
        </is>
      </c>
      <c r="FY494" t="n">
        <v>0.82</v>
      </c>
      <c r="FZ494" t="n">
        <v>8.2e-05</v>
      </c>
      <c r="GA494" t="inlineStr">
        <is>
          <t>4-Acid Digestion</t>
        </is>
      </c>
      <c r="GB494" t="inlineStr"/>
      <c r="GC494" t="inlineStr"/>
      <c r="GD494" t="inlineStr"/>
      <c r="GE494" t="n">
        <v>15.3</v>
      </c>
      <c r="GF494" t="n">
        <v>0.00153</v>
      </c>
      <c r="GG494" t="inlineStr">
        <is>
          <t>4-Acid Digestion</t>
        </is>
      </c>
      <c r="GH494" t="n">
        <v>1210</v>
      </c>
      <c r="GI494" t="n">
        <v>0.121</v>
      </c>
      <c r="GJ494" t="inlineStr">
        <is>
          <t>4-Acid Digestion</t>
        </is>
      </c>
      <c r="GK494" t="n">
        <v>0.87</v>
      </c>
      <c r="GL494" t="n">
        <v>8.7e-05</v>
      </c>
      <c r="GM494" t="inlineStr">
        <is>
          <t>4-Acid Digestion</t>
        </is>
      </c>
      <c r="GN494" t="inlineStr"/>
      <c r="GO494" t="inlineStr"/>
      <c r="GP494" t="inlineStr"/>
      <c r="GQ494" t="n">
        <v>5.94</v>
      </c>
      <c r="GR494" t="n">
        <v>0.000594</v>
      </c>
      <c r="GS494" t="inlineStr">
        <is>
          <t>4-Acid Digestion</t>
        </is>
      </c>
      <c r="GT494" t="n">
        <v>5.19</v>
      </c>
      <c r="GU494" t="n">
        <v>0.000519</v>
      </c>
      <c r="GV494" t="inlineStr">
        <is>
          <t>4-Acid Digestion</t>
        </is>
      </c>
      <c r="GW494" t="n">
        <v>2.08</v>
      </c>
      <c r="GX494" t="n">
        <v>0.000208</v>
      </c>
      <c r="GY494" t="inlineStr">
        <is>
          <t>4-Acid Digestion</t>
        </is>
      </c>
      <c r="GZ494" t="n">
        <v>15</v>
      </c>
      <c r="HA494" t="n">
        <v>0.0015</v>
      </c>
      <c r="HB494" t="inlineStr">
        <is>
          <t>4-Acid Digestion</t>
        </is>
      </c>
      <c r="HC494" t="n">
        <v>0.54</v>
      </c>
      <c r="HD494" t="n">
        <v>5.4e-05</v>
      </c>
      <c r="HE494" t="inlineStr">
        <is>
          <t>4-Acid Digestion</t>
        </is>
      </c>
      <c r="HF494" t="n">
        <v>118</v>
      </c>
      <c r="HG494" t="n">
        <v>0.0118</v>
      </c>
      <c r="HH494" t="inlineStr">
        <is>
          <t>4-Acid Digestion</t>
        </is>
      </c>
      <c r="HI494" t="n">
        <v>211</v>
      </c>
      <c r="HJ494" t="n">
        <v>0.0211</v>
      </c>
      <c r="HK494" t="inlineStr">
        <is>
          <t>4-Acid Digestion</t>
        </is>
      </c>
    </row>
    <row r="495">
      <c r="A495" t="inlineStr">
        <is>
          <t>OREASC27d</t>
        </is>
      </c>
      <c r="B495" t="inlineStr">
        <is>
          <t>Blank (coarse) drill chips</t>
        </is>
      </c>
      <c r="C495" t="inlineStr">
        <is>
          <t>primary</t>
        </is>
      </c>
      <c r="D495" t="inlineStr">
        <is>
          <t>rhyodacite</t>
        </is>
      </c>
      <c r="E495" t="inlineStr">
        <is>
          <t>barren</t>
        </is>
      </c>
      <c r="F495" t="inlineStr">
        <is>
          <t>no</t>
        </is>
      </c>
      <c r="G495" t="inlineStr">
        <is>
          <t>Archived</t>
        </is>
      </c>
      <c r="H495" t="inlineStr">
        <is>
          <t>C:/Users/Zeb/Documents/GitHub/OREAS-Catalogue-Info/oreas-catalogue-2024-05-24.csv</t>
        </is>
      </c>
      <c r="I495">
        <f>Hyperlink("https://www.oreas.com/crm/OREAS-C27d/")</f>
        <v/>
      </c>
      <c r="J495" t="n">
        <v>0.152</v>
      </c>
      <c r="K495" t="n">
        <v>1.52e-05</v>
      </c>
      <c r="L495" t="inlineStr">
        <is>
          <t>4-Acid Digestion</t>
        </is>
      </c>
      <c r="M495" t="n">
        <v>75400</v>
      </c>
      <c r="N495" t="n">
        <v>7.54</v>
      </c>
      <c r="O495" t="inlineStr">
        <is>
          <t>4-Acid Digestion</t>
        </is>
      </c>
      <c r="P495" t="n">
        <v>4.74</v>
      </c>
      <c r="Q495" t="n">
        <v>0.000474</v>
      </c>
      <c r="R495" t="inlineStr">
        <is>
          <t>4-Acid Digestion</t>
        </is>
      </c>
      <c r="S495" s="2" t="n">
        <v>0.003</v>
      </c>
      <c r="T495" s="2" t="n">
        <v>3e-07</v>
      </c>
      <c r="U495" t="inlineStr">
        <is>
          <t>Pb Fire Assay</t>
        </is>
      </c>
      <c r="V495" t="inlineStr"/>
      <c r="W495" t="inlineStr"/>
      <c r="X495" t="inlineStr"/>
      <c r="Y495" t="n">
        <v>2637</v>
      </c>
      <c r="Z495" t="n">
        <v>0.2637</v>
      </c>
      <c r="AA495" t="inlineStr">
        <is>
          <t>4-Acid Digestion</t>
        </is>
      </c>
      <c r="AB495" t="n">
        <v>3.17</v>
      </c>
      <c r="AC495" t="n">
        <v>0.000317</v>
      </c>
      <c r="AD495" t="inlineStr">
        <is>
          <t>4-Acid Digestion</t>
        </is>
      </c>
      <c r="AE495" t="n">
        <v>0.31</v>
      </c>
      <c r="AF495" t="n">
        <v>3.1e-05</v>
      </c>
      <c r="AG495" t="inlineStr">
        <is>
          <t>4-Acid Digestion</t>
        </is>
      </c>
      <c r="AH495" t="n">
        <v>8460</v>
      </c>
      <c r="AI495" t="n">
        <v>0.846</v>
      </c>
      <c r="AJ495" t="inlineStr">
        <is>
          <t>4-Acid Digestion</t>
        </is>
      </c>
      <c r="AK495" t="n">
        <v>0.42</v>
      </c>
      <c r="AL495" t="n">
        <v>4.2e-05</v>
      </c>
      <c r="AM495" t="inlineStr">
        <is>
          <t>4-Acid Digestion</t>
        </is>
      </c>
      <c r="AN495" t="n">
        <v>95</v>
      </c>
      <c r="AO495" t="n">
        <v>0.0095</v>
      </c>
      <c r="AP495" t="inlineStr">
        <is>
          <t>4-Acid Digestion</t>
        </is>
      </c>
      <c r="AQ495" t="inlineStr"/>
      <c r="AR495" t="inlineStr"/>
      <c r="AS495" t="inlineStr"/>
      <c r="AT495" t="n">
        <v>4.02</v>
      </c>
      <c r="AU495" t="n">
        <v>0.000402</v>
      </c>
      <c r="AV495" t="inlineStr">
        <is>
          <t>4-Acid Digestion</t>
        </is>
      </c>
      <c r="AW495" t="inlineStr"/>
      <c r="AX495" t="inlineStr"/>
      <c r="AY495" t="inlineStr"/>
      <c r="AZ495" t="n">
        <v>7.13</v>
      </c>
      <c r="BA495" t="n">
        <v>0.000713</v>
      </c>
      <c r="BB495" t="inlineStr">
        <is>
          <t>4-Acid Digestion</t>
        </is>
      </c>
      <c r="BC495" t="n">
        <v>12.2</v>
      </c>
      <c r="BD495" t="n">
        <v>0.00122</v>
      </c>
      <c r="BE495" t="inlineStr">
        <is>
          <t>4-Acid Digestion</t>
        </is>
      </c>
      <c r="BF495" t="n">
        <v>3.91</v>
      </c>
      <c r="BG495" t="n">
        <v>0.000391</v>
      </c>
      <c r="BH495" t="inlineStr">
        <is>
          <t>4-Acid Digestion</t>
        </is>
      </c>
      <c r="BI495" t="n">
        <v>1.22</v>
      </c>
      <c r="BJ495" t="n">
        <v>0.000122</v>
      </c>
      <c r="BK495" t="inlineStr">
        <is>
          <t>4-Acid Digestion</t>
        </is>
      </c>
      <c r="BL495" t="n">
        <v>1.48</v>
      </c>
      <c r="BM495" t="n">
        <v>0.000148</v>
      </c>
      <c r="BN495" t="inlineStr">
        <is>
          <t>4-Acid Digestion</t>
        </is>
      </c>
      <c r="BO495" t="n">
        <v>25500</v>
      </c>
      <c r="BP495" t="n">
        <v>2.55</v>
      </c>
      <c r="BQ495" t="inlineStr">
        <is>
          <t>4-Acid Digestion</t>
        </is>
      </c>
      <c r="BR495" t="n">
        <v>22.9</v>
      </c>
      <c r="BS495" t="n">
        <v>0.00229</v>
      </c>
      <c r="BT495" t="inlineStr">
        <is>
          <t>4-Acid Digestion</t>
        </is>
      </c>
      <c r="BU495" t="n">
        <v>6.7</v>
      </c>
      <c r="BV495" t="n">
        <v>0.00067</v>
      </c>
      <c r="BW495" t="inlineStr">
        <is>
          <t>4-Acid Digestion</t>
        </is>
      </c>
      <c r="BX495" t="inlineStr"/>
      <c r="BY495" t="inlineStr"/>
      <c r="BZ495" t="inlineStr"/>
      <c r="CA495" t="n">
        <v>5.3</v>
      </c>
      <c r="CB495" t="n">
        <v>0.00053</v>
      </c>
      <c r="CC495" t="inlineStr">
        <is>
          <t>4-Acid Digestion</t>
        </is>
      </c>
      <c r="CD495" t="inlineStr"/>
      <c r="CE495" t="inlineStr"/>
      <c r="CF495" t="inlineStr"/>
      <c r="CG495" t="n">
        <v>0.55</v>
      </c>
      <c r="CH495" t="n">
        <v>5.5e-05</v>
      </c>
      <c r="CI495" t="inlineStr">
        <is>
          <t>4-Acid Digestion</t>
        </is>
      </c>
      <c r="CJ495" t="n">
        <v>0.08</v>
      </c>
      <c r="CK495" t="n">
        <v>8e-06</v>
      </c>
      <c r="CL495" t="inlineStr">
        <is>
          <t>4-Acid Digestion</t>
        </is>
      </c>
      <c r="CM495" t="inlineStr"/>
      <c r="CN495" t="inlineStr"/>
      <c r="CO495" t="inlineStr"/>
      <c r="CP495" t="n">
        <v>30400</v>
      </c>
      <c r="CQ495" t="n">
        <v>3.04</v>
      </c>
      <c r="CR495" t="inlineStr">
        <is>
          <t>4-Acid Digestion</t>
        </is>
      </c>
      <c r="CS495" t="n">
        <v>46.9</v>
      </c>
      <c r="CT495" t="n">
        <v>0.00469</v>
      </c>
      <c r="CU495" t="inlineStr">
        <is>
          <t>4-Acid Digestion</t>
        </is>
      </c>
      <c r="CV495" t="n">
        <v>37.2</v>
      </c>
      <c r="CW495" t="n">
        <v>0.00372</v>
      </c>
      <c r="CX495" t="inlineStr">
        <is>
          <t>4-Acid Digestion</t>
        </is>
      </c>
      <c r="CY495" t="n">
        <v>0.1</v>
      </c>
      <c r="CZ495" t="n">
        <v>1e-05</v>
      </c>
      <c r="DA495" t="inlineStr">
        <is>
          <t>4-Acid Digestion</t>
        </is>
      </c>
      <c r="DB495" t="n">
        <v>3150</v>
      </c>
      <c r="DC495" t="n">
        <v>0.315</v>
      </c>
      <c r="DD495" t="inlineStr">
        <is>
          <t>4-Acid Digestion</t>
        </is>
      </c>
      <c r="DE495" t="n">
        <v>310</v>
      </c>
      <c r="DF495" t="n">
        <v>0.031</v>
      </c>
      <c r="DG495" t="inlineStr">
        <is>
          <t>4-Acid Digestion</t>
        </is>
      </c>
      <c r="DH495" t="n">
        <v>2.64</v>
      </c>
      <c r="DI495" t="n">
        <v>0.000264</v>
      </c>
      <c r="DJ495" t="inlineStr">
        <is>
          <t>4-Acid Digestion</t>
        </is>
      </c>
      <c r="DK495" t="n">
        <v>24200</v>
      </c>
      <c r="DL495" t="n">
        <v>2.42</v>
      </c>
      <c r="DM495" t="inlineStr">
        <is>
          <t>4-Acid Digestion</t>
        </is>
      </c>
      <c r="DN495" t="n">
        <v>17.9</v>
      </c>
      <c r="DO495" t="n">
        <v>0.00179</v>
      </c>
      <c r="DP495" t="inlineStr">
        <is>
          <t>4-Acid Digestion</t>
        </is>
      </c>
      <c r="DQ495" t="n">
        <v>40.2</v>
      </c>
      <c r="DR495" t="n">
        <v>0.00402</v>
      </c>
      <c r="DS495" t="inlineStr">
        <is>
          <t>4-Acid Digestion</t>
        </is>
      </c>
      <c r="DT495" t="n">
        <v>8.98</v>
      </c>
      <c r="DU495" t="n">
        <v>0.000898</v>
      </c>
      <c r="DV495" t="inlineStr">
        <is>
          <t>4-Acid Digestion</t>
        </is>
      </c>
      <c r="DW495" t="n">
        <v>490</v>
      </c>
      <c r="DX495" t="n">
        <v>0.049</v>
      </c>
      <c r="DY495" t="inlineStr">
        <is>
          <t>4-Acid Digestion</t>
        </is>
      </c>
      <c r="DZ495" t="n">
        <v>26.1</v>
      </c>
      <c r="EA495" t="n">
        <v>0.00261</v>
      </c>
      <c r="EB495" t="inlineStr">
        <is>
          <t>4-Acid Digestion</t>
        </is>
      </c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n">
        <v>158</v>
      </c>
      <c r="EM495" t="n">
        <v>0.0158</v>
      </c>
      <c r="EN495" t="inlineStr">
        <is>
          <t>4-Acid Digestion</t>
        </is>
      </c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n">
        <v>290</v>
      </c>
      <c r="EY495" t="n">
        <v>0.029</v>
      </c>
      <c r="EZ495" t="inlineStr">
        <is>
          <t>4-Acid Digestion</t>
        </is>
      </c>
      <c r="FA495" t="n">
        <v>1.55</v>
      </c>
      <c r="FB495" t="n">
        <v>0.000155</v>
      </c>
      <c r="FC495" t="inlineStr">
        <is>
          <t>4-Acid Digestion</t>
        </is>
      </c>
      <c r="FD495" t="n">
        <v>5.09</v>
      </c>
      <c r="FE495" t="n">
        <v>0.000509</v>
      </c>
      <c r="FF495" t="inlineStr">
        <is>
          <t>4-Acid Digestion</t>
        </is>
      </c>
      <c r="FG495" t="inlineStr"/>
      <c r="FH495" t="inlineStr"/>
      <c r="FI495" t="inlineStr"/>
      <c r="FJ495" t="inlineStr"/>
      <c r="FK495" t="inlineStr"/>
      <c r="FL495" t="inlineStr"/>
      <c r="FM495" t="n">
        <v>8.09</v>
      </c>
      <c r="FN495" t="n">
        <v>0.000809</v>
      </c>
      <c r="FO495" t="inlineStr">
        <is>
          <t>4-Acid Digestion</t>
        </is>
      </c>
      <c r="FP495" t="n">
        <v>4.02</v>
      </c>
      <c r="FQ495" t="n">
        <v>0.000402</v>
      </c>
      <c r="FR495" t="inlineStr">
        <is>
          <t>4-Acid Digestion</t>
        </is>
      </c>
      <c r="FS495" t="n">
        <v>178</v>
      </c>
      <c r="FT495" t="n">
        <v>0.0178</v>
      </c>
      <c r="FU495" t="inlineStr">
        <is>
          <t>4-Acid Digestion</t>
        </is>
      </c>
      <c r="FV495" t="inlineStr"/>
      <c r="FW495" t="inlineStr"/>
      <c r="FX495" t="inlineStr"/>
      <c r="FY495" t="n">
        <v>0.87</v>
      </c>
      <c r="FZ495" t="n">
        <v>8.7e-05</v>
      </c>
      <c r="GA495" t="inlineStr">
        <is>
          <t>4-Acid Digestion</t>
        </is>
      </c>
      <c r="GB495" t="inlineStr"/>
      <c r="GC495" t="inlineStr"/>
      <c r="GD495" t="inlineStr"/>
      <c r="GE495" t="n">
        <v>15.9</v>
      </c>
      <c r="GF495" t="n">
        <v>0.00159</v>
      </c>
      <c r="GG495" t="inlineStr">
        <is>
          <t>4-Acid Digestion</t>
        </is>
      </c>
      <c r="GH495" t="n">
        <v>1570</v>
      </c>
      <c r="GI495" t="n">
        <v>0.157</v>
      </c>
      <c r="GJ495" t="inlineStr">
        <is>
          <t>4-Acid Digestion</t>
        </is>
      </c>
      <c r="GK495" t="n">
        <v>0.93</v>
      </c>
      <c r="GL495" t="n">
        <v>9.3e-05</v>
      </c>
      <c r="GM495" t="inlineStr">
        <is>
          <t>4-Acid Digestion</t>
        </is>
      </c>
      <c r="GN495" t="n">
        <v>0.13</v>
      </c>
      <c r="GO495" t="n">
        <v>1.3e-05</v>
      </c>
      <c r="GP495" t="inlineStr">
        <is>
          <t>4-Acid Digestion</t>
        </is>
      </c>
      <c r="GQ495" t="n">
        <v>5.62</v>
      </c>
      <c r="GR495" t="n">
        <v>0.000562</v>
      </c>
      <c r="GS495" t="inlineStr">
        <is>
          <t>4-Acid Digestion</t>
        </is>
      </c>
      <c r="GT495" t="n">
        <v>18.6</v>
      </c>
      <c r="GU495" t="n">
        <v>0.00186</v>
      </c>
      <c r="GV495" t="inlineStr">
        <is>
          <t>4-Acid Digestion</t>
        </is>
      </c>
      <c r="GW495" t="inlineStr"/>
      <c r="GX495" t="inlineStr"/>
      <c r="GY495" t="inlineStr"/>
      <c r="GZ495" t="n">
        <v>16</v>
      </c>
      <c r="HA495" t="n">
        <v>0.0016</v>
      </c>
      <c r="HB495" t="inlineStr">
        <is>
          <t>4-Acid Digestion</t>
        </is>
      </c>
      <c r="HC495" t="n">
        <v>0.73</v>
      </c>
      <c r="HD495" t="n">
        <v>7.3e-05</v>
      </c>
      <c r="HE495" t="inlineStr">
        <is>
          <t>4-Acid Digestion</t>
        </is>
      </c>
      <c r="HF495" t="n">
        <v>120</v>
      </c>
      <c r="HG495" t="n">
        <v>0.012</v>
      </c>
      <c r="HH495" t="inlineStr">
        <is>
          <t>4-Acid Digestion</t>
        </is>
      </c>
      <c r="HI495" t="n">
        <v>178</v>
      </c>
      <c r="HJ495" t="n">
        <v>0.0178</v>
      </c>
      <c r="HK495" t="inlineStr">
        <is>
          <t>4-Acid Digestion</t>
        </is>
      </c>
    </row>
    <row r="496">
      <c r="A496" t="inlineStr">
        <is>
          <t>OREASC27e</t>
        </is>
      </c>
      <c r="B496" t="inlineStr">
        <is>
          <t>Blank (coarse) drill chips</t>
        </is>
      </c>
      <c r="C496" t="inlineStr">
        <is>
          <t>primary</t>
        </is>
      </c>
      <c r="D496" t="inlineStr">
        <is>
          <t>rhyodacite</t>
        </is>
      </c>
      <c r="E496" t="inlineStr">
        <is>
          <t>barren</t>
        </is>
      </c>
      <c r="F496" t="inlineStr">
        <is>
          <t>no</t>
        </is>
      </c>
      <c r="G496" t="inlineStr">
        <is>
          <t>Archived</t>
        </is>
      </c>
      <c r="H496" t="inlineStr">
        <is>
          <t>C:/Users/Zeb/Documents/GitHub/OREAS-Catalogue-Info/oreas-catalogue-2024-05-24.csv</t>
        </is>
      </c>
      <c r="I496">
        <f>Hyperlink("https://www.oreas.com/crm/OREAS-C27e/")</f>
        <v/>
      </c>
      <c r="J496" t="n">
        <v>0.149</v>
      </c>
      <c r="K496" t="n">
        <v>1.49e-05</v>
      </c>
      <c r="L496" t="inlineStr">
        <is>
          <t>4-Acid Digestion</t>
        </is>
      </c>
      <c r="M496" t="n">
        <v>73600</v>
      </c>
      <c r="N496" t="n">
        <v>7.36</v>
      </c>
      <c r="O496" t="inlineStr">
        <is>
          <t>4-Acid Digestion</t>
        </is>
      </c>
      <c r="P496" t="n">
        <v>5.59</v>
      </c>
      <c r="Q496" t="n">
        <v>0.000559</v>
      </c>
      <c r="R496" t="inlineStr">
        <is>
          <t>4-Acid Digestion</t>
        </is>
      </c>
      <c r="S496" s="2" t="n">
        <v>0.002</v>
      </c>
      <c r="T496" s="2" t="n">
        <v>2e-07</v>
      </c>
      <c r="U496" t="inlineStr">
        <is>
          <t>Pb Fire Assay</t>
        </is>
      </c>
      <c r="V496" t="inlineStr"/>
      <c r="W496" t="inlineStr"/>
      <c r="X496" t="inlineStr"/>
      <c r="Y496" t="n">
        <v>2378</v>
      </c>
      <c r="Z496" t="n">
        <v>0.2378</v>
      </c>
      <c r="AA496" t="inlineStr">
        <is>
          <t>4-Acid Digestion</t>
        </is>
      </c>
      <c r="AB496" t="n">
        <v>3.19</v>
      </c>
      <c r="AC496" t="n">
        <v>0.000319</v>
      </c>
      <c r="AD496" t="inlineStr">
        <is>
          <t>4-Acid Digestion</t>
        </is>
      </c>
      <c r="AE496" t="n">
        <v>1.08</v>
      </c>
      <c r="AF496" t="n">
        <v>0.000108</v>
      </c>
      <c r="AG496" t="inlineStr">
        <is>
          <t>4-Acid Digestion</t>
        </is>
      </c>
      <c r="AH496" t="n">
        <v>9100</v>
      </c>
      <c r="AI496" t="n">
        <v>0.91</v>
      </c>
      <c r="AJ496" t="inlineStr">
        <is>
          <t>4-Acid Digestion</t>
        </is>
      </c>
      <c r="AK496" t="n">
        <v>0.84</v>
      </c>
      <c r="AL496" t="n">
        <v>8.4e-05</v>
      </c>
      <c r="AM496" t="inlineStr">
        <is>
          <t>4-Acid Digestion</t>
        </is>
      </c>
      <c r="AN496" t="n">
        <v>86</v>
      </c>
      <c r="AO496" t="n">
        <v>0.0086</v>
      </c>
      <c r="AP496" t="inlineStr">
        <is>
          <t>4-Acid Digestion</t>
        </is>
      </c>
      <c r="AQ496" t="inlineStr"/>
      <c r="AR496" t="inlineStr"/>
      <c r="AS496" t="inlineStr"/>
      <c r="AT496" t="n">
        <v>4.66</v>
      </c>
      <c r="AU496" t="n">
        <v>0.000466</v>
      </c>
      <c r="AV496" t="inlineStr">
        <is>
          <t>4-Acid Digestion</t>
        </is>
      </c>
      <c r="AW496" t="n">
        <v>13.7</v>
      </c>
      <c r="AX496" t="n">
        <v>0.00137</v>
      </c>
      <c r="AY496" t="inlineStr">
        <is>
          <t>4-Acid Digestion</t>
        </is>
      </c>
      <c r="AZ496" t="n">
        <v>7.96</v>
      </c>
      <c r="BA496" t="n">
        <v>0.000796</v>
      </c>
      <c r="BB496" t="inlineStr">
        <is>
          <t>4-Acid Digestion</t>
        </is>
      </c>
      <c r="BC496" t="n">
        <v>14.1</v>
      </c>
      <c r="BD496" t="n">
        <v>0.00141</v>
      </c>
      <c r="BE496" t="inlineStr">
        <is>
          <t>4-Acid Digestion</t>
        </is>
      </c>
      <c r="BF496" t="n">
        <v>3.64</v>
      </c>
      <c r="BG496" t="n">
        <v>0.000364</v>
      </c>
      <c r="BH496" t="inlineStr">
        <is>
          <t>4-Acid Digestion</t>
        </is>
      </c>
      <c r="BI496" t="n">
        <v>1.18</v>
      </c>
      <c r="BJ496" t="n">
        <v>0.000118</v>
      </c>
      <c r="BK496" t="inlineStr">
        <is>
          <t>4-Acid Digestion</t>
        </is>
      </c>
      <c r="BL496" t="n">
        <v>1.45</v>
      </c>
      <c r="BM496" t="n">
        <v>0.000145</v>
      </c>
      <c r="BN496" t="inlineStr">
        <is>
          <t>4-Acid Digestion</t>
        </is>
      </c>
      <c r="BO496" t="n">
        <v>25800</v>
      </c>
      <c r="BP496" t="n">
        <v>2.58</v>
      </c>
      <c r="BQ496" t="inlineStr">
        <is>
          <t>4-Acid Digestion</t>
        </is>
      </c>
      <c r="BR496" t="n">
        <v>22.1</v>
      </c>
      <c r="BS496" t="n">
        <v>0.00221</v>
      </c>
      <c r="BT496" t="inlineStr">
        <is>
          <t>4-Acid Digestion</t>
        </is>
      </c>
      <c r="BU496" t="n">
        <v>6.32</v>
      </c>
      <c r="BV496" t="n">
        <v>0.000632</v>
      </c>
      <c r="BW496" t="inlineStr">
        <is>
          <t>4-Acid Digestion</t>
        </is>
      </c>
      <c r="BX496" t="inlineStr"/>
      <c r="BY496" t="inlineStr"/>
      <c r="BZ496" t="inlineStr"/>
      <c r="CA496" t="n">
        <v>4.96</v>
      </c>
      <c r="CB496" t="n">
        <v>0.000496</v>
      </c>
      <c r="CC496" t="inlineStr">
        <is>
          <t>4-Acid Digestion</t>
        </is>
      </c>
      <c r="CD496" t="inlineStr"/>
      <c r="CE496" t="inlineStr"/>
      <c r="CF496" t="inlineStr"/>
      <c r="CG496" t="n">
        <v>0.53</v>
      </c>
      <c r="CH496" t="n">
        <v>5.3e-05</v>
      </c>
      <c r="CI496" t="inlineStr">
        <is>
          <t>4-Acid Digestion</t>
        </is>
      </c>
      <c r="CJ496" t="n">
        <v>0.2</v>
      </c>
      <c r="CK496" t="n">
        <v>2e-05</v>
      </c>
      <c r="CL496" t="inlineStr">
        <is>
          <t>4-Acid Digestion</t>
        </is>
      </c>
      <c r="CM496" t="inlineStr"/>
      <c r="CN496" t="inlineStr"/>
      <c r="CO496" t="inlineStr"/>
      <c r="CP496" t="n">
        <v>30600</v>
      </c>
      <c r="CQ496" t="n">
        <v>3.06</v>
      </c>
      <c r="CR496" t="inlineStr">
        <is>
          <t>4-Acid Digestion</t>
        </is>
      </c>
      <c r="CS496" t="n">
        <v>42.5</v>
      </c>
      <c r="CT496" t="n">
        <v>0.00425</v>
      </c>
      <c r="CU496" t="inlineStr">
        <is>
          <t>4-Acid Digestion</t>
        </is>
      </c>
      <c r="CV496" t="n">
        <v>36.9</v>
      </c>
      <c r="CW496" t="n">
        <v>0.00369</v>
      </c>
      <c r="CX496" t="inlineStr">
        <is>
          <t>4-Acid Digestion</t>
        </is>
      </c>
      <c r="CY496" t="n">
        <v>0.11</v>
      </c>
      <c r="CZ496" t="n">
        <v>1.1e-05</v>
      </c>
      <c r="DA496" t="inlineStr">
        <is>
          <t>4-Acid Digestion</t>
        </is>
      </c>
      <c r="DB496" t="n">
        <v>3630</v>
      </c>
      <c r="DC496" t="n">
        <v>0.363</v>
      </c>
      <c r="DD496" t="inlineStr">
        <is>
          <t>4-Acid Digestion</t>
        </is>
      </c>
      <c r="DE496" t="n">
        <v>310</v>
      </c>
      <c r="DF496" t="n">
        <v>0.031</v>
      </c>
      <c r="DG496" t="inlineStr">
        <is>
          <t>4-Acid Digestion</t>
        </is>
      </c>
      <c r="DH496" t="n">
        <v>2.44</v>
      </c>
      <c r="DI496" t="n">
        <v>0.000244</v>
      </c>
      <c r="DJ496" t="inlineStr">
        <is>
          <t>4-Acid Digestion</t>
        </is>
      </c>
      <c r="DK496" t="n">
        <v>21600</v>
      </c>
      <c r="DL496" t="n">
        <v>2.16</v>
      </c>
      <c r="DM496" t="inlineStr">
        <is>
          <t>4-Acid Digestion</t>
        </is>
      </c>
      <c r="DN496" t="n">
        <v>17.6</v>
      </c>
      <c r="DO496" t="n">
        <v>0.00176</v>
      </c>
      <c r="DP496" t="inlineStr">
        <is>
          <t>4-Acid Digestion</t>
        </is>
      </c>
      <c r="DQ496" t="n">
        <v>38.1</v>
      </c>
      <c r="DR496" t="n">
        <v>0.00381</v>
      </c>
      <c r="DS496" t="inlineStr">
        <is>
          <t>4-Acid Digestion</t>
        </is>
      </c>
      <c r="DT496" t="n">
        <v>10.3</v>
      </c>
      <c r="DU496" t="n">
        <v>0.00103</v>
      </c>
      <c r="DV496" t="inlineStr">
        <is>
          <t>4-Acid Digestion</t>
        </is>
      </c>
      <c r="DW496" t="n">
        <v>520</v>
      </c>
      <c r="DX496" t="n">
        <v>0.052</v>
      </c>
      <c r="DY496" t="inlineStr">
        <is>
          <t>4-Acid Digestion</t>
        </is>
      </c>
      <c r="DZ496" t="n">
        <v>25.8</v>
      </c>
      <c r="EA496" t="n">
        <v>0.00258</v>
      </c>
      <c r="EB496" t="inlineStr">
        <is>
          <t>4-Acid Digestion</t>
        </is>
      </c>
      <c r="EC496" t="inlineStr"/>
      <c r="ED496" t="inlineStr"/>
      <c r="EE496" t="inlineStr"/>
      <c r="EF496" t="n">
        <v>10.1</v>
      </c>
      <c r="EG496" t="n">
        <v>0.00101</v>
      </c>
      <c r="EH496" t="inlineStr">
        <is>
          <t>4-Acid Digestion</t>
        </is>
      </c>
      <c r="EI496" t="inlineStr"/>
      <c r="EJ496" t="inlineStr"/>
      <c r="EK496" t="inlineStr"/>
      <c r="EL496" t="n">
        <v>159</v>
      </c>
      <c r="EM496" t="n">
        <v>0.0159</v>
      </c>
      <c r="EN496" t="inlineStr">
        <is>
          <t>4-Acid Digestion</t>
        </is>
      </c>
      <c r="EO496" s="2" t="n">
        <v>0.002</v>
      </c>
      <c r="EP496" s="2" t="n">
        <v>2e-07</v>
      </c>
      <c r="EQ496" t="inlineStr">
        <is>
          <t>4-Acid Digestion</t>
        </is>
      </c>
      <c r="ER496" t="inlineStr"/>
      <c r="ES496" t="inlineStr"/>
      <c r="ET496" t="inlineStr"/>
      <c r="EU496" t="inlineStr"/>
      <c r="EV496" t="inlineStr"/>
      <c r="EW496" t="inlineStr"/>
      <c r="EX496" t="n">
        <v>330</v>
      </c>
      <c r="EY496" t="n">
        <v>0.033</v>
      </c>
      <c r="EZ496" t="inlineStr">
        <is>
          <t>4-Acid Digestion</t>
        </is>
      </c>
      <c r="FA496" t="n">
        <v>1.28</v>
      </c>
      <c r="FB496" t="n">
        <v>0.000128</v>
      </c>
      <c r="FC496" t="inlineStr">
        <is>
          <t>4-Acid Digestion</t>
        </is>
      </c>
      <c r="FD496" t="n">
        <v>5.14</v>
      </c>
      <c r="FE496" t="n">
        <v>0.000514</v>
      </c>
      <c r="FF496" t="inlineStr">
        <is>
          <t>4-Acid Digestion</t>
        </is>
      </c>
      <c r="FG496" s="2" t="n">
        <v>2</v>
      </c>
      <c r="FH496" s="2" t="n">
        <v>0.0002</v>
      </c>
      <c r="FI496" t="inlineStr">
        <is>
          <t>4-Acid Digestion</t>
        </is>
      </c>
      <c r="FJ496" t="inlineStr"/>
      <c r="FK496" t="inlineStr"/>
      <c r="FL496" t="inlineStr"/>
      <c r="FM496" t="n">
        <v>7.65</v>
      </c>
      <c r="FN496" t="n">
        <v>0.0007649999999999999</v>
      </c>
      <c r="FO496" t="inlineStr">
        <is>
          <t>4-Acid Digestion</t>
        </is>
      </c>
      <c r="FP496" t="n">
        <v>4.56</v>
      </c>
      <c r="FQ496" t="n">
        <v>0.000456</v>
      </c>
      <c r="FR496" t="inlineStr">
        <is>
          <t>4-Acid Digestion</t>
        </is>
      </c>
      <c r="FS496" t="n">
        <v>173</v>
      </c>
      <c r="FT496" t="n">
        <v>0.0173</v>
      </c>
      <c r="FU496" t="inlineStr">
        <is>
          <t>4-Acid Digestion</t>
        </is>
      </c>
      <c r="FV496" t="n">
        <v>1.33</v>
      </c>
      <c r="FW496" t="n">
        <v>0.000133</v>
      </c>
      <c r="FX496" t="inlineStr">
        <is>
          <t>4-Acid Digestion</t>
        </is>
      </c>
      <c r="FY496" t="n">
        <v>0.8</v>
      </c>
      <c r="FZ496" t="n">
        <v>8.000000000000001e-05</v>
      </c>
      <c r="GA496" t="inlineStr">
        <is>
          <t>4-Acid Digestion</t>
        </is>
      </c>
      <c r="GB496" s="2" t="n">
        <v>0.2</v>
      </c>
      <c r="GC496" s="2" t="n">
        <v>2e-05</v>
      </c>
      <c r="GD496" t="inlineStr">
        <is>
          <t>4-Acid Digestion</t>
        </is>
      </c>
      <c r="GE496" t="n">
        <v>15.5</v>
      </c>
      <c r="GF496" t="n">
        <v>0.00155</v>
      </c>
      <c r="GG496" t="inlineStr">
        <is>
          <t>4-Acid Digestion</t>
        </is>
      </c>
      <c r="GH496" t="n">
        <v>1700</v>
      </c>
      <c r="GI496" t="n">
        <v>0.17</v>
      </c>
      <c r="GJ496" t="inlineStr">
        <is>
          <t>4-Acid Digestion</t>
        </is>
      </c>
      <c r="GK496" t="n">
        <v>1.05</v>
      </c>
      <c r="GL496" t="n">
        <v>0.000105</v>
      </c>
      <c r="GM496" t="inlineStr">
        <is>
          <t>4-Acid Digestion</t>
        </is>
      </c>
      <c r="GN496" t="n">
        <v>0.14</v>
      </c>
      <c r="GO496" t="n">
        <v>1.4e-05</v>
      </c>
      <c r="GP496" t="inlineStr">
        <is>
          <t>4-Acid Digestion</t>
        </is>
      </c>
      <c r="GQ496" t="n">
        <v>5.07</v>
      </c>
      <c r="GR496" t="n">
        <v>0.000507</v>
      </c>
      <c r="GS496" t="inlineStr">
        <is>
          <t>4-Acid Digestion</t>
        </is>
      </c>
      <c r="GT496" t="n">
        <v>24.2</v>
      </c>
      <c r="GU496" t="n">
        <v>0.00242</v>
      </c>
      <c r="GV496" t="inlineStr">
        <is>
          <t>4-Acid Digestion</t>
        </is>
      </c>
      <c r="GW496" t="n">
        <v>1.88</v>
      </c>
      <c r="GX496" t="n">
        <v>0.000188</v>
      </c>
      <c r="GY496" t="inlineStr">
        <is>
          <t>4-Acid Digestion</t>
        </is>
      </c>
      <c r="GZ496" t="n">
        <v>15.3</v>
      </c>
      <c r="HA496" t="n">
        <v>0.00153</v>
      </c>
      <c r="HB496" t="inlineStr">
        <is>
          <t>4-Acid Digestion</t>
        </is>
      </c>
      <c r="HC496" t="n">
        <v>0.79</v>
      </c>
      <c r="HD496" t="n">
        <v>7.9e-05</v>
      </c>
      <c r="HE496" t="inlineStr">
        <is>
          <t>4-Acid Digestion</t>
        </is>
      </c>
      <c r="HF496" t="n">
        <v>118</v>
      </c>
      <c r="HG496" t="n">
        <v>0.0118</v>
      </c>
      <c r="HH496" t="inlineStr">
        <is>
          <t>4-Acid Digestion</t>
        </is>
      </c>
      <c r="HI496" t="n">
        <v>163</v>
      </c>
      <c r="HJ496" t="n">
        <v>0.0163</v>
      </c>
      <c r="HK496" t="inlineStr">
        <is>
          <t>4-Acid Digestion</t>
        </is>
      </c>
    </row>
    <row r="497">
      <c r="A497" t="inlineStr">
        <is>
          <t>OREASC27f</t>
        </is>
      </c>
      <c r="B497" t="inlineStr">
        <is>
          <t>Blank (coarse) drill chips</t>
        </is>
      </c>
      <c r="C497" t="inlineStr">
        <is>
          <t>primary</t>
        </is>
      </c>
      <c r="D497" t="inlineStr">
        <is>
          <t>rhyodacite</t>
        </is>
      </c>
      <c r="E497" t="inlineStr">
        <is>
          <t>barren</t>
        </is>
      </c>
      <c r="F497" t="inlineStr">
        <is>
          <t>no</t>
        </is>
      </c>
      <c r="G497" t="inlineStr">
        <is>
          <t>Current</t>
        </is>
      </c>
      <c r="H497" t="inlineStr">
        <is>
          <t>C:/Users/Zeb/Documents/GitHub/OREAS-Catalogue-Info/oreas-catalogue-2024-05-24.csv</t>
        </is>
      </c>
      <c r="I497">
        <f>Hyperlink("https://www.oreas.com/crm/OREAS-C27f/")</f>
        <v/>
      </c>
      <c r="J497" t="n">
        <v>0.167</v>
      </c>
      <c r="K497" t="n">
        <v>1.67e-05</v>
      </c>
      <c r="L497" t="inlineStr">
        <is>
          <t>4-Acid Digestion</t>
        </is>
      </c>
      <c r="M497" t="n">
        <v>72300</v>
      </c>
      <c r="N497" t="n">
        <v>7.23</v>
      </c>
      <c r="O497" t="inlineStr">
        <is>
          <t>4-Acid Digestion</t>
        </is>
      </c>
      <c r="P497" t="n">
        <v>5.77</v>
      </c>
      <c r="Q497" t="n">
        <v>0.000577</v>
      </c>
      <c r="R497" t="inlineStr">
        <is>
          <t>4-Acid Digestion</t>
        </is>
      </c>
      <c r="S497" s="2" t="n">
        <v>0.003</v>
      </c>
      <c r="T497" s="2" t="n">
        <v>3e-07</v>
      </c>
      <c r="U497" t="inlineStr">
        <is>
          <t>Pb Fire Assay</t>
        </is>
      </c>
      <c r="V497" t="inlineStr"/>
      <c r="W497" t="inlineStr"/>
      <c r="X497" t="inlineStr"/>
      <c r="Y497" t="n">
        <v>2493</v>
      </c>
      <c r="Z497" t="n">
        <v>0.2493</v>
      </c>
      <c r="AA497" t="inlineStr">
        <is>
          <t>4-Acid Digestion</t>
        </is>
      </c>
      <c r="AB497" t="n">
        <v>3.12</v>
      </c>
      <c r="AC497" t="n">
        <v>0.000312</v>
      </c>
      <c r="AD497" t="inlineStr">
        <is>
          <t>4-Acid Digestion</t>
        </is>
      </c>
      <c r="AE497" t="n">
        <v>0.4</v>
      </c>
      <c r="AF497" t="n">
        <v>4e-05</v>
      </c>
      <c r="AG497" t="inlineStr">
        <is>
          <t>4-Acid Digestion</t>
        </is>
      </c>
      <c r="AH497" t="n">
        <v>12300</v>
      </c>
      <c r="AI497" t="n">
        <v>1.23</v>
      </c>
      <c r="AJ497" t="inlineStr">
        <is>
          <t>4-Acid Digestion</t>
        </is>
      </c>
      <c r="AK497" t="n">
        <v>0.46</v>
      </c>
      <c r="AL497" t="n">
        <v>4.6e-05</v>
      </c>
      <c r="AM497" t="inlineStr">
        <is>
          <t>4-Acid Digestion</t>
        </is>
      </c>
      <c r="AN497" t="n">
        <v>87</v>
      </c>
      <c r="AO497" t="n">
        <v>0.008699999999999999</v>
      </c>
      <c r="AP497" t="inlineStr">
        <is>
          <t>4-Acid Digestion</t>
        </is>
      </c>
      <c r="AQ497" t="inlineStr"/>
      <c r="AR497" t="inlineStr"/>
      <c r="AS497" t="inlineStr"/>
      <c r="AT497" t="n">
        <v>4.82</v>
      </c>
      <c r="AU497" t="n">
        <v>0.000482</v>
      </c>
      <c r="AV497" t="inlineStr">
        <is>
          <t>4-Acid Digestion</t>
        </is>
      </c>
      <c r="AW497" t="inlineStr"/>
      <c r="AX497" t="inlineStr"/>
      <c r="AY497" t="inlineStr"/>
      <c r="AZ497" t="n">
        <v>7.34</v>
      </c>
      <c r="BA497" t="n">
        <v>0.000734</v>
      </c>
      <c r="BB497" t="inlineStr">
        <is>
          <t>4-Acid Digestion</t>
        </is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22600</v>
      </c>
      <c r="BP497" t="n">
        <v>2.26</v>
      </c>
      <c r="BQ497" t="inlineStr">
        <is>
          <t>4-Acid Digestion</t>
        </is>
      </c>
      <c r="BR497" t="n">
        <v>21</v>
      </c>
      <c r="BS497" t="n">
        <v>0.0021</v>
      </c>
      <c r="BT497" t="inlineStr">
        <is>
          <t>4-Acid Digestion</t>
        </is>
      </c>
      <c r="BU497" t="inlineStr"/>
      <c r="BV497" t="inlineStr"/>
      <c r="BW497" t="inlineStr"/>
      <c r="BX497" t="inlineStr"/>
      <c r="BY497" t="inlineStr"/>
      <c r="BZ497" t="inlineStr"/>
      <c r="CA497" t="n">
        <v>4.16</v>
      </c>
      <c r="CB497" t="n">
        <v>0.000416</v>
      </c>
      <c r="CC497" t="inlineStr">
        <is>
          <t>4-Acid Digestion</t>
        </is>
      </c>
      <c r="CD497" t="inlineStr"/>
      <c r="CE497" t="inlineStr"/>
      <c r="CF497" t="inlineStr"/>
      <c r="CG497" t="inlineStr"/>
      <c r="CH497" t="inlineStr"/>
      <c r="CI497" t="inlineStr"/>
      <c r="CJ497" t="n">
        <v>0.08699999999999999</v>
      </c>
      <c r="CK497" t="n">
        <v>8.7e-06</v>
      </c>
      <c r="CL497" t="inlineStr">
        <is>
          <t>4-Acid Digestion</t>
        </is>
      </c>
      <c r="CM497" t="inlineStr"/>
      <c r="CN497" t="inlineStr"/>
      <c r="CO497" t="inlineStr"/>
      <c r="CP497" t="n">
        <v>31700</v>
      </c>
      <c r="CQ497" t="n">
        <v>3.17</v>
      </c>
      <c r="CR497" t="inlineStr">
        <is>
          <t>4-Acid Digestion</t>
        </is>
      </c>
      <c r="CS497" t="n">
        <v>41.7</v>
      </c>
      <c r="CT497" t="n">
        <v>0.00417</v>
      </c>
      <c r="CU497" t="inlineStr">
        <is>
          <t>4-Acid Digestion</t>
        </is>
      </c>
      <c r="CV497" t="n">
        <v>38</v>
      </c>
      <c r="CW497" t="n">
        <v>0.0038</v>
      </c>
      <c r="CX497" t="inlineStr">
        <is>
          <t>4-Acid Digestion</t>
        </is>
      </c>
      <c r="CY497" t="inlineStr"/>
      <c r="CZ497" t="inlineStr"/>
      <c r="DA497" t="inlineStr"/>
      <c r="DB497" t="n">
        <v>3660</v>
      </c>
      <c r="DC497" t="n">
        <v>0.366</v>
      </c>
      <c r="DD497" t="inlineStr">
        <is>
          <t>4-Acid Digestion</t>
        </is>
      </c>
      <c r="DE497" t="n">
        <v>260</v>
      </c>
      <c r="DF497" t="n">
        <v>0.026</v>
      </c>
      <c r="DG497" t="inlineStr">
        <is>
          <t>4-Acid Digestion</t>
        </is>
      </c>
      <c r="DH497" t="n">
        <v>2.75</v>
      </c>
      <c r="DI497" t="n">
        <v>0.000275</v>
      </c>
      <c r="DJ497" t="inlineStr">
        <is>
          <t>4-Acid Digestion</t>
        </is>
      </c>
      <c r="DK497" t="n">
        <v>20800</v>
      </c>
      <c r="DL497" t="n">
        <v>2.08</v>
      </c>
      <c r="DM497" t="inlineStr">
        <is>
          <t>4-Acid Digestion</t>
        </is>
      </c>
      <c r="DN497" t="n">
        <v>16.6</v>
      </c>
      <c r="DO497" t="n">
        <v>0.00166</v>
      </c>
      <c r="DP497" t="inlineStr">
        <is>
          <t>4-Acid Digestion</t>
        </is>
      </c>
      <c r="DQ497" t="inlineStr"/>
      <c r="DR497" t="inlineStr"/>
      <c r="DS497" t="inlineStr"/>
      <c r="DT497" t="n">
        <v>13.6</v>
      </c>
      <c r="DU497" t="n">
        <v>0.00136</v>
      </c>
      <c r="DV497" t="inlineStr">
        <is>
          <t>4-Acid Digestion</t>
        </is>
      </c>
      <c r="DW497" t="n">
        <v>600</v>
      </c>
      <c r="DX497" t="n">
        <v>0.06</v>
      </c>
      <c r="DY497" t="inlineStr">
        <is>
          <t>4-Acid Digestion</t>
        </is>
      </c>
      <c r="DZ497" t="n">
        <v>27.8</v>
      </c>
      <c r="EA497" t="n">
        <v>0.00278</v>
      </c>
      <c r="EB497" t="inlineStr">
        <is>
          <t>4-Acid Digestion</t>
        </is>
      </c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n">
        <v>164</v>
      </c>
      <c r="EM497" t="n">
        <v>0.0164</v>
      </c>
      <c r="EN497" t="inlineStr">
        <is>
          <t>4-Acid Digestion</t>
        </is>
      </c>
      <c r="EO497" s="2" t="n">
        <v>0.002</v>
      </c>
      <c r="EP497" s="2" t="n">
        <v>2e-07</v>
      </c>
      <c r="EQ497" t="inlineStr">
        <is>
          <t>4-Acid Digestion</t>
        </is>
      </c>
      <c r="ER497" t="inlineStr"/>
      <c r="ES497" t="inlineStr"/>
      <c r="ET497" t="inlineStr"/>
      <c r="EU497" t="inlineStr"/>
      <c r="EV497" t="inlineStr"/>
      <c r="EW497" t="inlineStr"/>
      <c r="EX497" t="n">
        <v>550</v>
      </c>
      <c r="EY497" t="n">
        <v>0.055</v>
      </c>
      <c r="EZ497" t="inlineStr">
        <is>
          <t>4-Acid Digestion</t>
        </is>
      </c>
      <c r="FA497" t="n">
        <v>1.18</v>
      </c>
      <c r="FB497" t="n">
        <v>0.000118</v>
      </c>
      <c r="FC497" t="inlineStr">
        <is>
          <t>4-Acid Digestion</t>
        </is>
      </c>
      <c r="FD497" t="n">
        <v>4.45</v>
      </c>
      <c r="FE497" t="n">
        <v>0.000445</v>
      </c>
      <c r="FF497" t="inlineStr">
        <is>
          <t>4-Acid Digestion</t>
        </is>
      </c>
      <c r="FG497" s="2" t="n">
        <v>5</v>
      </c>
      <c r="FH497" s="2" t="n">
        <v>0.0005</v>
      </c>
      <c r="FI497" t="inlineStr">
        <is>
          <t>4-Acid Digestion</t>
        </is>
      </c>
      <c r="FJ497" t="inlineStr"/>
      <c r="FK497" t="inlineStr"/>
      <c r="FL497" t="inlineStr"/>
      <c r="FM497" t="inlineStr"/>
      <c r="FN497" t="inlineStr"/>
      <c r="FO497" t="inlineStr"/>
      <c r="FP497" t="n">
        <v>4.21</v>
      </c>
      <c r="FQ497" t="n">
        <v>0.000421</v>
      </c>
      <c r="FR497" t="inlineStr">
        <is>
          <t>4-Acid Digestion</t>
        </is>
      </c>
      <c r="FS497" t="n">
        <v>187</v>
      </c>
      <c r="FT497" t="n">
        <v>0.0187</v>
      </c>
      <c r="FU497" t="inlineStr">
        <is>
          <t>4-Acid Digestion</t>
        </is>
      </c>
      <c r="FV497" t="n">
        <v>1.22</v>
      </c>
      <c r="FW497" t="n">
        <v>0.000122</v>
      </c>
      <c r="FX497" t="inlineStr">
        <is>
          <t>4-Acid Digestion</t>
        </is>
      </c>
      <c r="FY497" t="n">
        <v>0.77</v>
      </c>
      <c r="FZ497" t="n">
        <v>7.7e-05</v>
      </c>
      <c r="GA497" t="inlineStr">
        <is>
          <t>4-Acid Digestion</t>
        </is>
      </c>
      <c r="GB497" s="2" t="n">
        <v>0.05</v>
      </c>
      <c r="GC497" s="2" t="n">
        <v>5e-06</v>
      </c>
      <c r="GD497" t="inlineStr">
        <is>
          <t>4-Acid Digestion</t>
        </is>
      </c>
      <c r="GE497" t="n">
        <v>15.5</v>
      </c>
      <c r="GF497" t="n">
        <v>0.00155</v>
      </c>
      <c r="GG497" t="inlineStr">
        <is>
          <t>4-Acid Digestion</t>
        </is>
      </c>
      <c r="GH497" t="n">
        <v>1600</v>
      </c>
      <c r="GI497" t="n">
        <v>0.16</v>
      </c>
      <c r="GJ497" t="inlineStr">
        <is>
          <t>4-Acid Digestion</t>
        </is>
      </c>
      <c r="GK497" t="n">
        <v>0.95</v>
      </c>
      <c r="GL497" t="n">
        <v>9.500000000000001e-05</v>
      </c>
      <c r="GM497" t="inlineStr">
        <is>
          <t>4-Acid Digestion</t>
        </is>
      </c>
      <c r="GN497" t="inlineStr"/>
      <c r="GO497" t="inlineStr"/>
      <c r="GP497" t="inlineStr"/>
      <c r="GQ497" t="n">
        <v>4.87</v>
      </c>
      <c r="GR497" t="n">
        <v>0.000487</v>
      </c>
      <c r="GS497" t="inlineStr">
        <is>
          <t>4-Acid Digestion</t>
        </is>
      </c>
      <c r="GT497" t="n">
        <v>23.2</v>
      </c>
      <c r="GU497" t="n">
        <v>0.00232</v>
      </c>
      <c r="GV497" t="inlineStr">
        <is>
          <t>4-Acid Digestion</t>
        </is>
      </c>
      <c r="GW497" t="n">
        <v>2.1</v>
      </c>
      <c r="GX497" t="n">
        <v>0.00021</v>
      </c>
      <c r="GY497" t="inlineStr">
        <is>
          <t>4-Acid Digestion</t>
        </is>
      </c>
      <c r="GZ497" t="n">
        <v>13.7</v>
      </c>
      <c r="HA497" t="n">
        <v>0.00137</v>
      </c>
      <c r="HB497" t="inlineStr">
        <is>
          <t>4-Acid Digestion</t>
        </is>
      </c>
      <c r="HC497" t="n">
        <v>0.66</v>
      </c>
      <c r="HD497" t="n">
        <v>6.600000000000001e-05</v>
      </c>
      <c r="HE497" t="inlineStr">
        <is>
          <t>4-Acid Digestion</t>
        </is>
      </c>
      <c r="HF497" t="n">
        <v>115</v>
      </c>
      <c r="HG497" t="n">
        <v>0.0115</v>
      </c>
      <c r="HH497" t="inlineStr">
        <is>
          <t>4-Acid Digestion</t>
        </is>
      </c>
      <c r="HI497" t="n">
        <v>136</v>
      </c>
      <c r="HJ497" t="n">
        <v>0.0136</v>
      </c>
      <c r="HK497" t="inlineStr">
        <is>
          <t>4-Acid Digestion</t>
        </is>
      </c>
    </row>
    <row r="498">
      <c r="A498" t="inlineStr">
        <is>
          <t>OREASC27h</t>
        </is>
      </c>
      <c r="B498" t="inlineStr">
        <is>
          <t>Blank (coarse) drill chips</t>
        </is>
      </c>
      <c r="C498" t="inlineStr">
        <is>
          <t>primary</t>
        </is>
      </c>
      <c r="D498" t="inlineStr">
        <is>
          <t>rhyodacite</t>
        </is>
      </c>
      <c r="E498" t="inlineStr">
        <is>
          <t>barren</t>
        </is>
      </c>
      <c r="F498" t="inlineStr">
        <is>
          <t>no</t>
        </is>
      </c>
      <c r="G498" t="inlineStr">
        <is>
          <t>Current</t>
        </is>
      </c>
      <c r="H498" t="inlineStr">
        <is>
          <t>C:/Users/Zeb/Documents/GitHub/OREAS-Catalogue-Info/oreas-catalogue-2024-05-24.csv</t>
        </is>
      </c>
      <c r="I498">
        <f>Hyperlink("https://www.oreas.com/crm/OREAS-C27h/")</f>
        <v/>
      </c>
      <c r="J498" t="n">
        <v>0.171</v>
      </c>
      <c r="K498" t="n">
        <v>1.71e-05</v>
      </c>
      <c r="L498" t="inlineStr">
        <is>
          <t>4-Acid Digestion</t>
        </is>
      </c>
      <c r="M498" t="n">
        <v>77500</v>
      </c>
      <c r="N498" t="n">
        <v>7.75</v>
      </c>
      <c r="O498" t="inlineStr">
        <is>
          <t>4-Acid Digestion</t>
        </is>
      </c>
      <c r="P498" t="n">
        <v>3</v>
      </c>
      <c r="Q498" t="n">
        <v>0.0003</v>
      </c>
      <c r="R498" t="inlineStr">
        <is>
          <t>4-Acid Digestion</t>
        </is>
      </c>
      <c r="S498" s="2" t="n">
        <v>0.002</v>
      </c>
      <c r="T498" s="2" t="n">
        <v>2e-07</v>
      </c>
      <c r="U498" t="inlineStr">
        <is>
          <t>Pb Fire Assay</t>
        </is>
      </c>
      <c r="V498" t="inlineStr"/>
      <c r="W498" t="inlineStr"/>
      <c r="X498" t="inlineStr"/>
      <c r="Y498" t="n">
        <v>2940</v>
      </c>
      <c r="Z498" t="n">
        <v>0.294</v>
      </c>
      <c r="AA498" t="inlineStr">
        <is>
          <t>4-Acid Digestion</t>
        </is>
      </c>
      <c r="AB498" t="n">
        <v>3.2</v>
      </c>
      <c r="AC498" t="n">
        <v>0.00032</v>
      </c>
      <c r="AD498" t="inlineStr">
        <is>
          <t>4-Acid Digestion</t>
        </is>
      </c>
      <c r="AE498" t="n">
        <v>0.16</v>
      </c>
      <c r="AF498" t="n">
        <v>1.6e-05</v>
      </c>
      <c r="AG498" t="inlineStr">
        <is>
          <t>4-Acid Digestion</t>
        </is>
      </c>
      <c r="AH498" t="n">
        <v>11100</v>
      </c>
      <c r="AI498" t="n">
        <v>1.11</v>
      </c>
      <c r="AJ498" t="inlineStr">
        <is>
          <t>4-Acid Digestion</t>
        </is>
      </c>
      <c r="AK498" t="n">
        <v>0.4</v>
      </c>
      <c r="AL498" t="n">
        <v>4e-05</v>
      </c>
      <c r="AM498" t="inlineStr">
        <is>
          <t>4-Acid Digestion</t>
        </is>
      </c>
      <c r="AN498" t="n">
        <v>94</v>
      </c>
      <c r="AO498" t="n">
        <v>0.0094</v>
      </c>
      <c r="AP498" t="inlineStr">
        <is>
          <t>4-Acid Digestion</t>
        </is>
      </c>
      <c r="AQ498" t="inlineStr"/>
      <c r="AR498" t="inlineStr"/>
      <c r="AS498" t="inlineStr"/>
      <c r="AT498" t="n">
        <v>2.1</v>
      </c>
      <c r="AU498" t="n">
        <v>0.00021</v>
      </c>
      <c r="AV498" t="inlineStr">
        <is>
          <t>4-Acid Digestion</t>
        </is>
      </c>
      <c r="AW498" t="inlineStr"/>
      <c r="AX498" t="inlineStr"/>
      <c r="AY498" t="inlineStr"/>
      <c r="AZ498" t="n">
        <v>6.67</v>
      </c>
      <c r="BA498" t="n">
        <v>0.0006669999999999999</v>
      </c>
      <c r="BB498" t="inlineStr">
        <is>
          <t>4-Acid Digestion</t>
        </is>
      </c>
      <c r="BC498" t="n">
        <v>5.05</v>
      </c>
      <c r="BD498" t="n">
        <v>0.000505</v>
      </c>
      <c r="BE498" t="inlineStr">
        <is>
          <t>4-Acid Digestion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24700</v>
      </c>
      <c r="BP498" t="n">
        <v>2.47</v>
      </c>
      <c r="BQ498" t="inlineStr">
        <is>
          <t>4-Acid Digestion</t>
        </is>
      </c>
      <c r="BR498" t="n">
        <v>23</v>
      </c>
      <c r="BS498" t="n">
        <v>0.0023</v>
      </c>
      <c r="BT498" t="inlineStr">
        <is>
          <t>4-Acid Digestion</t>
        </is>
      </c>
      <c r="BU498" t="inlineStr"/>
      <c r="BV498" t="inlineStr"/>
      <c r="BW498" t="inlineStr"/>
      <c r="BX498" t="inlineStr"/>
      <c r="BY498" t="inlineStr"/>
      <c r="BZ498" t="inlineStr"/>
      <c r="CA498" t="n">
        <v>6.61</v>
      </c>
      <c r="CB498" t="n">
        <v>0.000661</v>
      </c>
      <c r="CC498" t="inlineStr">
        <is>
          <t>4-Acid Digestion</t>
        </is>
      </c>
      <c r="CD498" t="inlineStr"/>
      <c r="CE498" t="inlineStr"/>
      <c r="CF498" t="inlineStr"/>
      <c r="CG498" t="inlineStr"/>
      <c r="CH498" t="inlineStr"/>
      <c r="CI498" t="inlineStr"/>
      <c r="CJ498" t="n">
        <v>0.07199999999999999</v>
      </c>
      <c r="CK498" t="n">
        <v>7.2e-06</v>
      </c>
      <c r="CL498" t="inlineStr">
        <is>
          <t>4-Acid Digestion</t>
        </is>
      </c>
      <c r="CM498" t="inlineStr"/>
      <c r="CN498" t="inlineStr"/>
      <c r="CO498" t="inlineStr"/>
      <c r="CP498" t="n">
        <v>31700</v>
      </c>
      <c r="CQ498" t="n">
        <v>3.17</v>
      </c>
      <c r="CR498" t="inlineStr">
        <is>
          <t>4-Acid Digestion</t>
        </is>
      </c>
      <c r="CS498" t="n">
        <v>47.8</v>
      </c>
      <c r="CT498" t="n">
        <v>0.00478</v>
      </c>
      <c r="CU498" t="inlineStr">
        <is>
          <t>4-Acid Digestion</t>
        </is>
      </c>
      <c r="CV498" t="n">
        <v>33.2</v>
      </c>
      <c r="CW498" t="n">
        <v>0.00332</v>
      </c>
      <c r="CX498" t="inlineStr">
        <is>
          <t>4-Acid Digestion</t>
        </is>
      </c>
      <c r="CY498" t="inlineStr"/>
      <c r="CZ498" t="inlineStr"/>
      <c r="DA498" t="inlineStr"/>
      <c r="DB498" t="n">
        <v>1490</v>
      </c>
      <c r="DC498" t="n">
        <v>0.149</v>
      </c>
      <c r="DD498" t="inlineStr">
        <is>
          <t>4-Acid Digestion</t>
        </is>
      </c>
      <c r="DE498" t="n">
        <v>330</v>
      </c>
      <c r="DF498" t="n">
        <v>0.033</v>
      </c>
      <c r="DG498" t="inlineStr">
        <is>
          <t>4-Acid Digestion</t>
        </is>
      </c>
      <c r="DH498" t="n">
        <v>2.88</v>
      </c>
      <c r="DI498" t="n">
        <v>0.000288</v>
      </c>
      <c r="DJ498" t="inlineStr">
        <is>
          <t>4-Acid Digestion</t>
        </is>
      </c>
      <c r="DK498" t="n">
        <v>28300</v>
      </c>
      <c r="DL498" t="n">
        <v>2.83</v>
      </c>
      <c r="DM498" t="inlineStr">
        <is>
          <t>4-Acid Digestion</t>
        </is>
      </c>
      <c r="DN498" t="n">
        <v>19.8</v>
      </c>
      <c r="DO498" t="n">
        <v>0.00198</v>
      </c>
      <c r="DP498" t="inlineStr">
        <is>
          <t>4-Acid Digestion</t>
        </is>
      </c>
      <c r="DQ498" t="inlineStr"/>
      <c r="DR498" t="inlineStr"/>
      <c r="DS498" t="inlineStr"/>
      <c r="DT498" t="n">
        <v>2.05</v>
      </c>
      <c r="DU498" t="n">
        <v>0.000205</v>
      </c>
      <c r="DV498" t="inlineStr">
        <is>
          <t>4-Acid Digestion</t>
        </is>
      </c>
      <c r="DW498" t="n">
        <v>300</v>
      </c>
      <c r="DX498" t="n">
        <v>0.03</v>
      </c>
      <c r="DY498" t="inlineStr">
        <is>
          <t>4-Acid Digestion</t>
        </is>
      </c>
      <c r="DZ498" t="n">
        <v>24</v>
      </c>
      <c r="EA498" t="n">
        <v>0.0024</v>
      </c>
      <c r="EB498" t="inlineStr">
        <is>
          <t>4-Acid Digestion</t>
        </is>
      </c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n">
        <v>150</v>
      </c>
      <c r="EM498" t="n">
        <v>0.015</v>
      </c>
      <c r="EN498" t="inlineStr">
        <is>
          <t>4-Acid Digestion</t>
        </is>
      </c>
      <c r="EO498" s="2" t="n">
        <v>0.002</v>
      </c>
      <c r="EP498" s="2" t="n">
        <v>2e-07</v>
      </c>
      <c r="EQ498" t="inlineStr">
        <is>
          <t>4-Acid Digestion</t>
        </is>
      </c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n">
        <v>1.03</v>
      </c>
      <c r="FB498" t="n">
        <v>0.000103</v>
      </c>
      <c r="FC498" t="inlineStr">
        <is>
          <t>4-Acid Digestion</t>
        </is>
      </c>
      <c r="FD498" t="n">
        <v>4.31</v>
      </c>
      <c r="FE498" t="n">
        <v>0.000431</v>
      </c>
      <c r="FF498" t="inlineStr">
        <is>
          <t>4-Acid Digestion</t>
        </is>
      </c>
      <c r="FG498" s="2" t="n">
        <v>1</v>
      </c>
      <c r="FH498" s="2" t="n">
        <v>0.0001</v>
      </c>
      <c r="FI498" t="inlineStr">
        <is>
          <t>4-Acid Digestion</t>
        </is>
      </c>
      <c r="FJ498" t="inlineStr"/>
      <c r="FK498" t="inlineStr"/>
      <c r="FL498" t="inlineStr"/>
      <c r="FM498" t="inlineStr"/>
      <c r="FN498" t="inlineStr"/>
      <c r="FO498" t="inlineStr"/>
      <c r="FP498" t="n">
        <v>3.97</v>
      </c>
      <c r="FQ498" t="n">
        <v>0.000397</v>
      </c>
      <c r="FR498" t="inlineStr">
        <is>
          <t>4-Acid Digestion</t>
        </is>
      </c>
      <c r="FS498" t="n">
        <v>178</v>
      </c>
      <c r="FT498" t="n">
        <v>0.0178</v>
      </c>
      <c r="FU498" t="inlineStr">
        <is>
          <t>4-Acid Digestion</t>
        </is>
      </c>
      <c r="FV498" t="n">
        <v>1.45</v>
      </c>
      <c r="FW498" t="n">
        <v>0.000145</v>
      </c>
      <c r="FX498" t="inlineStr">
        <is>
          <t>4-Acid Digestion</t>
        </is>
      </c>
      <c r="FY498" t="inlineStr"/>
      <c r="FZ498" t="inlineStr"/>
      <c r="GA498" t="inlineStr"/>
      <c r="GB498" s="2" t="n">
        <v>0.05</v>
      </c>
      <c r="GC498" s="2" t="n">
        <v>5e-06</v>
      </c>
      <c r="GD498" t="inlineStr">
        <is>
          <t>4-Acid Digestion</t>
        </is>
      </c>
      <c r="GE498" t="n">
        <v>15.3</v>
      </c>
      <c r="GF498" t="n">
        <v>0.00153</v>
      </c>
      <c r="GG498" t="inlineStr">
        <is>
          <t>4-Acid Digestion</t>
        </is>
      </c>
      <c r="GH498" t="n">
        <v>1190</v>
      </c>
      <c r="GI498" t="n">
        <v>0.119</v>
      </c>
      <c r="GJ498" t="inlineStr">
        <is>
          <t>4-Acid Digestion</t>
        </is>
      </c>
      <c r="GK498" t="n">
        <v>0.8</v>
      </c>
      <c r="GL498" t="n">
        <v>8.000000000000001e-05</v>
      </c>
      <c r="GM498" t="inlineStr">
        <is>
          <t>4-Acid Digestion</t>
        </is>
      </c>
      <c r="GN498" t="inlineStr"/>
      <c r="GO498" t="inlineStr"/>
      <c r="GP498" t="inlineStr"/>
      <c r="GQ498" t="n">
        <v>5.89</v>
      </c>
      <c r="GR498" t="n">
        <v>0.000589</v>
      </c>
      <c r="GS498" t="inlineStr">
        <is>
          <t>4-Acid Digestion</t>
        </is>
      </c>
      <c r="GT498" t="n">
        <v>4.36</v>
      </c>
      <c r="GU498" t="n">
        <v>0.000436</v>
      </c>
      <c r="GV498" t="inlineStr">
        <is>
          <t>4-Acid Digestion</t>
        </is>
      </c>
      <c r="GW498" t="n">
        <v>1.54</v>
      </c>
      <c r="GX498" t="n">
        <v>0.000154</v>
      </c>
      <c r="GY498" t="inlineStr">
        <is>
          <t>4-Acid Digestion</t>
        </is>
      </c>
      <c r="GZ498" t="n">
        <v>15.5</v>
      </c>
      <c r="HA498" t="n">
        <v>0.00155</v>
      </c>
      <c r="HB498" t="inlineStr">
        <is>
          <t>4-Acid Digestion</t>
        </is>
      </c>
      <c r="HC498" t="n">
        <v>0.53</v>
      </c>
      <c r="HD498" t="n">
        <v>5.3e-05</v>
      </c>
      <c r="HE498" t="inlineStr">
        <is>
          <t>4-Acid Digestion</t>
        </is>
      </c>
      <c r="HF498" t="n">
        <v>118</v>
      </c>
      <c r="HG498" t="n">
        <v>0.0118</v>
      </c>
      <c r="HH498" t="inlineStr">
        <is>
          <t>4-Acid Digestion</t>
        </is>
      </c>
      <c r="HI498" t="n">
        <v>245</v>
      </c>
      <c r="HJ498" t="n">
        <v>0.0245</v>
      </c>
      <c r="HK498" t="inlineStr">
        <is>
          <t>4-Acid Digestion</t>
        </is>
      </c>
    </row>
    <row r="499">
      <c r="A499" t="inlineStr">
        <is>
          <t>OREASH1</t>
        </is>
      </c>
      <c r="B499" t="inlineStr">
        <is>
          <t>Au &lt;1 ppm, Au only</t>
        </is>
      </c>
      <c r="C499" t="inlineStr">
        <is>
          <t>oxide</t>
        </is>
      </c>
      <c r="D499" t="inlineStr">
        <is>
          <t>weathered greenstone</t>
        </is>
      </c>
      <c r="E499" t="inlineStr">
        <is>
          <t>lateritic</t>
        </is>
      </c>
      <c r="F499" t="inlineStr">
        <is>
          <t>no</t>
        </is>
      </c>
      <c r="G499" t="inlineStr">
        <is>
          <t>Archived</t>
        </is>
      </c>
      <c r="H499" t="inlineStr">
        <is>
          <t>C:/Users/Zeb/Documents/GitHub/OREAS-Catalogue-Info/oreas-catalogue-2024-05-24.csv</t>
        </is>
      </c>
      <c r="I499">
        <f>Hyperlink("https://www.oreas.com/crm/OREAS-H1/")</f>
        <v/>
      </c>
      <c r="J499" t="n">
        <v>0.906</v>
      </c>
      <c r="K499" t="n">
        <v>9.060000000000001e-05</v>
      </c>
      <c r="L499" t="inlineStr">
        <is>
          <t>Aqua Regia Digestion</t>
        </is>
      </c>
      <c r="M499" t="n">
        <v>20300</v>
      </c>
      <c r="N499" t="n">
        <v>2.03</v>
      </c>
      <c r="O499" t="inlineStr">
        <is>
          <t>Aqua Regia Digestion</t>
        </is>
      </c>
      <c r="P499" t="n">
        <v>1.9</v>
      </c>
      <c r="Q499" t="n">
        <v>0.00019</v>
      </c>
      <c r="R499" t="inlineStr">
        <is>
          <t>Aqua Regia Digestion</t>
        </is>
      </c>
      <c r="S499" t="n">
        <v>0.012</v>
      </c>
      <c r="T499" t="n">
        <v>1.2e-06</v>
      </c>
      <c r="U499" t="inlineStr">
        <is>
          <t>Pb Fire Assay</t>
        </is>
      </c>
      <c r="V499" s="2" t="n">
        <v>10</v>
      </c>
      <c r="W499" s="2" t="n">
        <v>0.001</v>
      </c>
      <c r="X499" t="inlineStr">
        <is>
          <t>Aqua Regia Digestion</t>
        </is>
      </c>
      <c r="Y499" t="n">
        <v>50</v>
      </c>
      <c r="Z499" t="n">
        <v>0.005</v>
      </c>
      <c r="AA499" t="inlineStr">
        <is>
          <t>Aqua Regia Digestion</t>
        </is>
      </c>
      <c r="AB499" s="2" t="n">
        <v>0.5</v>
      </c>
      <c r="AC499" s="2" t="n">
        <v>5e-05</v>
      </c>
      <c r="AD499" t="inlineStr">
        <is>
          <t>Aqua Regia Digestion</t>
        </is>
      </c>
      <c r="AE499" t="n">
        <v>5.67</v>
      </c>
      <c r="AF499" t="n">
        <v>0.000567</v>
      </c>
      <c r="AG499" t="inlineStr">
        <is>
          <t>Aqua Regia Digestion</t>
        </is>
      </c>
      <c r="AH499" t="n">
        <v>134</v>
      </c>
      <c r="AI499" t="n">
        <v>0.0134</v>
      </c>
      <c r="AJ499" t="inlineStr">
        <is>
          <t>Aqua Regia Digestion</t>
        </is>
      </c>
      <c r="AK499" t="n">
        <v>0.84</v>
      </c>
      <c r="AL499" t="n">
        <v>8.4e-05</v>
      </c>
      <c r="AM499" t="inlineStr">
        <is>
          <t>Aqua Regia Digestion</t>
        </is>
      </c>
      <c r="AN499" t="n">
        <v>47.1</v>
      </c>
      <c r="AO499" t="n">
        <v>0.00471</v>
      </c>
      <c r="AP499" t="inlineStr">
        <is>
          <t>Aqua Regia Digestion</t>
        </is>
      </c>
      <c r="AQ499" t="inlineStr"/>
      <c r="AR499" t="inlineStr"/>
      <c r="AS499" t="inlineStr"/>
      <c r="AT499" t="n">
        <v>2.36</v>
      </c>
      <c r="AU499" t="n">
        <v>0.000236</v>
      </c>
      <c r="AV499" t="inlineStr">
        <is>
          <t>Aqua Regia Digestion</t>
        </is>
      </c>
      <c r="AW499" t="n">
        <v>21.4</v>
      </c>
      <c r="AX499" t="n">
        <v>0.00214</v>
      </c>
      <c r="AY499" t="inlineStr">
        <is>
          <t>Aqua Regia Digestion</t>
        </is>
      </c>
      <c r="AZ499" t="n">
        <v>0.54</v>
      </c>
      <c r="BA499" t="n">
        <v>5.4e-05</v>
      </c>
      <c r="BB499" t="inlineStr">
        <is>
          <t>Aqua Regia Digestion</t>
        </is>
      </c>
      <c r="BC499" t="n">
        <v>28</v>
      </c>
      <c r="BD499" t="n">
        <v>0.0028</v>
      </c>
      <c r="BE499" t="inlineStr">
        <is>
          <t>Aqua Regia Digestion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2883</v>
      </c>
      <c r="BP499" t="n">
        <v>0.2883</v>
      </c>
      <c r="BQ499" t="inlineStr">
        <is>
          <t>Aqua Regia Digestion</t>
        </is>
      </c>
      <c r="BR499" t="n">
        <v>10.8</v>
      </c>
      <c r="BS499" t="n">
        <v>0.00108</v>
      </c>
      <c r="BT499" t="inlineStr">
        <is>
          <t>Aqua Regia Digestion</t>
        </is>
      </c>
      <c r="BU499" t="inlineStr"/>
      <c r="BV499" t="inlineStr"/>
      <c r="BW499" t="inlineStr"/>
      <c r="BX499" s="2" t="n">
        <v>0.2</v>
      </c>
      <c r="BY499" s="2" t="n">
        <v>2e-05</v>
      </c>
      <c r="BZ499" t="inlineStr">
        <is>
          <t>Aqua Regia Digestion</t>
        </is>
      </c>
      <c r="CA499" t="n">
        <v>1.81</v>
      </c>
      <c r="CB499" t="n">
        <v>0.000181</v>
      </c>
      <c r="CC499" t="inlineStr">
        <is>
          <t>Aqua Regia Digestion</t>
        </is>
      </c>
      <c r="CD499" t="n">
        <v>0.14</v>
      </c>
      <c r="CE499" t="n">
        <v>1.4e-05</v>
      </c>
      <c r="CF499" t="inlineStr">
        <is>
          <t>Aqua Regia Digestion</t>
        </is>
      </c>
      <c r="CG499" t="inlineStr"/>
      <c r="CH499" t="inlineStr"/>
      <c r="CI499" t="inlineStr"/>
      <c r="CJ499" s="2" t="n">
        <v>0.05</v>
      </c>
      <c r="CK499" s="2" t="n">
        <v>5e-06</v>
      </c>
      <c r="CL499" t="inlineStr">
        <is>
          <t>Aqua Regia Digestion</t>
        </is>
      </c>
      <c r="CM499" t="inlineStr"/>
      <c r="CN499" t="inlineStr"/>
      <c r="CO499" t="inlineStr"/>
      <c r="CP499" t="n">
        <v>416</v>
      </c>
      <c r="CQ499" t="n">
        <v>0.0416</v>
      </c>
      <c r="CR499" t="inlineStr">
        <is>
          <t>Aqua Regia Digestion</t>
        </is>
      </c>
      <c r="CS499" t="n">
        <v>25.9</v>
      </c>
      <c r="CT499" t="n">
        <v>0.00259</v>
      </c>
      <c r="CU499" t="inlineStr">
        <is>
          <t>Aqua Regia Digestion</t>
        </is>
      </c>
      <c r="CV499" s="2" t="n">
        <v>3</v>
      </c>
      <c r="CW499" s="2" t="n">
        <v>0.0003</v>
      </c>
      <c r="CX499" t="inlineStr">
        <is>
          <t>Aqua Regia Digestion</t>
        </is>
      </c>
      <c r="CY499" t="n">
        <v>0.05</v>
      </c>
      <c r="CZ499" t="n">
        <v>5e-06</v>
      </c>
      <c r="DA499" t="inlineStr">
        <is>
          <t>Aqua Regia Digestion</t>
        </is>
      </c>
      <c r="DB499" t="n">
        <v>657</v>
      </c>
      <c r="DC499" t="n">
        <v>0.06569999999999999</v>
      </c>
      <c r="DD499" t="inlineStr">
        <is>
          <t>Aqua Regia Digestion</t>
        </is>
      </c>
      <c r="DE499" t="inlineStr"/>
      <c r="DF499" t="inlineStr"/>
      <c r="DG499" t="inlineStr"/>
      <c r="DH499" t="n">
        <v>4.24</v>
      </c>
      <c r="DI499" t="n">
        <v>0.000424</v>
      </c>
      <c r="DJ499" t="inlineStr">
        <is>
          <t>Aqua Regia Digestion</t>
        </is>
      </c>
      <c r="DK499" t="n">
        <v>1331</v>
      </c>
      <c r="DL499" t="n">
        <v>0.1331</v>
      </c>
      <c r="DM499" t="inlineStr">
        <is>
          <t>Aqua Regia Digestion</t>
        </is>
      </c>
      <c r="DN499" s="2" t="n">
        <v>0.2</v>
      </c>
      <c r="DO499" s="2" t="n">
        <v>2e-05</v>
      </c>
      <c r="DP499" t="inlineStr">
        <is>
          <t>Aqua Regia Digestion</t>
        </is>
      </c>
      <c r="DQ499" t="n">
        <v>17.2</v>
      </c>
      <c r="DR499" t="n">
        <v>0.00172</v>
      </c>
      <c r="DS499" t="inlineStr">
        <is>
          <t>Aqua Regia Digestion</t>
        </is>
      </c>
      <c r="DT499" t="n">
        <v>10.6</v>
      </c>
      <c r="DU499" t="n">
        <v>0.00106</v>
      </c>
      <c r="DV499" t="inlineStr">
        <is>
          <t>Aqua Regia Digestion</t>
        </is>
      </c>
      <c r="DW499" t="n">
        <v>51</v>
      </c>
      <c r="DX499" t="n">
        <v>0.0051</v>
      </c>
      <c r="DY499" t="inlineStr">
        <is>
          <t>Aqua Regia Digestion</t>
        </is>
      </c>
      <c r="DZ499" t="n">
        <v>17</v>
      </c>
      <c r="EA499" t="n">
        <v>0.0017</v>
      </c>
      <c r="EB499" t="inlineStr">
        <is>
          <t>Aqua Regia Digestion</t>
        </is>
      </c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n">
        <v>5.85</v>
      </c>
      <c r="EM499" t="n">
        <v>0.000585</v>
      </c>
      <c r="EN499" t="inlineStr">
        <is>
          <t>Aqua Regia Digestion</t>
        </is>
      </c>
      <c r="EO499" s="2" t="n">
        <v>0.05</v>
      </c>
      <c r="EP499" s="2" t="n">
        <v>5e-06</v>
      </c>
      <c r="EQ499" t="inlineStr">
        <is>
          <t>Aqua Regia Digestion</t>
        </is>
      </c>
      <c r="ER499" t="inlineStr"/>
      <c r="ES499" t="inlineStr"/>
      <c r="ET499" t="inlineStr"/>
      <c r="EU499" t="inlineStr"/>
      <c r="EV499" t="inlineStr"/>
      <c r="EW499" t="inlineStr"/>
      <c r="EX499" t="n">
        <v>197</v>
      </c>
      <c r="EY499" t="n">
        <v>0.0197</v>
      </c>
      <c r="EZ499" t="inlineStr">
        <is>
          <t>Aqua Regia Digestion</t>
        </is>
      </c>
      <c r="FA499" t="n">
        <v>3.24</v>
      </c>
      <c r="FB499" t="n">
        <v>0.000324</v>
      </c>
      <c r="FC499" t="inlineStr">
        <is>
          <t>Aqua Regia Digestion</t>
        </is>
      </c>
      <c r="FD499" t="n">
        <v>2.11</v>
      </c>
      <c r="FE499" t="n">
        <v>0.000211</v>
      </c>
      <c r="FF499" t="inlineStr">
        <is>
          <t>Aqua Regia Digestion</t>
        </is>
      </c>
      <c r="FG499" t="n">
        <v>2.05</v>
      </c>
      <c r="FH499" t="n">
        <v>0.000205</v>
      </c>
      <c r="FI499" t="inlineStr">
        <is>
          <t>Aqua Regia Digestion</t>
        </is>
      </c>
      <c r="FJ499" t="inlineStr"/>
      <c r="FK499" t="inlineStr"/>
      <c r="FL499" t="inlineStr"/>
      <c r="FM499" t="n">
        <v>2.69</v>
      </c>
      <c r="FN499" t="n">
        <v>0.000269</v>
      </c>
      <c r="FO499" t="inlineStr">
        <is>
          <t>Aqua Regia Digestion</t>
        </is>
      </c>
      <c r="FP499" t="n">
        <v>6.45</v>
      </c>
      <c r="FQ499" t="n">
        <v>0.000645</v>
      </c>
      <c r="FR499" t="inlineStr">
        <is>
          <t>Aqua Regia Digestion</t>
        </is>
      </c>
      <c r="FS499" t="n">
        <v>5.64</v>
      </c>
      <c r="FT499" t="n">
        <v>0.000564</v>
      </c>
      <c r="FU499" t="inlineStr">
        <is>
          <t>Aqua Regia Digestion</t>
        </is>
      </c>
      <c r="FV499" s="2" t="n">
        <v>0.05</v>
      </c>
      <c r="FW499" s="2" t="n">
        <v>5e-06</v>
      </c>
      <c r="FX499" t="inlineStr">
        <is>
          <t>Aqua Regia Digestion</t>
        </is>
      </c>
      <c r="FY499" t="n">
        <v>0.21</v>
      </c>
      <c r="FZ499" t="n">
        <v>2.1e-05</v>
      </c>
      <c r="GA499" t="inlineStr">
        <is>
          <t>Aqua Regia Digestion</t>
        </is>
      </c>
      <c r="GB499" t="n">
        <v>2.9</v>
      </c>
      <c r="GC499" t="n">
        <v>0.00029</v>
      </c>
      <c r="GD499" t="inlineStr">
        <is>
          <t>Aqua Regia Digestion</t>
        </is>
      </c>
      <c r="GE499" t="n">
        <v>20</v>
      </c>
      <c r="GF499" t="n">
        <v>0.002</v>
      </c>
      <c r="GG499" t="inlineStr">
        <is>
          <t>Aqua Regia Digestion</t>
        </is>
      </c>
      <c r="GH499" t="inlineStr"/>
      <c r="GI499" t="inlineStr"/>
      <c r="GJ499" t="inlineStr"/>
      <c r="GK499" t="n">
        <v>0.049</v>
      </c>
      <c r="GL499" t="n">
        <v>4.9e-06</v>
      </c>
      <c r="GM499" t="inlineStr">
        <is>
          <t>Aqua Regia Digestion</t>
        </is>
      </c>
      <c r="GN499" t="inlineStr"/>
      <c r="GO499" t="inlineStr"/>
      <c r="GP499" t="inlineStr"/>
      <c r="GQ499" t="n">
        <v>2.75</v>
      </c>
      <c r="GR499" t="n">
        <v>0.000275</v>
      </c>
      <c r="GS499" t="inlineStr">
        <is>
          <t>Aqua Regia Digestion</t>
        </is>
      </c>
      <c r="GT499" t="n">
        <v>25.3</v>
      </c>
      <c r="GU499" t="n">
        <v>0.00253</v>
      </c>
      <c r="GV499" t="inlineStr">
        <is>
          <t>Aqua Regia Digestion</t>
        </is>
      </c>
      <c r="GW499" s="2" t="n">
        <v>0.1</v>
      </c>
      <c r="GX499" s="2" t="n">
        <v>1e-05</v>
      </c>
      <c r="GY499" t="inlineStr">
        <is>
          <t>Aqua Regia Digestion</t>
        </is>
      </c>
      <c r="GZ499" t="n">
        <v>4.66</v>
      </c>
      <c r="HA499" t="n">
        <v>0.000466</v>
      </c>
      <c r="HB499" t="inlineStr">
        <is>
          <t>Aqua Regia Digestion</t>
        </is>
      </c>
      <c r="HC499" t="n">
        <v>0.32</v>
      </c>
      <c r="HD499" t="n">
        <v>3.2e-05</v>
      </c>
      <c r="HE499" t="inlineStr">
        <is>
          <t>Aqua Regia Digestion</t>
        </is>
      </c>
      <c r="HF499" t="n">
        <v>4.54</v>
      </c>
      <c r="HG499" t="n">
        <v>0.000454</v>
      </c>
      <c r="HH499" t="inlineStr">
        <is>
          <t>Aqua Regia Digestion</t>
        </is>
      </c>
      <c r="HI499" t="n">
        <v>74</v>
      </c>
      <c r="HJ499" t="n">
        <v>0.0074</v>
      </c>
      <c r="HK499" t="inlineStr">
        <is>
          <t>Aqua Regia Digestion</t>
        </is>
      </c>
    </row>
    <row r="500">
      <c r="A500" t="inlineStr">
        <is>
          <t>OREASH3</t>
        </is>
      </c>
      <c r="B500" t="inlineStr">
        <is>
          <t>Au-Ag ore</t>
        </is>
      </c>
      <c r="C500" t="inlineStr">
        <is>
          <t>oxide</t>
        </is>
      </c>
      <c r="D500" t="inlineStr">
        <is>
          <t>quartz-rich saprolite</t>
        </is>
      </c>
      <c r="E500" t="inlineStr">
        <is>
          <t>lateritic</t>
        </is>
      </c>
      <c r="F500" t="inlineStr">
        <is>
          <t>no</t>
        </is>
      </c>
      <c r="G500" t="inlineStr">
        <is>
          <t>Archived</t>
        </is>
      </c>
      <c r="H500" t="inlineStr">
        <is>
          <t>C:/Users/Zeb/Documents/GitHub/OREAS-Catalogue-Info/oreas-catalogue-2024-05-24.csv</t>
        </is>
      </c>
      <c r="I500">
        <f>Hyperlink("https://www.oreas.com/crm/OREAS-H3/")</f>
        <v/>
      </c>
      <c r="J500" t="n">
        <v>4.95</v>
      </c>
      <c r="K500" t="n">
        <v>0.000495</v>
      </c>
      <c r="L500" t="inlineStr">
        <is>
          <t>4-Acid Digestion</t>
        </is>
      </c>
      <c r="M500" t="inlineStr"/>
      <c r="N500" t="inlineStr"/>
      <c r="O500" t="inlineStr"/>
      <c r="P500" t="inlineStr"/>
      <c r="Q500" t="inlineStr"/>
      <c r="R500" t="inlineStr"/>
      <c r="S500" t="n">
        <v>2</v>
      </c>
      <c r="T500" t="n">
        <v>0.0002</v>
      </c>
      <c r="U500" t="inlineStr">
        <is>
          <t>Pb Fire Assay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n">
        <v>443</v>
      </c>
      <c r="BD500" t="n">
        <v>0.0443</v>
      </c>
      <c r="BE500" t="inlineStr">
        <is>
          <t>4-Acid Digestion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</row>
    <row r="501">
      <c r="A501" t="inlineStr">
        <is>
          <t>OREASH5</t>
        </is>
      </c>
      <c r="B501" t="inlineStr">
        <is>
          <t>Au &lt;1 ppm, Au only, Blank/lithogeochem/low-level</t>
        </is>
      </c>
      <c r="C501" t="inlineStr">
        <is>
          <t>oxide</t>
        </is>
      </c>
      <c r="D501" t="inlineStr">
        <is>
          <t>weathered greenstone</t>
        </is>
      </c>
      <c r="E501" t="inlineStr">
        <is>
          <t>lateritic</t>
        </is>
      </c>
      <c r="F501" t="inlineStr">
        <is>
          <t>no</t>
        </is>
      </c>
      <c r="G501" t="inlineStr">
        <is>
          <t>Archived</t>
        </is>
      </c>
      <c r="H501" t="inlineStr">
        <is>
          <t>C:/Users/Zeb/Documents/GitHub/OREAS-Catalogue-Info/oreas-catalogue-2024-05-24.csv</t>
        </is>
      </c>
      <c r="I501">
        <f>Hyperlink("https://www.oreas.com/crm/OREAS-H5/")</f>
        <v/>
      </c>
      <c r="J501" t="n">
        <v>1.92</v>
      </c>
      <c r="K501" t="n">
        <v>0.000192</v>
      </c>
      <c r="L501" t="inlineStr">
        <is>
          <t>Aqua Regia Digestion</t>
        </is>
      </c>
      <c r="M501" t="inlineStr"/>
      <c r="N501" t="inlineStr"/>
      <c r="O501" t="inlineStr"/>
      <c r="P501" t="n">
        <v>0.008</v>
      </c>
      <c r="Q501" t="n">
        <v>8e-07</v>
      </c>
      <c r="R501" t="inlineStr">
        <is>
          <t>Aqua Regia Digestion</t>
        </is>
      </c>
      <c r="S501" t="n">
        <v>0.047</v>
      </c>
      <c r="T501" t="n">
        <v>4.7e-06</v>
      </c>
      <c r="U501" t="inlineStr">
        <is>
          <t>Pb Fire Assay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5.44</v>
      </c>
      <c r="AF501" t="n">
        <v>0.000544</v>
      </c>
      <c r="AG501" t="inlineStr">
        <is>
          <t>Aqua Regia Digestion</t>
        </is>
      </c>
      <c r="AH501" t="inlineStr"/>
      <c r="AI501" t="inlineStr"/>
      <c r="AJ501" t="inlineStr"/>
      <c r="AK501" t="n">
        <v>1.28</v>
      </c>
      <c r="AL501" t="n">
        <v>0.000128</v>
      </c>
      <c r="AM501" t="inlineStr">
        <is>
          <t>Aqua Regia Digestion</t>
        </is>
      </c>
      <c r="AN501" t="inlineStr"/>
      <c r="AO501" t="inlineStr"/>
      <c r="AP501" t="inlineStr"/>
      <c r="AQ501" t="inlineStr"/>
      <c r="AR501" t="inlineStr"/>
      <c r="AS501" t="inlineStr"/>
      <c r="AT501" t="n">
        <v>3.68</v>
      </c>
      <c r="AU501" t="n">
        <v>0.000368</v>
      </c>
      <c r="AV501" t="inlineStr">
        <is>
          <t>Aqua Regia Digestion</t>
        </is>
      </c>
      <c r="AW501" t="n">
        <v>31.1</v>
      </c>
      <c r="AX501" t="n">
        <v>0.00311</v>
      </c>
      <c r="AY501" t="inlineStr">
        <is>
          <t>Aqua Regia Digestion</t>
        </is>
      </c>
      <c r="AZ501" t="inlineStr"/>
      <c r="BA501" t="inlineStr"/>
      <c r="BB501" t="inlineStr"/>
      <c r="BC501" t="n">
        <v>99</v>
      </c>
      <c r="BD501" t="n">
        <v>0.009900000000000001</v>
      </c>
      <c r="BE501" t="inlineStr">
        <is>
          <t>Aqua Regia Digestion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8130</v>
      </c>
      <c r="BP501" t="n">
        <v>0.8129999999999999</v>
      </c>
      <c r="BQ501" t="inlineStr">
        <is>
          <t>Aqua Regia Digestion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n">
        <v>70</v>
      </c>
      <c r="DF501" t="n">
        <v>0.007</v>
      </c>
      <c r="DG501" t="inlineStr">
        <is>
          <t>Aqua Regia Digestion</t>
        </is>
      </c>
      <c r="DH501" t="n">
        <v>7.22</v>
      </c>
      <c r="DI501" t="n">
        <v>0.000722</v>
      </c>
      <c r="DJ501" t="inlineStr">
        <is>
          <t>Aqua Regia Digestion</t>
        </is>
      </c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n">
        <v>11.9</v>
      </c>
      <c r="DU501" t="n">
        <v>0.00119</v>
      </c>
      <c r="DV501" t="inlineStr">
        <is>
          <t>Aqua Regia Digestion</t>
        </is>
      </c>
      <c r="DW501" t="n">
        <v>100</v>
      </c>
      <c r="DX501" t="n">
        <v>0.01</v>
      </c>
      <c r="DY501" t="inlineStr">
        <is>
          <t>Aqua Regia Digestion</t>
        </is>
      </c>
      <c r="DZ501" t="n">
        <v>36.1</v>
      </c>
      <c r="EA501" t="n">
        <v>0.00361</v>
      </c>
      <c r="EB501" t="inlineStr">
        <is>
          <t>Aqua Regia Digestion</t>
        </is>
      </c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n">
        <v>35</v>
      </c>
      <c r="GU501" t="n">
        <v>0.0035</v>
      </c>
      <c r="GV501" t="inlineStr">
        <is>
          <t>Aqua Regia Digestion</t>
        </is>
      </c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n">
        <v>6.58</v>
      </c>
      <c r="HG501" t="n">
        <v>0.0006579999999999999</v>
      </c>
      <c r="HH501" t="inlineStr">
        <is>
          <t>Aqua Regia Digestion</t>
        </is>
      </c>
      <c r="HI501" t="inlineStr"/>
      <c r="HJ501" t="inlineStr"/>
      <c r="HK501" t="inlineStr"/>
    </row>
    <row r="502">
      <c r="A502" t="inlineStr">
        <is>
          <t>OREASL11</t>
        </is>
      </c>
      <c r="B502" t="inlineStr">
        <is>
          <t>Au &lt;1 ppm, Au only</t>
        </is>
      </c>
      <c r="C502" t="inlineStr">
        <is>
          <t>primary</t>
        </is>
      </c>
      <c r="D502" t="inlineStr">
        <is>
          <t>metasediment/basalt</t>
        </is>
      </c>
      <c r="E502" t="inlineStr">
        <is>
          <t>low sulphidation epithermal</t>
        </is>
      </c>
      <c r="F502" t="inlineStr">
        <is>
          <t>no</t>
        </is>
      </c>
      <c r="G502" t="inlineStr">
        <is>
          <t>Archived</t>
        </is>
      </c>
      <c r="H502" t="inlineStr">
        <is>
          <t>C:/Users/Zeb/Documents/GitHub/OREAS-Catalogue-Info/oreas-catalogue-2024-05-24.csv</t>
        </is>
      </c>
      <c r="I502">
        <f>Hyperlink("https://www.oreas.com/crm/OREAS-L11/")</f>
        <v/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0.305</v>
      </c>
      <c r="T502" t="n">
        <v>3.05e-05</v>
      </c>
      <c r="U502" t="inlineStr">
        <is>
          <t>Pb Fire Assay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</row>
    <row r="503">
      <c r="A503" t="inlineStr">
        <is>
          <t>OREASL11b</t>
        </is>
      </c>
      <c r="B503" t="inlineStr">
        <is>
          <t>Au &lt;1 ppm, Au only</t>
        </is>
      </c>
      <c r="C503" t="inlineStr">
        <is>
          <t>primary</t>
        </is>
      </c>
      <c r="D503" t="inlineStr">
        <is>
          <t>metasediment/basalt</t>
        </is>
      </c>
      <c r="E503" t="inlineStr">
        <is>
          <t>orogenic lode gold</t>
        </is>
      </c>
      <c r="F503" t="inlineStr">
        <is>
          <t>no</t>
        </is>
      </c>
      <c r="G503" t="inlineStr">
        <is>
          <t>Current</t>
        </is>
      </c>
      <c r="H503" t="inlineStr">
        <is>
          <t>C:/Users/Zeb/Documents/GitHub/OREAS-Catalogue-Info/oreas-catalogue-2024-05-24.csv</t>
        </is>
      </c>
      <c r="I503">
        <f>Hyperlink("https://www.oreas.com/crm/OREAS-L11b/")</f>
        <v/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0.312</v>
      </c>
      <c r="T503" t="n">
        <v>3.12e-05</v>
      </c>
      <c r="U503" t="inlineStr">
        <is>
          <t>Pb Fire Assay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</row>
    <row r="504">
      <c r="A504" t="inlineStr">
        <is>
          <t>OREASL12</t>
        </is>
      </c>
      <c r="B504" t="inlineStr">
        <is>
          <t>Au &lt;1 ppm, Au only</t>
        </is>
      </c>
      <c r="C504" t="inlineStr">
        <is>
          <t>primary</t>
        </is>
      </c>
      <c r="D504" t="inlineStr">
        <is>
          <t>metasediment/basalt</t>
        </is>
      </c>
      <c r="E504" t="inlineStr">
        <is>
          <t>low sulphidation epithermal</t>
        </is>
      </c>
      <c r="F504" t="inlineStr">
        <is>
          <t>no</t>
        </is>
      </c>
      <c r="G504" t="inlineStr">
        <is>
          <t>Current</t>
        </is>
      </c>
      <c r="H504" t="inlineStr">
        <is>
          <t>C:/Users/Zeb/Documents/GitHub/OREAS-Catalogue-Info/oreas-catalogue-2024-05-24.csv</t>
        </is>
      </c>
      <c r="I504">
        <f>Hyperlink("https://www.oreas.com/crm/OREAS-L12/")</f>
        <v/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0.615</v>
      </c>
      <c r="T504" t="n">
        <v>6.15e-05</v>
      </c>
      <c r="U504" t="inlineStr">
        <is>
          <t>Pb Fire Assay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</row>
    <row r="505">
      <c r="A505" t="inlineStr">
        <is>
          <t>OREASL12b</t>
        </is>
      </c>
      <c r="B505" t="inlineStr">
        <is>
          <t>Au &lt;1 ppm, Au only</t>
        </is>
      </c>
      <c r="C505" t="inlineStr">
        <is>
          <t>primary</t>
        </is>
      </c>
      <c r="D505" t="inlineStr">
        <is>
          <t>metasediment/basalt</t>
        </is>
      </c>
      <c r="E505" t="inlineStr">
        <is>
          <t>orogenic lode gold</t>
        </is>
      </c>
      <c r="F505" t="inlineStr">
        <is>
          <t>no</t>
        </is>
      </c>
      <c r="G505" t="inlineStr">
        <is>
          <t>Current</t>
        </is>
      </c>
      <c r="H505" t="inlineStr">
        <is>
          <t>C:/Users/Zeb/Documents/GitHub/OREAS-Catalogue-Info/oreas-catalogue-2024-05-24.csv</t>
        </is>
      </c>
      <c r="I505">
        <f>Hyperlink("https://www.oreas.com/crm/OREAS-L12b/")</f>
        <v/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0.615</v>
      </c>
      <c r="T505" t="n">
        <v>6.15e-05</v>
      </c>
      <c r="U505" t="inlineStr">
        <is>
          <t>Pb Fire Assay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</row>
    <row r="506">
      <c r="A506" t="inlineStr">
        <is>
          <t>OREASL13</t>
        </is>
      </c>
      <c r="B506" t="inlineStr">
        <is>
          <t>Au &gt;1 ppm, Au only</t>
        </is>
      </c>
      <c r="C506" t="inlineStr">
        <is>
          <t>primary</t>
        </is>
      </c>
      <c r="D506" t="inlineStr">
        <is>
          <t>metasediment/basalt</t>
        </is>
      </c>
      <c r="E506" t="inlineStr">
        <is>
          <t>orogenic lode gold</t>
        </is>
      </c>
      <c r="F506" t="inlineStr">
        <is>
          <t>no</t>
        </is>
      </c>
      <c r="G506" t="inlineStr">
        <is>
          <t>Current</t>
        </is>
      </c>
      <c r="H506" t="inlineStr">
        <is>
          <t>C:/Users/Zeb/Documents/GitHub/OREAS-Catalogue-Info/oreas-catalogue-2024-05-24.csv</t>
        </is>
      </c>
      <c r="I506">
        <f>Hyperlink("https://www.oreas.com/crm/OREAS-L13/")</f>
        <v/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1.29</v>
      </c>
      <c r="T506" t="n">
        <v>0.000129</v>
      </c>
      <c r="U506" t="inlineStr">
        <is>
          <t>Pb Fire Assay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</row>
    <row r="507">
      <c r="A507" t="inlineStr">
        <is>
          <t>OREASL14</t>
        </is>
      </c>
      <c r="B507" t="inlineStr">
        <is>
          <t>Au &gt;1 ppm, Au only</t>
        </is>
      </c>
      <c r="C507" t="inlineStr">
        <is>
          <t>primary</t>
        </is>
      </c>
      <c r="D507" t="inlineStr">
        <is>
          <t>metasediment/basalt</t>
        </is>
      </c>
      <c r="E507" t="inlineStr">
        <is>
          <t>low sulphidation epithermal</t>
        </is>
      </c>
      <c r="F507" t="inlineStr">
        <is>
          <t>no</t>
        </is>
      </c>
      <c r="G507" t="inlineStr">
        <is>
          <t>Current</t>
        </is>
      </c>
      <c r="H507" t="inlineStr">
        <is>
          <t>C:/Users/Zeb/Documents/GitHub/OREAS-Catalogue-Info/oreas-catalogue-2024-05-24.csv</t>
        </is>
      </c>
      <c r="I507">
        <f>Hyperlink("https://www.oreas.com/crm/OREAS-L14/")</f>
        <v/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3.24</v>
      </c>
      <c r="T507" t="n">
        <v>0.000324</v>
      </c>
      <c r="U507" t="inlineStr">
        <is>
          <t>Pb Fire Assay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</row>
    <row r="508">
      <c r="A508" t="inlineStr">
        <is>
          <t>OREASL15</t>
        </is>
      </c>
      <c r="B508" t="inlineStr">
        <is>
          <t>Au &gt;1 ppm, Au only</t>
        </is>
      </c>
      <c r="C508" t="inlineStr">
        <is>
          <t>primary</t>
        </is>
      </c>
      <c r="D508" t="inlineStr">
        <is>
          <t>metasediment/basalt</t>
        </is>
      </c>
      <c r="E508" t="inlineStr">
        <is>
          <t>low sulphidation epithermal</t>
        </is>
      </c>
      <c r="F508" t="inlineStr">
        <is>
          <t>no</t>
        </is>
      </c>
      <c r="G508" t="inlineStr">
        <is>
          <t>Current</t>
        </is>
      </c>
      <c r="H508" t="inlineStr">
        <is>
          <t>C:/Users/Zeb/Documents/GitHub/OREAS-Catalogue-Info/oreas-catalogue-2024-05-24.csv</t>
        </is>
      </c>
      <c r="I508">
        <f>Hyperlink("https://www.oreas.com/crm/OREAS-L15/")</f>
        <v/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7.18</v>
      </c>
      <c r="T508" t="n">
        <v>0.000718</v>
      </c>
      <c r="U508" t="inlineStr">
        <is>
          <t>Pb Fire Assay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</row>
    <row r="509">
      <c r="A509" t="inlineStr">
        <is>
          <t>OREASL16</t>
        </is>
      </c>
      <c r="B509" t="inlineStr">
        <is>
          <t>Au &gt;1 ppm, Au only</t>
        </is>
      </c>
      <c r="C509" t="inlineStr">
        <is>
          <t>primary</t>
        </is>
      </c>
      <c r="D509" t="inlineStr">
        <is>
          <t>metasediment/basalt</t>
        </is>
      </c>
      <c r="E509" t="inlineStr">
        <is>
          <t>low sulphidation epithermal</t>
        </is>
      </c>
      <c r="F509" t="inlineStr">
        <is>
          <t>no</t>
        </is>
      </c>
      <c r="G509" t="inlineStr">
        <is>
          <t>Current</t>
        </is>
      </c>
      <c r="H509" t="inlineStr">
        <is>
          <t>C:/Users/Zeb/Documents/GitHub/OREAS-Catalogue-Info/oreas-catalogue-2024-05-24.csv</t>
        </is>
      </c>
      <c r="I509">
        <f>Hyperlink("https://www.oreas.com/crm/OREAS-L16/")</f>
        <v/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12.97</v>
      </c>
      <c r="T509" t="n">
        <v>0.001297</v>
      </c>
      <c r="U509" t="inlineStr">
        <is>
          <t>Pb Fire Assay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</row>
    <row r="510">
      <c r="A510" t="inlineStr">
        <is>
          <t>OREASWON14</t>
        </is>
      </c>
      <c r="B510" t="inlineStr">
        <is>
          <t>P2O5 ore</t>
        </is>
      </c>
      <c r="C510" t="inlineStr">
        <is>
          <t>oxide</t>
        </is>
      </c>
      <c r="D510" t="inlineStr">
        <is>
          <t>phosphatic chert breccia</t>
        </is>
      </c>
      <c r="E510" t="inlineStr">
        <is>
          <t>shallow marine sediment hosted</t>
        </is>
      </c>
      <c r="F510" t="inlineStr">
        <is>
          <t>no</t>
        </is>
      </c>
      <c r="G510" t="inlineStr">
        <is>
          <t>Current</t>
        </is>
      </c>
      <c r="H510" t="inlineStr">
        <is>
          <t>C:/Users/Zeb/Documents/GitHub/OREAS-Catalogue-Info/oreas-catalogue-2024-05-24.csv</t>
        </is>
      </c>
      <c r="I510">
        <f>Hyperlink("https://www.oreas.com/crm/OREAS-WON14/")</f>
        <v/>
      </c>
      <c r="J510" t="inlineStr"/>
      <c r="K510" t="inlineStr"/>
      <c r="L510" t="inlineStr"/>
      <c r="M510" t="n">
        <v>37470.949</v>
      </c>
      <c r="N510" t="n">
        <v>3.7470949</v>
      </c>
      <c r="O510" t="inlineStr">
        <is>
          <t>Borate Fusion XRF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125785.575</v>
      </c>
      <c r="AI510" t="n">
        <v>12.5785575</v>
      </c>
      <c r="AJ510" t="inlineStr">
        <is>
          <t>Borate Fusion XRF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24340.008</v>
      </c>
      <c r="BP510" t="n">
        <v>2.4340008</v>
      </c>
      <c r="BQ510" t="inlineStr">
        <is>
          <t>Borate Fusion XRF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n">
        <v>4980.887</v>
      </c>
      <c r="CQ510" t="n">
        <v>0.4980887</v>
      </c>
      <c r="CR510" t="inlineStr">
        <is>
          <t>Borate Fusion XRF</t>
        </is>
      </c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n">
        <v>4088.583</v>
      </c>
      <c r="DC510" t="n">
        <v>0.4088583</v>
      </c>
      <c r="DD510" t="inlineStr">
        <is>
          <t>Borate Fusion XRF</t>
        </is>
      </c>
      <c r="DE510" t="n">
        <v>363.995</v>
      </c>
      <c r="DF510" t="n">
        <v>0.0363995</v>
      </c>
      <c r="DG510" t="inlineStr">
        <is>
          <t>Borate Fusion XRF</t>
        </is>
      </c>
      <c r="DH510" t="inlineStr"/>
      <c r="DI510" t="inlineStr"/>
      <c r="DJ510" t="inlineStr"/>
      <c r="DK510" t="n">
        <v>1357.599</v>
      </c>
      <c r="DL510" t="n">
        <v>0.1357599</v>
      </c>
      <c r="DM510" t="inlineStr">
        <is>
          <t>Borate Fusion XRF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n">
        <v>56603.761</v>
      </c>
      <c r="DX510" t="n">
        <v>5.6603761</v>
      </c>
      <c r="DY510" t="inlineStr">
        <is>
          <t>Borate Fusion XRF</t>
        </is>
      </c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n">
        <v>246899.125</v>
      </c>
      <c r="FK510" t="n">
        <v>24.6899125</v>
      </c>
      <c r="FL510" t="inlineStr">
        <is>
          <t>Borate Fusion XRF</t>
        </is>
      </c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n">
        <v>2517.24</v>
      </c>
      <c r="GI510" t="n">
        <v>0.251724</v>
      </c>
      <c r="GJ510" t="inlineStr">
        <is>
          <t>Borate Fusion XRF</t>
        </is>
      </c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</row>
    <row r="511">
      <c r="A511" t="inlineStr">
        <is>
          <t>OREASWON20</t>
        </is>
      </c>
      <c r="B511" t="inlineStr">
        <is>
          <t>P2O5 ore</t>
        </is>
      </c>
      <c r="C511" t="inlineStr">
        <is>
          <t>oxide</t>
        </is>
      </c>
      <c r="D511" t="inlineStr">
        <is>
          <t>phosphatic chert breccia</t>
        </is>
      </c>
      <c r="E511" t="inlineStr">
        <is>
          <t>shallow marine sediment hosted</t>
        </is>
      </c>
      <c r="F511" t="inlineStr">
        <is>
          <t>no</t>
        </is>
      </c>
      <c r="G511" t="inlineStr">
        <is>
          <t>Current</t>
        </is>
      </c>
      <c r="H511" t="inlineStr">
        <is>
          <t>C:/Users/Zeb/Documents/GitHub/OREAS-Catalogue-Info/oreas-catalogue-2024-05-24.csv</t>
        </is>
      </c>
      <c r="I511">
        <f>Hyperlink("https://www.oreas.com/crm/OREAS-WON20/")</f>
        <v/>
      </c>
      <c r="J511" t="inlineStr"/>
      <c r="K511" t="inlineStr"/>
      <c r="L511" t="inlineStr"/>
      <c r="M511" t="n">
        <v>26144.985</v>
      </c>
      <c r="N511" t="n">
        <v>2.6144985</v>
      </c>
      <c r="O511" t="inlineStr">
        <is>
          <t>Borate Fusion XRF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184390.218</v>
      </c>
      <c r="AI511" t="n">
        <v>18.4390218</v>
      </c>
      <c r="AJ511" t="inlineStr">
        <is>
          <t>Borate Fusion XRF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9791.957</v>
      </c>
      <c r="BP511" t="n">
        <v>0.9791957</v>
      </c>
      <c r="BQ511" t="inlineStr">
        <is>
          <t>Borate Fusion XRF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n">
        <v>3893.393</v>
      </c>
      <c r="CQ511" t="n">
        <v>0.3893393</v>
      </c>
      <c r="CR511" t="inlineStr">
        <is>
          <t>Borate Fusion XRF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n">
        <v>1465.377</v>
      </c>
      <c r="DC511" t="n">
        <v>0.1465377</v>
      </c>
      <c r="DD511" t="inlineStr">
        <is>
          <t>Borate Fusion XRF</t>
        </is>
      </c>
      <c r="DE511" t="n">
        <v>216.848</v>
      </c>
      <c r="DF511" t="n">
        <v>0.0216848</v>
      </c>
      <c r="DG511" t="inlineStr">
        <is>
          <t>Borate Fusion XRF</t>
        </is>
      </c>
      <c r="DH511" t="inlineStr"/>
      <c r="DI511" t="inlineStr"/>
      <c r="DJ511" t="inlineStr"/>
      <c r="DK511" t="n">
        <v>615.742</v>
      </c>
      <c r="DL511" t="n">
        <v>0.0615742</v>
      </c>
      <c r="DM511" t="inlineStr">
        <is>
          <t>Borate Fusion XRF</t>
        </is>
      </c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n">
        <v>84272.83100000001</v>
      </c>
      <c r="DX511" t="n">
        <v>8.4272831</v>
      </c>
      <c r="DY511" t="inlineStr">
        <is>
          <t>Borate Fusion XRF</t>
        </is>
      </c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n">
        <v>204923.469</v>
      </c>
      <c r="FK511" t="n">
        <v>20.4923469</v>
      </c>
      <c r="FL511" t="inlineStr">
        <is>
          <t>Borate Fusion XRF</t>
        </is>
      </c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n">
        <v>1432.43</v>
      </c>
      <c r="GI511" t="n">
        <v>0.143243</v>
      </c>
      <c r="GJ511" t="inlineStr">
        <is>
          <t>Borate Fusion XRF</t>
        </is>
      </c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</row>
    <row r="512">
      <c r="A512" t="inlineStr">
        <is>
          <t>OREASWON25</t>
        </is>
      </c>
      <c r="B512" t="inlineStr">
        <is>
          <t>P2O5 ore</t>
        </is>
      </c>
      <c r="C512" t="inlineStr">
        <is>
          <t>oxide</t>
        </is>
      </c>
      <c r="D512" t="inlineStr">
        <is>
          <t>phosphatic limestone</t>
        </is>
      </c>
      <c r="E512" t="inlineStr">
        <is>
          <t>shallow marine sediment hosted</t>
        </is>
      </c>
      <c r="F512" t="inlineStr">
        <is>
          <t>no</t>
        </is>
      </c>
      <c r="G512" t="inlineStr">
        <is>
          <t>Current</t>
        </is>
      </c>
      <c r="H512" t="inlineStr">
        <is>
          <t>C:/Users/Zeb/Documents/GitHub/OREAS-Catalogue-Info/oreas-catalogue-2024-05-24.csv</t>
        </is>
      </c>
      <c r="I512">
        <f>Hyperlink("https://www.oreas.com/crm/OREAS-WON25/")</f>
        <v/>
      </c>
      <c r="J512" t="inlineStr"/>
      <c r="K512" t="inlineStr"/>
      <c r="L512" t="inlineStr"/>
      <c r="M512" t="n">
        <v>23075.33</v>
      </c>
      <c r="N512" t="n">
        <v>2.307533</v>
      </c>
      <c r="O512" t="inlineStr">
        <is>
          <t>Borate Fusion XRF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237920.556</v>
      </c>
      <c r="AI512" t="n">
        <v>23.7920556</v>
      </c>
      <c r="AJ512" t="inlineStr">
        <is>
          <t>Borate Fusion XRF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8113.336</v>
      </c>
      <c r="BP512" t="n">
        <v>0.8113336</v>
      </c>
      <c r="BQ512" t="inlineStr">
        <is>
          <t>Borate Fusion XRF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n">
        <v>2872.311</v>
      </c>
      <c r="CQ512" t="n">
        <v>0.2872311</v>
      </c>
      <c r="CR512" t="inlineStr">
        <is>
          <t>Borate Fusion XRF</t>
        </is>
      </c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n">
        <v>928.675</v>
      </c>
      <c r="DC512" t="n">
        <v>0.09286750000000001</v>
      </c>
      <c r="DD512" t="inlineStr">
        <is>
          <t>Borate Fusion XRF</t>
        </is>
      </c>
      <c r="DE512" t="n">
        <v>232.337</v>
      </c>
      <c r="DF512" t="n">
        <v>0.0232337</v>
      </c>
      <c r="DG512" t="inlineStr">
        <is>
          <t>Borate Fusion XRF</t>
        </is>
      </c>
      <c r="DH512" t="inlineStr"/>
      <c r="DI512" t="inlineStr"/>
      <c r="DJ512" t="inlineStr"/>
      <c r="DK512" t="n">
        <v>497.045</v>
      </c>
      <c r="DL512" t="n">
        <v>0.0497045</v>
      </c>
      <c r="DM512" t="inlineStr">
        <is>
          <t>Borate Fusion XRF</t>
        </is>
      </c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n">
        <v>107795.905</v>
      </c>
      <c r="DX512" t="n">
        <v>10.7795905</v>
      </c>
      <c r="DY512" t="inlineStr">
        <is>
          <t>Borate Fusion XRF</t>
        </is>
      </c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n">
        <v>148504.074</v>
      </c>
      <c r="FK512" t="n">
        <v>14.8504074</v>
      </c>
      <c r="FL512" t="inlineStr">
        <is>
          <t>Borate Fusion XRF</t>
        </is>
      </c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n">
        <v>1144.745</v>
      </c>
      <c r="GI512" t="n">
        <v>0.1144745</v>
      </c>
      <c r="GJ512" t="inlineStr">
        <is>
          <t>Borate Fusion XRF</t>
        </is>
      </c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</row>
    <row r="513">
      <c r="A513" t="inlineStr">
        <is>
          <t>OREASWON30</t>
        </is>
      </c>
      <c r="B513" t="inlineStr">
        <is>
          <t>P2O5 ore</t>
        </is>
      </c>
      <c r="C513" t="inlineStr">
        <is>
          <t>oxide</t>
        </is>
      </c>
      <c r="D513" t="inlineStr">
        <is>
          <t>phosphatic limestone</t>
        </is>
      </c>
      <c r="E513" t="inlineStr">
        <is>
          <t>shallow marine sediment hosted</t>
        </is>
      </c>
      <c r="F513" t="inlineStr">
        <is>
          <t>no</t>
        </is>
      </c>
      <c r="G513" t="inlineStr">
        <is>
          <t>Current</t>
        </is>
      </c>
      <c r="H513" t="inlineStr">
        <is>
          <t>C:/Users/Zeb/Documents/GitHub/OREAS-Catalogue-Info/oreas-catalogue-2024-05-24.csv</t>
        </is>
      </c>
      <c r="I513">
        <f>Hyperlink("https://www.oreas.com/crm/OREAS-WON30/")</f>
        <v/>
      </c>
      <c r="J513" s="2" t="n">
        <v>35.833</v>
      </c>
      <c r="K513" s="2" t="n">
        <v>0.0035833</v>
      </c>
      <c r="L513" t="inlineStr">
        <is>
          <t>Pb Fire Assay</t>
        </is>
      </c>
      <c r="M513" s="2" t="n">
        <v>56105.556</v>
      </c>
      <c r="N513" s="2" t="n">
        <v>5.6105556</v>
      </c>
      <c r="O513" t="inlineStr">
        <is>
          <t>4-Acid Digestion</t>
        </is>
      </c>
      <c r="P513" s="2" t="n">
        <v>3.185</v>
      </c>
      <c r="Q513" s="2" t="n">
        <v>0.0003185</v>
      </c>
      <c r="R513" t="inlineStr">
        <is>
          <t>4-Acid Digestion</t>
        </is>
      </c>
      <c r="S513" s="2" t="n">
        <v>7.921</v>
      </c>
      <c r="T513" s="2" t="n">
        <v>0.0007921</v>
      </c>
      <c r="U513" t="inlineStr">
        <is>
          <t>Pb Fire Assay</t>
        </is>
      </c>
      <c r="V513" s="2" t="n">
        <v>15.417</v>
      </c>
      <c r="W513" s="2" t="n">
        <v>0.0015417</v>
      </c>
      <c r="X513" t="inlineStr">
        <is>
          <t>Borate / Peroxide Fusion ICP</t>
        </is>
      </c>
      <c r="Y513" s="2" t="n">
        <v>171.067</v>
      </c>
      <c r="Z513" s="2" t="n">
        <v>0.0171067</v>
      </c>
      <c r="AA513" t="inlineStr">
        <is>
          <t>4-Acid Digestion</t>
        </is>
      </c>
      <c r="AB513" s="2" t="n">
        <v>0.149</v>
      </c>
      <c r="AC513" s="2" t="n">
        <v>1.49e-05</v>
      </c>
      <c r="AD513" t="inlineStr">
        <is>
          <t>4-Acid Digestion</t>
        </is>
      </c>
      <c r="AE513" s="2" t="n">
        <v>0.012</v>
      </c>
      <c r="AF513" s="2" t="n">
        <v>1.2e-06</v>
      </c>
      <c r="AG513" t="inlineStr">
        <is>
          <t>4-Acid Digestion</t>
        </is>
      </c>
      <c r="AH513" s="2" t="n">
        <v>10800</v>
      </c>
      <c r="AI513" s="2" t="n">
        <v>1.08</v>
      </c>
      <c r="AJ513" t="inlineStr">
        <is>
          <t>4-Acid Digestion</t>
        </is>
      </c>
      <c r="AK513" s="2" t="n">
        <v>0.054</v>
      </c>
      <c r="AL513" s="2" t="n">
        <v>5.4e-06</v>
      </c>
      <c r="AM513" t="inlineStr">
        <is>
          <t>4-Acid Digestion</t>
        </is>
      </c>
      <c r="AN513" s="2" t="n">
        <v>2.641</v>
      </c>
      <c r="AO513" s="2" t="n">
        <v>0.0002641</v>
      </c>
      <c r="AP513" t="inlineStr">
        <is>
          <t>4-Acid Digestion</t>
        </is>
      </c>
      <c r="AQ513" s="2" t="n">
        <v>9.167</v>
      </c>
      <c r="AR513" s="2" t="n">
        <v>0.0009167</v>
      </c>
      <c r="AS513" t="inlineStr">
        <is>
          <t>Borate Fusion XRF</t>
        </is>
      </c>
      <c r="AT513" s="2" t="n">
        <v>790.167</v>
      </c>
      <c r="AU513" s="2" t="n">
        <v>0.0790167</v>
      </c>
      <c r="AV513" t="inlineStr">
        <is>
          <t>4-Acid Digestion</t>
        </is>
      </c>
      <c r="AW513" s="2" t="n">
        <v>6.329</v>
      </c>
      <c r="AX513" s="2" t="n">
        <v>0.0006329</v>
      </c>
      <c r="AY513" t="inlineStr">
        <is>
          <t>4-Acid Digestion</t>
        </is>
      </c>
      <c r="AZ513" s="2" t="n">
        <v>0.4</v>
      </c>
      <c r="BA513" s="2" t="n">
        <v>4e-05</v>
      </c>
      <c r="BB513" t="inlineStr">
        <is>
          <t>4-Acid Digestion</t>
        </is>
      </c>
      <c r="BC513" s="2" t="n">
        <v>15.212</v>
      </c>
      <c r="BD513" s="2" t="n">
        <v>0.0015212</v>
      </c>
      <c r="BE513" t="inlineStr">
        <is>
          <t>4-Acid Digestion</t>
        </is>
      </c>
      <c r="BF513" s="2" t="n">
        <v>3.579</v>
      </c>
      <c r="BG513" s="2" t="n">
        <v>0.0003579</v>
      </c>
      <c r="BH513" t="inlineStr">
        <is>
          <t>4-Acid Digestion</t>
        </is>
      </c>
      <c r="BI513" s="2" t="n">
        <v>1.021</v>
      </c>
      <c r="BJ513" s="2" t="n">
        <v>0.0001021</v>
      </c>
      <c r="BK513" t="inlineStr">
        <is>
          <t>4-Acid Digestion</t>
        </is>
      </c>
      <c r="BL513" s="2" t="n">
        <v>1.498</v>
      </c>
      <c r="BM513" s="2" t="n">
        <v>0.0001498</v>
      </c>
      <c r="BN513" t="inlineStr">
        <is>
          <t>4-Acid Digestion</t>
        </is>
      </c>
      <c r="BO513" s="2" t="n">
        <v>269200</v>
      </c>
      <c r="BP513" s="2" t="n">
        <v>26.92</v>
      </c>
      <c r="BQ513" t="inlineStr">
        <is>
          <t>4-Acid Digestion</t>
        </is>
      </c>
      <c r="BR513" s="2" t="n">
        <v>3.732</v>
      </c>
      <c r="BS513" s="2" t="n">
        <v>0.0003732</v>
      </c>
      <c r="BT513" t="inlineStr">
        <is>
          <t>4-Acid Digestion</t>
        </is>
      </c>
      <c r="BU513" s="2" t="n">
        <v>5.815</v>
      </c>
      <c r="BV513" s="2" t="n">
        <v>0.0005815</v>
      </c>
      <c r="BW513" t="inlineStr">
        <is>
          <t>4-Acid Digestion</t>
        </is>
      </c>
      <c r="BX513" s="2" t="n">
        <v>0.697</v>
      </c>
      <c r="BY513" s="2" t="n">
        <v>6.97e-05</v>
      </c>
      <c r="BZ513" t="inlineStr">
        <is>
          <t>4-Acid Digestion</t>
        </is>
      </c>
      <c r="CA513" s="2" t="n">
        <v>1.004</v>
      </c>
      <c r="CB513" s="2" t="n">
        <v>0.0001004</v>
      </c>
      <c r="CC513" t="inlineStr">
        <is>
          <t>4-Acid Digestion</t>
        </is>
      </c>
      <c r="CD513" s="2" t="n">
        <v>0.025</v>
      </c>
      <c r="CE513" s="2" t="n">
        <v>2.5e-06</v>
      </c>
      <c r="CF513" t="inlineStr">
        <is>
          <t>4-Acid Digestion</t>
        </is>
      </c>
      <c r="CG513" s="2" t="n">
        <v>0.492</v>
      </c>
      <c r="CH513" s="2" t="n">
        <v>4.92e-05</v>
      </c>
      <c r="CI513" t="inlineStr">
        <is>
          <t>4-Acid Digestion</t>
        </is>
      </c>
      <c r="CJ513" s="2" t="n">
        <v>0.022</v>
      </c>
      <c r="CK513" s="2" t="n">
        <v>2.2e-06</v>
      </c>
      <c r="CL513" t="inlineStr">
        <is>
          <t>4-Acid Digestion</t>
        </is>
      </c>
      <c r="CM513" s="2" t="n">
        <v>0.003</v>
      </c>
      <c r="CN513" s="2" t="n">
        <v>3e-07</v>
      </c>
      <c r="CO513" t="inlineStr">
        <is>
          <t>NiS Fire Assay</t>
        </is>
      </c>
      <c r="CP513" s="2" t="n">
        <v>330.658</v>
      </c>
      <c r="CQ513" s="2" t="n">
        <v>0.0330658</v>
      </c>
      <c r="CR513" t="inlineStr">
        <is>
          <t>4-Acid Digestion</t>
        </is>
      </c>
      <c r="CS513" s="2" t="n">
        <v>0.3</v>
      </c>
      <c r="CT513" s="2" t="n">
        <v>3e-05</v>
      </c>
      <c r="CU513" t="inlineStr">
        <is>
          <t>4-Acid Digestion</t>
        </is>
      </c>
      <c r="CV513" s="2" t="n">
        <v>3.899</v>
      </c>
      <c r="CW513" s="2" t="n">
        <v>0.0003899</v>
      </c>
      <c r="CX513" t="inlineStr">
        <is>
          <t>4-Acid Digestion</t>
        </is>
      </c>
      <c r="CY513" s="2" t="n">
        <v>0.065</v>
      </c>
      <c r="CZ513" s="2" t="n">
        <v>6.5e-06</v>
      </c>
      <c r="DA513" t="inlineStr">
        <is>
          <t>4-Acid Digestion</t>
        </is>
      </c>
      <c r="DB513" s="2" t="n">
        <v>4950</v>
      </c>
      <c r="DC513" s="2" t="n">
        <v>0.495</v>
      </c>
      <c r="DD513" t="inlineStr">
        <is>
          <t>4-Acid Digestion</t>
        </is>
      </c>
      <c r="DE513" s="2" t="n">
        <v>852.417</v>
      </c>
      <c r="DF513" s="2" t="n">
        <v>0.0852417</v>
      </c>
      <c r="DG513" t="inlineStr">
        <is>
          <t>4-Acid Digestion</t>
        </is>
      </c>
      <c r="DH513" s="2" t="n">
        <v>2</v>
      </c>
      <c r="DI513" s="2" t="n">
        <v>0.0002</v>
      </c>
      <c r="DJ513" t="inlineStr">
        <is>
          <t>4-Acid Digestion</t>
        </is>
      </c>
      <c r="DK513" s="2" t="n">
        <v>439.285</v>
      </c>
      <c r="DL513" s="2" t="n">
        <v>0.0439285</v>
      </c>
      <c r="DM513" t="inlineStr">
        <is>
          <t>4-Acid Digestion</t>
        </is>
      </c>
      <c r="DN513" s="2" t="n">
        <v>10</v>
      </c>
      <c r="DO513" s="2" t="n">
        <v>0.001</v>
      </c>
      <c r="DP513" t="inlineStr">
        <is>
          <t>4-Acid Digestion</t>
        </is>
      </c>
      <c r="DQ513" s="2" t="n">
        <v>37.468</v>
      </c>
      <c r="DR513" s="2" t="n">
        <v>0.0037468</v>
      </c>
      <c r="DS513" t="inlineStr">
        <is>
          <t>4-Acid Digestion</t>
        </is>
      </c>
      <c r="DT513" s="2" t="n">
        <v>9.167</v>
      </c>
      <c r="DU513" s="2" t="n">
        <v>0.0009167</v>
      </c>
      <c r="DV513" t="inlineStr">
        <is>
          <t>Borate Fusion XRF</t>
        </is>
      </c>
      <c r="DW513" s="2" t="n">
        <v>51.342</v>
      </c>
      <c r="DX513" s="2" t="n">
        <v>0.0051342</v>
      </c>
      <c r="DY513" t="inlineStr">
        <is>
          <t>4-Acid Digestion</t>
        </is>
      </c>
      <c r="DZ513" s="2" t="n">
        <v>470.167</v>
      </c>
      <c r="EA513" s="2" t="n">
        <v>0.0470167</v>
      </c>
      <c r="EB513" t="inlineStr">
        <is>
          <t>4-Acid Digestion</t>
        </is>
      </c>
      <c r="EC513" s="2" t="n">
        <v>0.001</v>
      </c>
      <c r="ED513" s="2" t="n">
        <v>1e-07</v>
      </c>
      <c r="EE513" t="inlineStr">
        <is>
          <t>Pb Fire Assay</t>
        </is>
      </c>
      <c r="EF513" s="2" t="n">
        <v>10.226</v>
      </c>
      <c r="EG513" s="2" t="n">
        <v>0.0010226</v>
      </c>
      <c r="EH513" t="inlineStr">
        <is>
          <t>4-Acid Digestion</t>
        </is>
      </c>
      <c r="EI513" s="2" t="n">
        <v>0.001</v>
      </c>
      <c r="EJ513" s="2" t="n">
        <v>1e-07</v>
      </c>
      <c r="EK513" t="inlineStr">
        <is>
          <t>Pb Fire Assay</t>
        </is>
      </c>
      <c r="EL513" s="2" t="n">
        <v>72.65000000000001</v>
      </c>
      <c r="EM513" s="2" t="n">
        <v>0.007265</v>
      </c>
      <c r="EN513" t="inlineStr">
        <is>
          <t>Borate / Peroxide Fusion ICP</t>
        </is>
      </c>
      <c r="EO513" s="2" t="n">
        <v>0.001</v>
      </c>
      <c r="EP513" s="2" t="n">
        <v>1e-07</v>
      </c>
      <c r="EQ513" t="inlineStr">
        <is>
          <t>NiS Fire Assay</t>
        </is>
      </c>
      <c r="ER513" s="2" t="n">
        <v>0</v>
      </c>
      <c r="ES513" s="2" t="n">
        <v>0</v>
      </c>
      <c r="ET513" t="inlineStr">
        <is>
          <t>Pb Fire Assay</t>
        </is>
      </c>
      <c r="EU513" s="2" t="n">
        <v>0.007</v>
      </c>
      <c r="EV513" s="2" t="n">
        <v>7e-07</v>
      </c>
      <c r="EW513" t="inlineStr">
        <is>
          <t>NiS Fire Assay</t>
        </is>
      </c>
      <c r="EX513" s="2" t="n">
        <v>61.25</v>
      </c>
      <c r="EY513" s="2" t="n">
        <v>0.006125</v>
      </c>
      <c r="EZ513" t="inlineStr">
        <is>
          <t>4-Acid Digestion</t>
        </is>
      </c>
      <c r="FA513" s="2" t="n">
        <v>0.09</v>
      </c>
      <c r="FB513" s="2" t="n">
        <v>9e-06</v>
      </c>
      <c r="FC513" t="inlineStr">
        <is>
          <t>4-Acid Digestion</t>
        </is>
      </c>
      <c r="FD513" s="2" t="n">
        <v>2.192</v>
      </c>
      <c r="FE513" s="2" t="n">
        <v>0.0002192</v>
      </c>
      <c r="FF513" t="inlineStr">
        <is>
          <t>4-Acid Digestion</t>
        </is>
      </c>
      <c r="FG513" s="2" t="n">
        <v>2</v>
      </c>
      <c r="FH513" s="2" t="n">
        <v>0.0002</v>
      </c>
      <c r="FI513" t="inlineStr">
        <is>
          <t>4-Acid Digestion</t>
        </is>
      </c>
      <c r="FJ513" s="2" t="n">
        <v>360252.093</v>
      </c>
      <c r="FK513" s="2" t="n">
        <v>36.0252093</v>
      </c>
      <c r="FL513" t="inlineStr">
        <is>
          <t>Borate Fusion XRF</t>
        </is>
      </c>
      <c r="FM513" s="2" t="n">
        <v>170</v>
      </c>
      <c r="FN513" s="2" t="n">
        <v>0.017</v>
      </c>
      <c r="FO513" t="inlineStr">
        <is>
          <t>Borate Fusion XRF</t>
        </is>
      </c>
      <c r="FP513" s="2" t="n">
        <v>25.855</v>
      </c>
      <c r="FQ513" s="2" t="n">
        <v>0.0025855</v>
      </c>
      <c r="FR513" t="inlineStr">
        <is>
          <t>4-Acid Digestion</t>
        </is>
      </c>
      <c r="FS513" s="2" t="n">
        <v>59.149</v>
      </c>
      <c r="FT513" s="2" t="n">
        <v>0.0059149</v>
      </c>
      <c r="FU513" t="inlineStr">
        <is>
          <t>4-Acid Digestion</t>
        </is>
      </c>
      <c r="FV513" s="2" t="n">
        <v>1.349</v>
      </c>
      <c r="FW513" s="2" t="n">
        <v>0.0001349</v>
      </c>
      <c r="FX513" t="inlineStr">
        <is>
          <t>4-Acid Digestion</t>
        </is>
      </c>
      <c r="FY513" s="2" t="n">
        <v>0.802</v>
      </c>
      <c r="FZ513" s="2" t="n">
        <v>8.02e-05</v>
      </c>
      <c r="GA513" t="inlineStr">
        <is>
          <t>4-Acid Digestion</t>
        </is>
      </c>
      <c r="GB513" s="2" t="n">
        <v>0.411</v>
      </c>
      <c r="GC513" s="2" t="n">
        <v>4.11e-05</v>
      </c>
      <c r="GD513" t="inlineStr">
        <is>
          <t>Peroxide Fusion ICP</t>
        </is>
      </c>
      <c r="GE513" s="2" t="n">
        <v>2.196</v>
      </c>
      <c r="GF513" s="2" t="n">
        <v>0.0002196</v>
      </c>
      <c r="GG513" t="inlineStr">
        <is>
          <t>4-Acid Digestion</t>
        </is>
      </c>
      <c r="GH513" s="2" t="n">
        <v>325.967</v>
      </c>
      <c r="GI513" s="2" t="n">
        <v>0.0325967</v>
      </c>
      <c r="GJ513" t="inlineStr">
        <is>
          <t>4-Acid Digestion</t>
        </is>
      </c>
      <c r="GK513" s="2" t="n">
        <v>20.54</v>
      </c>
      <c r="GL513" s="2" t="n">
        <v>0.002054</v>
      </c>
      <c r="GM513" t="inlineStr">
        <is>
          <t>4-Acid Digestion</t>
        </is>
      </c>
      <c r="GN513" s="2" t="n">
        <v>0.105</v>
      </c>
      <c r="GO513" s="2" t="n">
        <v>1.05e-05</v>
      </c>
      <c r="GP513" t="inlineStr">
        <is>
          <t>4-Acid Digestion</t>
        </is>
      </c>
      <c r="GQ513" s="2" t="n">
        <v>50</v>
      </c>
      <c r="GR513" s="2" t="n">
        <v>0.005</v>
      </c>
      <c r="GS513" t="inlineStr">
        <is>
          <t>4-Acid Digestion</t>
        </is>
      </c>
      <c r="GT513" s="2" t="n">
        <v>15.871</v>
      </c>
      <c r="GU513" s="2" t="n">
        <v>0.0015871</v>
      </c>
      <c r="GV513" t="inlineStr">
        <is>
          <t>Borate Fusion XRF</t>
        </is>
      </c>
      <c r="GW513" s="2" t="n">
        <v>1.77</v>
      </c>
      <c r="GX513" s="2" t="n">
        <v>0.000177</v>
      </c>
      <c r="GY513" t="inlineStr">
        <is>
          <t>4-Acid Digestion</t>
        </is>
      </c>
      <c r="GZ513" s="2" t="n">
        <v>2.575</v>
      </c>
      <c r="HA513" s="2" t="n">
        <v>0.0002575</v>
      </c>
      <c r="HB513" t="inlineStr">
        <is>
          <t>4-Acid Digestion</t>
        </is>
      </c>
      <c r="HC513" s="2" t="n">
        <v>0.1</v>
      </c>
      <c r="HD513" s="2" t="n">
        <v>1e-05</v>
      </c>
      <c r="HE513" t="inlineStr">
        <is>
          <t>4-Acid Digestion</t>
        </is>
      </c>
      <c r="HF513" s="2" t="n">
        <v>17.833</v>
      </c>
      <c r="HG513" s="2" t="n">
        <v>0.0017833</v>
      </c>
      <c r="HH513" t="inlineStr">
        <is>
          <t>4-Acid Digestion</t>
        </is>
      </c>
      <c r="HI513" s="2" t="n">
        <v>85.38800000000001</v>
      </c>
      <c r="HJ513" s="2" t="n">
        <v>0.008538799999999999</v>
      </c>
      <c r="HK513" t="inlineStr">
        <is>
          <t>4-Acid Digestion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Ag(PPM)</t>
        </is>
      </c>
      <c r="C1" s="1" t="inlineStr">
        <is>
          <t>Al(PPM)</t>
        </is>
      </c>
      <c r="D1" s="1" t="inlineStr">
        <is>
          <t>As(PPM)</t>
        </is>
      </c>
      <c r="E1" s="1" t="inlineStr">
        <is>
          <t>Au(PPM)</t>
        </is>
      </c>
      <c r="F1" s="1" t="inlineStr">
        <is>
          <t>B(PPM)</t>
        </is>
      </c>
      <c r="G1" s="1" t="inlineStr">
        <is>
          <t>Ba(PPM)</t>
        </is>
      </c>
      <c r="H1" s="1" t="inlineStr">
        <is>
          <t>Be(PPM)</t>
        </is>
      </c>
      <c r="I1" s="1" t="inlineStr">
        <is>
          <t>Bi(PPM)</t>
        </is>
      </c>
      <c r="J1" s="1" t="inlineStr">
        <is>
          <t>Ca(PPM)</t>
        </is>
      </c>
      <c r="K1" s="1" t="inlineStr">
        <is>
          <t>Cd(PPM)</t>
        </is>
      </c>
      <c r="L1" s="1" t="inlineStr">
        <is>
          <t>Ce(PPM)</t>
        </is>
      </c>
      <c r="M1" s="1" t="inlineStr">
        <is>
          <t>Cl(PPM)</t>
        </is>
      </c>
      <c r="N1" s="1" t="inlineStr">
        <is>
          <t>Co(PPM)</t>
        </is>
      </c>
      <c r="O1" s="1" t="inlineStr">
        <is>
          <t>Cr(PPM)</t>
        </is>
      </c>
      <c r="P1" s="1" t="inlineStr">
        <is>
          <t>Cs(PPM)</t>
        </is>
      </c>
      <c r="Q1" s="1" t="inlineStr">
        <is>
          <t>Cu(PPM)</t>
        </is>
      </c>
      <c r="R1" s="1" t="inlineStr">
        <is>
          <t>Dy(PPM)</t>
        </is>
      </c>
      <c r="S1" s="1" t="inlineStr">
        <is>
          <t>Er(PPM)</t>
        </is>
      </c>
      <c r="T1" s="1" t="inlineStr">
        <is>
          <t>Eu(PPM)</t>
        </is>
      </c>
      <c r="U1" s="1" t="inlineStr">
        <is>
          <t>Fe(PPM)</t>
        </is>
      </c>
      <c r="V1" s="1" t="inlineStr">
        <is>
          <t>Ga(PPM)</t>
        </is>
      </c>
      <c r="W1" s="1" t="inlineStr">
        <is>
          <t>Gd(PPM)</t>
        </is>
      </c>
      <c r="X1" s="1" t="inlineStr">
        <is>
          <t>Ge(PPM)</t>
        </is>
      </c>
      <c r="Y1" s="1" t="inlineStr">
        <is>
          <t>Hf(PPM)</t>
        </is>
      </c>
      <c r="Z1" s="1" t="inlineStr">
        <is>
          <t>Hg(PPM)</t>
        </is>
      </c>
      <c r="AA1" s="1" t="inlineStr">
        <is>
          <t>Ho(PPM)</t>
        </is>
      </c>
      <c r="AB1" s="1" t="inlineStr">
        <is>
          <t>In(PPM)</t>
        </is>
      </c>
      <c r="AC1" s="1" t="inlineStr">
        <is>
          <t>Ir(PPM)</t>
        </is>
      </c>
      <c r="AD1" s="1" t="inlineStr">
        <is>
          <t>K(PPM)</t>
        </is>
      </c>
      <c r="AE1" s="1" t="inlineStr">
        <is>
          <t>La(PPM)</t>
        </is>
      </c>
      <c r="AF1" s="1" t="inlineStr">
        <is>
          <t>Li(PPM)</t>
        </is>
      </c>
      <c r="AG1" s="1" t="inlineStr">
        <is>
          <t>Lu(PPM)</t>
        </is>
      </c>
      <c r="AH1" s="1" t="inlineStr">
        <is>
          <t>Mg(PPM)</t>
        </is>
      </c>
      <c r="AI1" s="1" t="inlineStr">
        <is>
          <t>Mn(PPM)</t>
        </is>
      </c>
      <c r="AJ1" s="1" t="inlineStr">
        <is>
          <t>Mo(PPM)</t>
        </is>
      </c>
      <c r="AK1" s="1" t="inlineStr">
        <is>
          <t>Na(PPM)</t>
        </is>
      </c>
      <c r="AL1" s="1" t="inlineStr">
        <is>
          <t>Nb(PPM)</t>
        </is>
      </c>
      <c r="AM1" s="1" t="inlineStr">
        <is>
          <t>Nd(PPM)</t>
        </is>
      </c>
      <c r="AN1" s="1" t="inlineStr">
        <is>
          <t>Ni(PPM)</t>
        </is>
      </c>
      <c r="AO1" s="1" t="inlineStr">
        <is>
          <t>P(PPM)</t>
        </is>
      </c>
      <c r="AP1" s="1" t="inlineStr">
        <is>
          <t>Pb(PPM)</t>
        </is>
      </c>
      <c r="AQ1" s="1" t="inlineStr">
        <is>
          <t>Pd(PPM)</t>
        </is>
      </c>
      <c r="AR1" s="1" t="inlineStr">
        <is>
          <t>Pr(PPM)</t>
        </is>
      </c>
      <c r="AS1" s="1" t="inlineStr">
        <is>
          <t>Pt(PPM)</t>
        </is>
      </c>
      <c r="AT1" s="1" t="inlineStr">
        <is>
          <t>Rb(PPM)</t>
        </is>
      </c>
      <c r="AU1" s="1" t="inlineStr">
        <is>
          <t>Re(PPM)</t>
        </is>
      </c>
      <c r="AV1" s="1" t="inlineStr">
        <is>
          <t>Rh(PPM)</t>
        </is>
      </c>
      <c r="AW1" s="1" t="inlineStr">
        <is>
          <t>Ru(PPM)</t>
        </is>
      </c>
      <c r="AX1" s="1" t="inlineStr">
        <is>
          <t>S(PPM)</t>
        </is>
      </c>
      <c r="AY1" s="1" t="inlineStr">
        <is>
          <t>Sb(PPM)</t>
        </is>
      </c>
      <c r="AZ1" s="1" t="inlineStr">
        <is>
          <t>Sc(PPM)</t>
        </is>
      </c>
      <c r="BA1" s="1" t="inlineStr">
        <is>
          <t>Se(PPM)</t>
        </is>
      </c>
      <c r="BB1" s="1" t="inlineStr">
        <is>
          <t>Si(PPM)</t>
        </is>
      </c>
      <c r="BC1" s="1" t="inlineStr">
        <is>
          <t>Sm(PPM)</t>
        </is>
      </c>
      <c r="BD1" s="1" t="inlineStr">
        <is>
          <t>Sn(PPM)</t>
        </is>
      </c>
      <c r="BE1" s="1" t="inlineStr">
        <is>
          <t>Sr(PPM)</t>
        </is>
      </c>
      <c r="BF1" s="1" t="inlineStr">
        <is>
          <t>Ta(PPM)</t>
        </is>
      </c>
      <c r="BG1" s="1" t="inlineStr">
        <is>
          <t>Tb(PPM)</t>
        </is>
      </c>
      <c r="BH1" s="1" t="inlineStr">
        <is>
          <t>Te(PPM)</t>
        </is>
      </c>
      <c r="BI1" s="1" t="inlineStr">
        <is>
          <t>Th(PPM)</t>
        </is>
      </c>
      <c r="BJ1" s="1" t="inlineStr">
        <is>
          <t>Ti(PPM)</t>
        </is>
      </c>
      <c r="BK1" s="1" t="inlineStr">
        <is>
          <t>Tl(PPM)</t>
        </is>
      </c>
      <c r="BL1" s="1" t="inlineStr">
        <is>
          <t>Tm(PPM)</t>
        </is>
      </c>
      <c r="BM1" s="1" t="inlineStr">
        <is>
          <t>U(PPM)</t>
        </is>
      </c>
      <c r="BN1" s="1" t="inlineStr">
        <is>
          <t>V(PPM)</t>
        </is>
      </c>
      <c r="BO1" s="1" t="inlineStr">
        <is>
          <t>W(PPM)</t>
        </is>
      </c>
      <c r="BP1" s="1" t="inlineStr">
        <is>
          <t>Y(PPM)</t>
        </is>
      </c>
      <c r="BQ1" s="1" t="inlineStr">
        <is>
          <t>Yb(PPM)</t>
        </is>
      </c>
      <c r="BR1" s="1" t="inlineStr">
        <is>
          <t>Zn(PPM)</t>
        </is>
      </c>
      <c r="BS1" s="1" t="inlineStr">
        <is>
          <t>Zr(PPM)</t>
        </is>
      </c>
    </row>
    <row r="2">
      <c r="A2" t="inlineStr">
        <is>
          <t>OREAS0100a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n">
        <v>467</v>
      </c>
      <c r="M2" t="inlineStr">
        <is>
          <t>T</t>
        </is>
      </c>
      <c r="N2" t="n">
        <v>17.5</v>
      </c>
      <c r="O2" t="inlineStr">
        <is>
          <t>T</t>
        </is>
      </c>
      <c r="P2" t="inlineStr">
        <is>
          <t>T</t>
        </is>
      </c>
      <c r="Q2" t="n">
        <v>167</v>
      </c>
      <c r="R2" t="n">
        <v>18.9</v>
      </c>
      <c r="S2" t="n">
        <v>11.6</v>
      </c>
      <c r="T2" t="n">
        <v>3.7</v>
      </c>
      <c r="U2" t="n">
        <v>45100</v>
      </c>
      <c r="V2" t="inlineStr">
        <is>
          <t>T</t>
        </is>
      </c>
      <c r="W2" t="n">
        <v>20.3</v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n">
        <v>3.66</v>
      </c>
      <c r="AB2" t="inlineStr">
        <is>
          <t>T</t>
        </is>
      </c>
      <c r="AC2" t="inlineStr">
        <is>
          <t>T</t>
        </is>
      </c>
      <c r="AD2" t="n">
        <v>38000</v>
      </c>
      <c r="AE2" t="n">
        <v>259</v>
      </c>
      <c r="AF2" t="inlineStr">
        <is>
          <t>T</t>
        </is>
      </c>
      <c r="AG2" t="n">
        <v>1.56</v>
      </c>
      <c r="AH2" t="n">
        <v>8100</v>
      </c>
      <c r="AI2" t="n">
        <v>532</v>
      </c>
      <c r="AJ2" t="n">
        <v>22.2</v>
      </c>
      <c r="AK2" t="inlineStr">
        <is>
          <t>T</t>
        </is>
      </c>
      <c r="AL2" t="inlineStr">
        <is>
          <t>T</t>
        </is>
      </c>
      <c r="AM2" t="n">
        <v>152</v>
      </c>
      <c r="AN2" s="2" t="n">
        <v>20</v>
      </c>
      <c r="AO2" t="n">
        <v>487</v>
      </c>
      <c r="AP2" t="n">
        <v>13.2</v>
      </c>
      <c r="AQ2" t="inlineStr">
        <is>
          <t>T</t>
        </is>
      </c>
      <c r="AR2" t="n">
        <v>47.1</v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n">
        <v>23.6</v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n">
        <v>3.25</v>
      </c>
      <c r="BH2" t="inlineStr">
        <is>
          <t>T</t>
        </is>
      </c>
      <c r="BI2" t="n">
        <v>49.2</v>
      </c>
      <c r="BJ2" t="n">
        <v>2180</v>
      </c>
      <c r="BK2" t="inlineStr">
        <is>
          <t>T</t>
        </is>
      </c>
      <c r="BL2" t="n">
        <v>1.61</v>
      </c>
      <c r="BM2" t="n">
        <v>130</v>
      </c>
      <c r="BN2" t="n">
        <v>36.7</v>
      </c>
      <c r="BO2" t="inlineStr">
        <is>
          <t>T</t>
        </is>
      </c>
      <c r="BP2" t="n">
        <v>96</v>
      </c>
      <c r="BQ2" t="n">
        <v>11.4</v>
      </c>
      <c r="BR2" t="inlineStr">
        <is>
          <t>T</t>
        </is>
      </c>
      <c r="BS2" t="inlineStr">
        <is>
          <t>T</t>
        </is>
      </c>
    </row>
    <row r="3">
      <c r="A3" t="inlineStr">
        <is>
          <t>OREAS0101a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n">
        <v>1390</v>
      </c>
      <c r="M3" t="inlineStr">
        <is>
          <t>T</t>
        </is>
      </c>
      <c r="N3" t="n">
        <v>46.9</v>
      </c>
      <c r="O3" t="inlineStr">
        <is>
          <t>T</t>
        </is>
      </c>
      <c r="P3" t="inlineStr">
        <is>
          <t>T</t>
        </is>
      </c>
      <c r="Q3" t="n">
        <v>418</v>
      </c>
      <c r="R3" t="n">
        <v>28.2</v>
      </c>
      <c r="S3" t="n">
        <v>16.2</v>
      </c>
      <c r="T3" t="n">
        <v>8.4</v>
      </c>
      <c r="U3" t="n">
        <v>107000</v>
      </c>
      <c r="V3" t="inlineStr">
        <is>
          <t>T</t>
        </is>
      </c>
      <c r="W3" t="n">
        <v>42</v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n">
        <v>5.2</v>
      </c>
      <c r="AB3" t="inlineStr">
        <is>
          <t>T</t>
        </is>
      </c>
      <c r="AC3" t="inlineStr">
        <is>
          <t>T</t>
        </is>
      </c>
      <c r="AD3" t="n">
        <v>22000</v>
      </c>
      <c r="AE3" t="n">
        <v>807</v>
      </c>
      <c r="AF3" t="inlineStr">
        <is>
          <t>T</t>
        </is>
      </c>
      <c r="AG3" t="n">
        <v>1.99</v>
      </c>
      <c r="AH3" t="n">
        <v>12000</v>
      </c>
      <c r="AI3" t="n">
        <v>977</v>
      </c>
      <c r="AJ3" t="n">
        <v>20.4</v>
      </c>
      <c r="AK3" t="inlineStr">
        <is>
          <t>T</t>
        </is>
      </c>
      <c r="AL3" t="inlineStr">
        <is>
          <t>T</t>
        </is>
      </c>
      <c r="AM3" t="n">
        <v>397</v>
      </c>
      <c r="AN3" t="n">
        <v>8.140000000000001</v>
      </c>
      <c r="AO3" t="n">
        <v>1159</v>
      </c>
      <c r="AP3" t="n">
        <v>23</v>
      </c>
      <c r="AQ3" t="inlineStr">
        <is>
          <t>T</t>
        </is>
      </c>
      <c r="AR3" t="n">
        <v>131</v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n">
        <v>48.8</v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n">
        <v>5.3</v>
      </c>
      <c r="BH3" t="inlineStr">
        <is>
          <t>T</t>
        </is>
      </c>
      <c r="BI3" t="n">
        <v>35.1</v>
      </c>
      <c r="BJ3" t="n">
        <v>3530</v>
      </c>
      <c r="BK3" t="inlineStr">
        <is>
          <t>T</t>
        </is>
      </c>
      <c r="BL3" t="n">
        <v>2.12</v>
      </c>
      <c r="BM3" t="n">
        <v>410</v>
      </c>
      <c r="BN3" t="n">
        <v>83</v>
      </c>
      <c r="BO3" t="inlineStr">
        <is>
          <t>T</t>
        </is>
      </c>
      <c r="BP3" t="n">
        <v>135</v>
      </c>
      <c r="BQ3" t="n">
        <v>14.7</v>
      </c>
      <c r="BR3" t="inlineStr">
        <is>
          <t>T</t>
        </is>
      </c>
      <c r="BS3" t="inlineStr">
        <is>
          <t>T</t>
        </is>
      </c>
    </row>
    <row r="4">
      <c r="A4" t="inlineStr">
        <is>
          <t>OREAS0101b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n">
        <v>1325</v>
      </c>
      <c r="M4" t="inlineStr">
        <is>
          <t>T</t>
        </is>
      </c>
      <c r="N4" t="n">
        <v>45</v>
      </c>
      <c r="O4" t="inlineStr">
        <is>
          <t>T</t>
        </is>
      </c>
      <c r="P4" t="inlineStr">
        <is>
          <t>T</t>
        </is>
      </c>
      <c r="Q4" t="n">
        <v>412</v>
      </c>
      <c r="R4" t="n">
        <v>27</v>
      </c>
      <c r="S4" t="n">
        <v>15</v>
      </c>
      <c r="T4" t="n">
        <v>8.1</v>
      </c>
      <c r="U4" t="n">
        <v>107000</v>
      </c>
      <c r="V4" t="inlineStr">
        <is>
          <t>T</t>
        </is>
      </c>
      <c r="W4" t="n">
        <v>40</v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n">
        <v>5.2</v>
      </c>
      <c r="AB4" t="inlineStr">
        <is>
          <t>T</t>
        </is>
      </c>
      <c r="AC4" t="inlineStr">
        <is>
          <t>T</t>
        </is>
      </c>
      <c r="AD4" t="n">
        <v>23600</v>
      </c>
      <c r="AE4" t="n">
        <v>754</v>
      </c>
      <c r="AF4" t="inlineStr">
        <is>
          <t>T</t>
        </is>
      </c>
      <c r="AG4" t="n">
        <v>1.96</v>
      </c>
      <c r="AH4" t="n">
        <v>12300</v>
      </c>
      <c r="AI4" t="n">
        <v>927</v>
      </c>
      <c r="AJ4" t="n">
        <v>20.1</v>
      </c>
      <c r="AK4" t="inlineStr">
        <is>
          <t>T</t>
        </is>
      </c>
      <c r="AL4" t="inlineStr">
        <is>
          <t>T</t>
        </is>
      </c>
      <c r="AM4" t="n">
        <v>388</v>
      </c>
      <c r="AN4" t="n">
        <v>8.199999999999999</v>
      </c>
      <c r="AO4" t="n">
        <v>1118</v>
      </c>
      <c r="AP4" t="n">
        <v>23</v>
      </c>
      <c r="AQ4" t="inlineStr">
        <is>
          <t>T</t>
        </is>
      </c>
      <c r="AR4" t="n">
        <v>127</v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n">
        <v>48</v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n">
        <v>5.4</v>
      </c>
      <c r="BH4" t="inlineStr">
        <is>
          <t>T</t>
        </is>
      </c>
      <c r="BI4" t="n">
        <v>36.4</v>
      </c>
      <c r="BJ4" t="n">
        <v>3500</v>
      </c>
      <c r="BK4" t="inlineStr">
        <is>
          <t>T</t>
        </is>
      </c>
      <c r="BL4" t="n">
        <v>2.08</v>
      </c>
      <c r="BM4" t="n">
        <v>387</v>
      </c>
      <c r="BN4" t="n">
        <v>80</v>
      </c>
      <c r="BO4" t="inlineStr">
        <is>
          <t>T</t>
        </is>
      </c>
      <c r="BP4" t="n">
        <v>133</v>
      </c>
      <c r="BQ4" t="n">
        <v>13.9</v>
      </c>
      <c r="BR4" t="inlineStr">
        <is>
          <t>T</t>
        </is>
      </c>
      <c r="BS4" t="inlineStr">
        <is>
          <t>T</t>
        </is>
      </c>
    </row>
    <row r="5">
      <c r="A5" t="inlineStr">
        <is>
          <t>OREAS0102a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n">
        <v>573</v>
      </c>
      <c r="M5" t="inlineStr">
        <is>
          <t>T</t>
        </is>
      </c>
      <c r="N5" t="n">
        <v>38.9</v>
      </c>
      <c r="O5" t="inlineStr">
        <is>
          <t>T</t>
        </is>
      </c>
      <c r="P5" t="inlineStr">
        <is>
          <t>T</t>
        </is>
      </c>
      <c r="Q5" t="n">
        <v>290</v>
      </c>
      <c r="R5" t="n">
        <v>12.9</v>
      </c>
      <c r="S5" t="n">
        <v>7.4</v>
      </c>
      <c r="T5" t="n">
        <v>3.84</v>
      </c>
      <c r="U5" t="n">
        <v>56500</v>
      </c>
      <c r="V5" t="inlineStr">
        <is>
          <t>T</t>
        </is>
      </c>
      <c r="W5" t="n">
        <v>18.5</v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n">
        <v>2.45</v>
      </c>
      <c r="AB5" t="inlineStr">
        <is>
          <t>T</t>
        </is>
      </c>
      <c r="AC5" t="inlineStr">
        <is>
          <t>T</t>
        </is>
      </c>
      <c r="AD5" t="n">
        <v>36400</v>
      </c>
      <c r="AE5" t="n">
        <v>317</v>
      </c>
      <c r="AF5" t="inlineStr">
        <is>
          <t>T</t>
        </is>
      </c>
      <c r="AG5" t="n">
        <v>1.04</v>
      </c>
      <c r="AH5" t="n">
        <v>13100</v>
      </c>
      <c r="AI5" t="n">
        <v>448</v>
      </c>
      <c r="AJ5" t="n">
        <v>13.6</v>
      </c>
      <c r="AK5" t="inlineStr">
        <is>
          <t>T</t>
        </is>
      </c>
      <c r="AL5" t="inlineStr">
        <is>
          <t>T</t>
        </is>
      </c>
      <c r="AM5" t="n">
        <v>180</v>
      </c>
      <c r="AN5" t="n">
        <v>14.2</v>
      </c>
      <c r="AO5" t="n">
        <v>563</v>
      </c>
      <c r="AP5" t="n">
        <v>14</v>
      </c>
      <c r="AQ5" t="inlineStr">
        <is>
          <t>T</t>
        </is>
      </c>
      <c r="AR5" t="n">
        <v>57</v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n">
        <v>24.7</v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n">
        <v>2.56</v>
      </c>
      <c r="BH5" t="inlineStr">
        <is>
          <t>T</t>
        </is>
      </c>
      <c r="BI5" t="n">
        <v>38.5</v>
      </c>
      <c r="BJ5" t="n">
        <v>1640</v>
      </c>
      <c r="BK5" t="inlineStr">
        <is>
          <t>T</t>
        </is>
      </c>
      <c r="BL5" t="n">
        <v>1.04</v>
      </c>
      <c r="BM5" t="n">
        <v>638</v>
      </c>
      <c r="BN5" t="n">
        <v>35</v>
      </c>
      <c r="BO5" t="inlineStr">
        <is>
          <t>T</t>
        </is>
      </c>
      <c r="BP5" t="n">
        <v>64</v>
      </c>
      <c r="BQ5" t="n">
        <v>7.2</v>
      </c>
      <c r="BR5" t="inlineStr">
        <is>
          <t>T</t>
        </is>
      </c>
      <c r="BS5" t="inlineStr">
        <is>
          <t>T</t>
        </is>
      </c>
    </row>
    <row r="6">
      <c r="A6" t="inlineStr">
        <is>
          <t>OREAS0104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n">
        <v>102</v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n">
        <v>7.11</v>
      </c>
      <c r="S6" t="n">
        <v>3.9</v>
      </c>
      <c r="T6" t="n">
        <v>1.29</v>
      </c>
      <c r="U6" t="inlineStr">
        <is>
          <t>T</t>
        </is>
      </c>
      <c r="V6" t="inlineStr">
        <is>
          <t>T</t>
        </is>
      </c>
      <c r="W6" t="n">
        <v>9.4</v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n">
        <v>1.36</v>
      </c>
      <c r="AB6" t="inlineStr">
        <is>
          <t>T</t>
        </is>
      </c>
      <c r="AC6" t="inlineStr">
        <is>
          <t>T</t>
        </is>
      </c>
      <c r="AD6" t="n">
        <v>23900</v>
      </c>
      <c r="AE6" t="n">
        <v>48.8</v>
      </c>
      <c r="AF6" t="inlineStr">
        <is>
          <t>T</t>
        </is>
      </c>
      <c r="AG6" t="n">
        <v>0.48</v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n">
        <v>49.5</v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n">
        <v>12.8</v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n">
        <v>10.5</v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n">
        <v>1.39</v>
      </c>
      <c r="BH6" t="inlineStr">
        <is>
          <t>T</t>
        </is>
      </c>
      <c r="BI6" t="n">
        <v>154</v>
      </c>
      <c r="BJ6" t="inlineStr">
        <is>
          <t>T</t>
        </is>
      </c>
      <c r="BK6" t="inlineStr">
        <is>
          <t>T</t>
        </is>
      </c>
      <c r="BL6" t="n">
        <v>0.57</v>
      </c>
      <c r="BM6" t="n">
        <v>125</v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n">
        <v>3.43</v>
      </c>
      <c r="BR6" t="inlineStr">
        <is>
          <t>T</t>
        </is>
      </c>
      <c r="BS6" t="inlineStr">
        <is>
          <t>T</t>
        </is>
      </c>
    </row>
    <row r="7">
      <c r="A7" t="inlineStr">
        <is>
          <t>OREAS0105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n">
        <v>117</v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n">
        <v>12.2</v>
      </c>
      <c r="S7" t="n">
        <v>7.5</v>
      </c>
      <c r="T7" t="n">
        <v>1.5</v>
      </c>
      <c r="U7" t="inlineStr">
        <is>
          <t>T</t>
        </is>
      </c>
      <c r="V7" t="inlineStr">
        <is>
          <t>T</t>
        </is>
      </c>
      <c r="W7" t="n">
        <v>13</v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n">
        <v>2.44</v>
      </c>
      <c r="AB7" t="inlineStr">
        <is>
          <t>T</t>
        </is>
      </c>
      <c r="AC7" t="inlineStr">
        <is>
          <t>T</t>
        </is>
      </c>
      <c r="AD7" t="n">
        <v>19700</v>
      </c>
      <c r="AE7" t="n">
        <v>51</v>
      </c>
      <c r="AF7" t="inlineStr">
        <is>
          <t>T</t>
        </is>
      </c>
      <c r="AG7" t="n">
        <v>0.99</v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n">
        <v>64</v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n">
        <v>16</v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n">
        <v>14.8</v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n">
        <v>2.18</v>
      </c>
      <c r="BH7" t="inlineStr">
        <is>
          <t>T</t>
        </is>
      </c>
      <c r="BI7" t="n">
        <v>382</v>
      </c>
      <c r="BJ7" t="inlineStr">
        <is>
          <t>T</t>
        </is>
      </c>
      <c r="BK7" t="inlineStr">
        <is>
          <t>T</t>
        </is>
      </c>
      <c r="BL7" t="n">
        <v>1.14</v>
      </c>
      <c r="BM7" t="n">
        <v>563</v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n">
        <v>7.3</v>
      </c>
      <c r="BR7" t="inlineStr">
        <is>
          <t>T</t>
        </is>
      </c>
      <c r="BS7" t="inlineStr">
        <is>
          <t>T</t>
        </is>
      </c>
    </row>
    <row r="8">
      <c r="A8" t="inlineStr">
        <is>
          <t>OREAS0106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n">
        <v>137</v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n">
        <v>19</v>
      </c>
      <c r="S8" t="n">
        <v>12.2</v>
      </c>
      <c r="T8" t="n">
        <v>2</v>
      </c>
      <c r="U8" t="inlineStr">
        <is>
          <t>T</t>
        </is>
      </c>
      <c r="V8" t="inlineStr">
        <is>
          <t>T</t>
        </is>
      </c>
      <c r="W8" t="n">
        <v>18.2</v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n">
        <v>3.9</v>
      </c>
      <c r="AB8" t="inlineStr">
        <is>
          <t>T</t>
        </is>
      </c>
      <c r="AC8" t="inlineStr">
        <is>
          <t>T</t>
        </is>
      </c>
      <c r="AD8" t="n">
        <v>15900</v>
      </c>
      <c r="AE8" t="n">
        <v>54</v>
      </c>
      <c r="AF8" t="inlineStr">
        <is>
          <t>T</t>
        </is>
      </c>
      <c r="AG8" t="n">
        <v>1.66</v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n">
        <v>84</v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n">
        <v>19.7</v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n">
        <v>20.7</v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n">
        <v>3.1</v>
      </c>
      <c r="BH8" t="inlineStr">
        <is>
          <t>T</t>
        </is>
      </c>
      <c r="BI8" t="n">
        <v>689</v>
      </c>
      <c r="BJ8" t="inlineStr">
        <is>
          <t>T</t>
        </is>
      </c>
      <c r="BK8" t="inlineStr">
        <is>
          <t>T</t>
        </is>
      </c>
      <c r="BL8" t="n">
        <v>1.88</v>
      </c>
      <c r="BM8" t="n">
        <v>1213</v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n">
        <v>12.1</v>
      </c>
      <c r="BR8" t="inlineStr">
        <is>
          <t>T</t>
        </is>
      </c>
      <c r="BS8" t="inlineStr">
        <is>
          <t>T</t>
        </is>
      </c>
    </row>
    <row r="9">
      <c r="A9" t="inlineStr">
        <is>
          <t>OREAS0010c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n">
        <v>6.6</v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OREAS0010P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n">
        <v>6.81</v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OREAS0010Pb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n">
        <v>7.15</v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inlineStr">
        <is>
          <t>T</t>
        </is>
      </c>
      <c r="M11" t="inlineStr">
        <is>
          <t>T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T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>
        <is>
          <t>T</t>
        </is>
      </c>
      <c r="AH11" t="inlineStr">
        <is>
          <t>T</t>
        </is>
      </c>
      <c r="AI11" t="inlineStr">
        <is>
          <t>T</t>
        </is>
      </c>
      <c r="AJ11" t="inlineStr">
        <is>
          <t>T</t>
        </is>
      </c>
      <c r="AK11" t="inlineStr">
        <is>
          <t>T</t>
        </is>
      </c>
      <c r="AL11" t="inlineStr">
        <is>
          <t>T</t>
        </is>
      </c>
      <c r="AM11" t="inlineStr">
        <is>
          <t>T</t>
        </is>
      </c>
      <c r="AN11" t="inlineStr">
        <is>
          <t>T</t>
        </is>
      </c>
      <c r="AO11" t="inlineStr">
        <is>
          <t>T</t>
        </is>
      </c>
      <c r="AP11" t="inlineStr">
        <is>
          <t>T</t>
        </is>
      </c>
      <c r="AQ11" t="inlineStr">
        <is>
          <t>T</t>
        </is>
      </c>
      <c r="AR11" t="inlineStr">
        <is>
          <t>T</t>
        </is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inlineStr">
        <is>
          <t>T</t>
        </is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inlineStr">
        <is>
          <t>T</t>
        </is>
      </c>
      <c r="BH11" t="inlineStr">
        <is>
          <t>T</t>
        </is>
      </c>
      <c r="BI11" t="inlineStr">
        <is>
          <t>T</t>
        </is>
      </c>
      <c r="BJ11" t="inlineStr">
        <is>
          <t>T</t>
        </is>
      </c>
      <c r="BK11" t="inlineStr">
        <is>
          <t>T</t>
        </is>
      </c>
      <c r="BL11" t="inlineStr">
        <is>
          <t>T</t>
        </is>
      </c>
      <c r="BM11" t="inlineStr">
        <is>
          <t>T</t>
        </is>
      </c>
      <c r="BN11" t="inlineStr">
        <is>
          <t>T</t>
        </is>
      </c>
      <c r="BO11" t="inlineStr">
        <is>
          <t>T</t>
        </is>
      </c>
      <c r="BP11" t="inlineStr">
        <is>
          <t>T</t>
        </is>
      </c>
      <c r="BQ11" t="inlineStr">
        <is>
          <t>T</t>
        </is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OREAS0110</t>
        </is>
      </c>
      <c r="B12" s="2" t="n">
        <v>10</v>
      </c>
      <c r="C12" t="inlineStr">
        <is>
          <t>T</t>
        </is>
      </c>
      <c r="D12" t="n">
        <v>103</v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s="2" t="n">
        <v>0.5</v>
      </c>
      <c r="L12" t="inlineStr">
        <is>
          <t>T</t>
        </is>
      </c>
      <c r="M12" t="inlineStr">
        <is>
          <t>T</t>
        </is>
      </c>
      <c r="N12" t="n">
        <v>24</v>
      </c>
      <c r="O12" t="inlineStr">
        <is>
          <t>T</t>
        </is>
      </c>
      <c r="P12" t="inlineStr">
        <is>
          <t>T</t>
        </is>
      </c>
      <c r="Q12" t="n">
        <v>1620</v>
      </c>
      <c r="R12" t="inlineStr">
        <is>
          <t>T</t>
        </is>
      </c>
      <c r="S12" t="inlineStr">
        <is>
          <t>T</t>
        </is>
      </c>
      <c r="T12" t="inlineStr">
        <is>
          <t>T</t>
        </is>
      </c>
      <c r="U12" t="n">
        <v>251000</v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T</t>
        </is>
      </c>
      <c r="AI12" t="inlineStr">
        <is>
          <t>T</t>
        </is>
      </c>
      <c r="AJ12" t="inlineStr">
        <is>
          <t>T</t>
        </is>
      </c>
      <c r="AK12" t="inlineStr">
        <is>
          <t>T</t>
        </is>
      </c>
      <c r="AL12" t="inlineStr">
        <is>
          <t>T</t>
        </is>
      </c>
      <c r="AM12" t="inlineStr">
        <is>
          <t>T</t>
        </is>
      </c>
      <c r="AN12" t="inlineStr">
        <is>
          <t>T</t>
        </is>
      </c>
      <c r="AO12" t="inlineStr">
        <is>
          <t>T</t>
        </is>
      </c>
      <c r="AP12" t="n">
        <v>36.2</v>
      </c>
      <c r="AQ12" t="inlineStr">
        <is>
          <t>T</t>
        </is>
      </c>
      <c r="AR12" t="inlineStr">
        <is>
          <t>T</t>
        </is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n">
        <v>15.2</v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inlineStr">
        <is>
          <t>T</t>
        </is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inlineStr">
        <is>
          <t>T</t>
        </is>
      </c>
      <c r="BH12" t="inlineStr">
        <is>
          <t>T</t>
        </is>
      </c>
      <c r="BI12" t="inlineStr">
        <is>
          <t>T</t>
        </is>
      </c>
      <c r="BJ12" t="inlineStr">
        <is>
          <t>T</t>
        </is>
      </c>
      <c r="BK12" t="inlineStr">
        <is>
          <t>T</t>
        </is>
      </c>
      <c r="BL12" t="inlineStr">
        <is>
          <t>T</t>
        </is>
      </c>
      <c r="BM12" t="inlineStr">
        <is>
          <t>T</t>
        </is>
      </c>
      <c r="BN12" t="inlineStr">
        <is>
          <t>T</t>
        </is>
      </c>
      <c r="BO12" t="inlineStr">
        <is>
          <t>T</t>
        </is>
      </c>
      <c r="BP12" t="inlineStr">
        <is>
          <t>T</t>
        </is>
      </c>
      <c r="BQ12" t="inlineStr">
        <is>
          <t>T</t>
        </is>
      </c>
      <c r="BR12" t="n">
        <v>72</v>
      </c>
      <c r="BS12" t="inlineStr">
        <is>
          <t>T</t>
        </is>
      </c>
    </row>
    <row r="13">
      <c r="A13" t="inlineStr">
        <is>
          <t>OREAS0111</t>
        </is>
      </c>
      <c r="B13" s="2" t="n">
        <v>20</v>
      </c>
      <c r="C13" t="inlineStr">
        <is>
          <t>T</t>
        </is>
      </c>
      <c r="D13" t="n">
        <v>215</v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n">
        <v>12</v>
      </c>
      <c r="L13" t="inlineStr">
        <is>
          <t>T</t>
        </is>
      </c>
      <c r="M13" t="inlineStr">
        <is>
          <t>T</t>
        </is>
      </c>
      <c r="N13" t="n">
        <v>452</v>
      </c>
      <c r="O13" t="inlineStr">
        <is>
          <t>T</t>
        </is>
      </c>
      <c r="P13" t="inlineStr">
        <is>
          <t>T</t>
        </is>
      </c>
      <c r="Q13" t="n">
        <v>23700</v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n">
        <v>352000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T</t>
        </is>
      </c>
      <c r="AI13" t="inlineStr">
        <is>
          <t>T</t>
        </is>
      </c>
      <c r="AJ13" t="inlineStr">
        <is>
          <t>T</t>
        </is>
      </c>
      <c r="AK13" t="inlineStr">
        <is>
          <t>T</t>
        </is>
      </c>
      <c r="AL13" t="inlineStr">
        <is>
          <t>T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  <c r="AP13" t="n">
        <v>377</v>
      </c>
      <c r="AQ13" t="inlineStr">
        <is>
          <t>T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n">
        <v>18</v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inlineStr">
        <is>
          <t>T</t>
        </is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inlineStr">
        <is>
          <t>T</t>
        </is>
      </c>
      <c r="BH13" t="inlineStr">
        <is>
          <t>T</t>
        </is>
      </c>
      <c r="BI13" t="inlineStr">
        <is>
          <t>T</t>
        </is>
      </c>
      <c r="BJ13" t="inlineStr">
        <is>
          <t>T</t>
        </is>
      </c>
      <c r="BK13" t="inlineStr">
        <is>
          <t>T</t>
        </is>
      </c>
      <c r="BL13" t="inlineStr">
        <is>
          <t>T</t>
        </is>
      </c>
      <c r="BM13" t="inlineStr">
        <is>
          <t>T</t>
        </is>
      </c>
      <c r="BN13" t="inlineStr">
        <is>
          <t>T</t>
        </is>
      </c>
      <c r="BO13" t="inlineStr">
        <is>
          <t>T</t>
        </is>
      </c>
      <c r="BP13" t="inlineStr">
        <is>
          <t>T</t>
        </is>
      </c>
      <c r="BQ13" t="inlineStr">
        <is>
          <t>T</t>
        </is>
      </c>
      <c r="BR13" t="n">
        <v>4196</v>
      </c>
      <c r="BS13" t="inlineStr">
        <is>
          <t>T</t>
        </is>
      </c>
    </row>
    <row r="14">
      <c r="A14" t="inlineStr">
        <is>
          <t>OREAS0111b</t>
        </is>
      </c>
      <c r="B14" s="2" t="n">
        <v>20</v>
      </c>
      <c r="C14" t="inlineStr">
        <is>
          <t>T</t>
        </is>
      </c>
      <c r="D14" t="n">
        <v>220</v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n">
        <v>14.3</v>
      </c>
      <c r="L14" t="inlineStr">
        <is>
          <t>T</t>
        </is>
      </c>
      <c r="M14" t="inlineStr">
        <is>
          <t>T</t>
        </is>
      </c>
      <c r="N14" t="n">
        <v>490</v>
      </c>
      <c r="O14" t="inlineStr">
        <is>
          <t>T</t>
        </is>
      </c>
      <c r="P14" t="inlineStr">
        <is>
          <t>T</t>
        </is>
      </c>
      <c r="Q14" t="n">
        <v>24700</v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n">
        <v>361000</v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T</t>
        </is>
      </c>
      <c r="AI14" t="inlineStr">
        <is>
          <t>T</t>
        </is>
      </c>
      <c r="AJ14" t="inlineStr">
        <is>
          <t>T</t>
        </is>
      </c>
      <c r="AK14" t="inlineStr">
        <is>
          <t>T</t>
        </is>
      </c>
      <c r="AL14" t="inlineStr">
        <is>
          <t>T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  <c r="AP14" t="n">
        <v>393</v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n">
        <v>21</v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inlineStr">
        <is>
          <t>T</t>
        </is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inlineStr">
        <is>
          <t>T</t>
        </is>
      </c>
      <c r="BH14" t="inlineStr">
        <is>
          <t>T</t>
        </is>
      </c>
      <c r="BI14" t="inlineStr">
        <is>
          <t>T</t>
        </is>
      </c>
      <c r="BJ14" t="inlineStr">
        <is>
          <t>T</t>
        </is>
      </c>
      <c r="BK14" t="inlineStr">
        <is>
          <t>T</t>
        </is>
      </c>
      <c r="BL14" t="inlineStr">
        <is>
          <t>T</t>
        </is>
      </c>
      <c r="BM14" t="inlineStr">
        <is>
          <t>T</t>
        </is>
      </c>
      <c r="BN14" t="inlineStr">
        <is>
          <t>T</t>
        </is>
      </c>
      <c r="BO14" t="inlineStr">
        <is>
          <t>T</t>
        </is>
      </c>
      <c r="BP14" t="inlineStr">
        <is>
          <t>T</t>
        </is>
      </c>
      <c r="BQ14" t="inlineStr">
        <is>
          <t>T</t>
        </is>
      </c>
      <c r="BR14" t="n">
        <v>4334</v>
      </c>
      <c r="BS14" t="inlineStr">
        <is>
          <t>T</t>
        </is>
      </c>
    </row>
    <row r="15">
      <c r="A15" t="inlineStr">
        <is>
          <t>OREAS0112</t>
        </is>
      </c>
      <c r="B15" t="n">
        <v>17</v>
      </c>
      <c r="C15" t="inlineStr">
        <is>
          <t>T</t>
        </is>
      </c>
      <c r="D15" t="n">
        <v>222</v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n">
        <v>14.6</v>
      </c>
      <c r="L15" t="inlineStr">
        <is>
          <t>T</t>
        </is>
      </c>
      <c r="M15" t="inlineStr">
        <is>
          <t>T</t>
        </is>
      </c>
      <c r="N15" t="n">
        <v>551</v>
      </c>
      <c r="O15" t="inlineStr">
        <is>
          <t>T</t>
        </is>
      </c>
      <c r="P15" t="inlineStr">
        <is>
          <t>T</t>
        </is>
      </c>
      <c r="Q15" t="n">
        <v>51000</v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n">
        <v>341000</v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inlineStr">
        <is>
          <t>T</t>
        </is>
      </c>
      <c r="AN15" t="inlineStr">
        <is>
          <t>T</t>
        </is>
      </c>
      <c r="AO15" t="inlineStr">
        <is>
          <t>T</t>
        </is>
      </c>
      <c r="AP15" t="n">
        <v>360</v>
      </c>
      <c r="AQ15" t="inlineStr">
        <is>
          <t>T</t>
        </is>
      </c>
      <c r="AR15" t="inlineStr">
        <is>
          <t>T</t>
        </is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n">
        <v>16</v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inlineStr">
        <is>
          <t>T</t>
        </is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inlineStr">
        <is>
          <t>T</t>
        </is>
      </c>
      <c r="BH15" t="inlineStr">
        <is>
          <t>T</t>
        </is>
      </c>
      <c r="BI15" t="inlineStr">
        <is>
          <t>T</t>
        </is>
      </c>
      <c r="BJ15" t="inlineStr">
        <is>
          <t>T</t>
        </is>
      </c>
      <c r="BK15" t="inlineStr">
        <is>
          <t>T</t>
        </is>
      </c>
      <c r="BL15" t="inlineStr">
        <is>
          <t>T</t>
        </is>
      </c>
      <c r="BM15" t="inlineStr">
        <is>
          <t>T</t>
        </is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inlineStr">
        <is>
          <t>T</t>
        </is>
      </c>
      <c r="BR15" t="n">
        <v>4351</v>
      </c>
      <c r="BS15" t="inlineStr">
        <is>
          <t>T</t>
        </is>
      </c>
    </row>
    <row r="16">
      <c r="A16" t="inlineStr">
        <is>
          <t>OREAS0113</t>
        </is>
      </c>
      <c r="B16" t="n">
        <v>25</v>
      </c>
      <c r="C16" t="inlineStr">
        <is>
          <t>T</t>
        </is>
      </c>
      <c r="D16" t="n">
        <v>234</v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n">
        <v>15.5</v>
      </c>
      <c r="L16" t="inlineStr">
        <is>
          <t>T</t>
        </is>
      </c>
      <c r="M16" t="inlineStr">
        <is>
          <t>T</t>
        </is>
      </c>
      <c r="N16" t="n">
        <v>766</v>
      </c>
      <c r="O16" t="inlineStr">
        <is>
          <t>T</t>
        </is>
      </c>
      <c r="P16" t="inlineStr">
        <is>
          <t>T</t>
        </is>
      </c>
      <c r="Q16" t="n">
        <v>135000</v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n">
        <v>282000</v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  <c r="AP16" t="n">
        <v>230</v>
      </c>
      <c r="AQ16" t="inlineStr">
        <is>
          <t>T</t>
        </is>
      </c>
      <c r="AR16" t="inlineStr">
        <is>
          <t>T</t>
        </is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n">
        <v>8</v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inlineStr">
        <is>
          <t>T</t>
        </is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inlineStr">
        <is>
          <t>T</t>
        </is>
      </c>
      <c r="BH16" t="inlineStr">
        <is>
          <t>T</t>
        </is>
      </c>
      <c r="BI16" t="inlineStr">
        <is>
          <t>T</t>
        </is>
      </c>
      <c r="BJ16" t="inlineStr">
        <is>
          <t>T</t>
        </is>
      </c>
      <c r="BK16" t="inlineStr">
        <is>
          <t>T</t>
        </is>
      </c>
      <c r="BL16" t="inlineStr">
        <is>
          <t>T</t>
        </is>
      </c>
      <c r="BM16" t="inlineStr">
        <is>
          <t>T</t>
        </is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inlineStr">
        <is>
          <t>T</t>
        </is>
      </c>
      <c r="BR16" t="n">
        <v>4178</v>
      </c>
      <c r="BS16" t="inlineStr">
        <is>
          <t>T</t>
        </is>
      </c>
    </row>
    <row r="17">
      <c r="A17" t="inlineStr">
        <is>
          <t>OREAS0120</t>
        </is>
      </c>
      <c r="B17" t="inlineStr">
        <is>
          <t>T</t>
        </is>
      </c>
      <c r="C17" t="n">
        <v>46300</v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n">
        <v>983</v>
      </c>
      <c r="H17" t="n">
        <v>1.5</v>
      </c>
      <c r="I17" t="inlineStr">
        <is>
          <t>T</t>
        </is>
      </c>
      <c r="J17" t="n">
        <v>620</v>
      </c>
      <c r="K17" t="inlineStr">
        <is>
          <t>T</t>
        </is>
      </c>
      <c r="L17" t="n">
        <v>44.5</v>
      </c>
      <c r="M17" t="inlineStr">
        <is>
          <t>T</t>
        </is>
      </c>
      <c r="N17" t="n">
        <v>4.22</v>
      </c>
      <c r="O17" t="n">
        <v>32.7</v>
      </c>
      <c r="P17" t="n">
        <v>0.74</v>
      </c>
      <c r="Q17" t="inlineStr">
        <is>
          <t>T</t>
        </is>
      </c>
      <c r="R17" t="n">
        <v>2.29</v>
      </c>
      <c r="S17" t="inlineStr">
        <is>
          <t>T</t>
        </is>
      </c>
      <c r="T17" t="n">
        <v>1.11</v>
      </c>
      <c r="U17" t="n">
        <v>15700</v>
      </c>
      <c r="V17" t="n">
        <v>11</v>
      </c>
      <c r="W17" t="n">
        <v>3.04</v>
      </c>
      <c r="X17" t="inlineStr">
        <is>
          <t>T</t>
        </is>
      </c>
      <c r="Y17" t="n">
        <v>1.5</v>
      </c>
      <c r="Z17" t="inlineStr">
        <is>
          <t>T</t>
        </is>
      </c>
      <c r="AA17" t="n">
        <v>0.48</v>
      </c>
      <c r="AB17" t="n">
        <v>0.014</v>
      </c>
      <c r="AC17" t="inlineStr">
        <is>
          <t>T</t>
        </is>
      </c>
      <c r="AD17" t="n">
        <v>25900</v>
      </c>
      <c r="AE17" t="n">
        <v>20.3</v>
      </c>
      <c r="AF17" t="n">
        <v>4.82</v>
      </c>
      <c r="AG17" t="n">
        <v>0.21</v>
      </c>
      <c r="AH17" t="n">
        <v>2310</v>
      </c>
      <c r="AI17" t="n">
        <v>780</v>
      </c>
      <c r="AJ17" t="n">
        <v>6.97</v>
      </c>
      <c r="AK17" t="n">
        <v>2340</v>
      </c>
      <c r="AL17" t="n">
        <v>7.7</v>
      </c>
      <c r="AM17" t="n">
        <v>19.1</v>
      </c>
      <c r="AN17" t="n">
        <v>8.220000000000001</v>
      </c>
      <c r="AO17" t="n">
        <v>120</v>
      </c>
      <c r="AP17" t="n">
        <v>17.5</v>
      </c>
      <c r="AQ17" t="inlineStr">
        <is>
          <t>T</t>
        </is>
      </c>
      <c r="AR17" t="n">
        <v>5.01</v>
      </c>
      <c r="AS17" t="inlineStr">
        <is>
          <t>T</t>
        </is>
      </c>
      <c r="AT17" t="n">
        <v>87</v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n">
        <v>2.73</v>
      </c>
      <c r="BA17" t="inlineStr">
        <is>
          <t>T</t>
        </is>
      </c>
      <c r="BB17" t="n">
        <v>382642.226</v>
      </c>
      <c r="BC17" t="n">
        <v>3.74</v>
      </c>
      <c r="BD17" t="n">
        <v>0.67</v>
      </c>
      <c r="BE17" t="n">
        <v>124</v>
      </c>
      <c r="BF17" t="n">
        <v>0.55</v>
      </c>
      <c r="BG17" t="n">
        <v>0.43</v>
      </c>
      <c r="BH17" t="inlineStr">
        <is>
          <t>T</t>
        </is>
      </c>
      <c r="BI17" t="n">
        <v>5.57</v>
      </c>
      <c r="BJ17" t="n">
        <v>2380</v>
      </c>
      <c r="BK17" t="n">
        <v>0.43</v>
      </c>
      <c r="BL17" t="n">
        <v>0.2</v>
      </c>
      <c r="BM17" t="n">
        <v>39.6</v>
      </c>
      <c r="BN17" t="n">
        <v>21.3</v>
      </c>
      <c r="BO17" t="inlineStr">
        <is>
          <t>T</t>
        </is>
      </c>
      <c r="BP17" t="n">
        <v>10.1</v>
      </c>
      <c r="BQ17" t="n">
        <v>1.03</v>
      </c>
      <c r="BR17" t="n">
        <v>13.1</v>
      </c>
      <c r="BS17" t="n">
        <v>255</v>
      </c>
    </row>
    <row r="18">
      <c r="A18" t="inlineStr">
        <is>
          <t>OREAS0121</t>
        </is>
      </c>
      <c r="B18" t="inlineStr">
        <is>
          <t>T</t>
        </is>
      </c>
      <c r="C18" t="n">
        <v>45900</v>
      </c>
      <c r="D18" t="inlineStr">
        <is>
          <t>T</t>
        </is>
      </c>
      <c r="E18" t="inlineStr">
        <is>
          <t>T</t>
        </is>
      </c>
      <c r="F18" t="inlineStr">
        <is>
          <t>T</t>
        </is>
      </c>
      <c r="G18" t="n">
        <v>1009</v>
      </c>
      <c r="H18" t="n">
        <v>1.55</v>
      </c>
      <c r="I18" t="inlineStr">
        <is>
          <t>T</t>
        </is>
      </c>
      <c r="J18" t="n">
        <v>770</v>
      </c>
      <c r="K18" t="inlineStr">
        <is>
          <t>T</t>
        </is>
      </c>
      <c r="L18" t="n">
        <v>44.7</v>
      </c>
      <c r="M18" t="inlineStr">
        <is>
          <t>T</t>
        </is>
      </c>
      <c r="N18" t="n">
        <v>4.36</v>
      </c>
      <c r="O18" t="n">
        <v>34.7</v>
      </c>
      <c r="P18" t="n">
        <v>0.75</v>
      </c>
      <c r="Q18" t="inlineStr">
        <is>
          <t>T</t>
        </is>
      </c>
      <c r="R18" t="n">
        <v>2.32</v>
      </c>
      <c r="S18" t="n">
        <v>1.37</v>
      </c>
      <c r="T18" t="n">
        <v>1.11</v>
      </c>
      <c r="U18" t="n">
        <v>15900</v>
      </c>
      <c r="V18" t="n">
        <v>11.1</v>
      </c>
      <c r="W18" t="n">
        <v>3.07</v>
      </c>
      <c r="X18" t="inlineStr">
        <is>
          <t>T</t>
        </is>
      </c>
      <c r="Y18" t="n">
        <v>1.52</v>
      </c>
      <c r="Z18" t="inlineStr">
        <is>
          <t>T</t>
        </is>
      </c>
      <c r="AA18" t="n">
        <v>0.49</v>
      </c>
      <c r="AB18" t="inlineStr">
        <is>
          <t>T</t>
        </is>
      </c>
      <c r="AC18" t="inlineStr">
        <is>
          <t>T</t>
        </is>
      </c>
      <c r="AD18" t="n">
        <v>25700</v>
      </c>
      <c r="AE18" t="n">
        <v>20.6</v>
      </c>
      <c r="AF18" t="n">
        <v>4.79</v>
      </c>
      <c r="AG18" t="n">
        <v>0.21</v>
      </c>
      <c r="AH18" t="n">
        <v>2400</v>
      </c>
      <c r="AI18" t="n">
        <v>780</v>
      </c>
      <c r="AJ18" t="n">
        <v>7.43</v>
      </c>
      <c r="AK18" t="n">
        <v>2390</v>
      </c>
      <c r="AL18" t="n">
        <v>7.77</v>
      </c>
      <c r="AM18" t="n">
        <v>19.1</v>
      </c>
      <c r="AN18" t="n">
        <v>8.83</v>
      </c>
      <c r="AO18" t="n">
        <v>140</v>
      </c>
      <c r="AP18" t="n">
        <v>17.4</v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n">
        <v>86</v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n">
        <v>0.068</v>
      </c>
      <c r="AZ18" t="n">
        <v>2.92</v>
      </c>
      <c r="BA18" t="inlineStr">
        <is>
          <t>T</t>
        </is>
      </c>
      <c r="BB18" t="n">
        <v>380772.486</v>
      </c>
      <c r="BC18" t="n">
        <v>3.68</v>
      </c>
      <c r="BD18" t="n">
        <v>0.67</v>
      </c>
      <c r="BE18" t="n">
        <v>130</v>
      </c>
      <c r="BF18" t="n">
        <v>0.53</v>
      </c>
      <c r="BG18" t="n">
        <v>0.41</v>
      </c>
      <c r="BH18" t="inlineStr">
        <is>
          <t>T</t>
        </is>
      </c>
      <c r="BI18" t="n">
        <v>5.57</v>
      </c>
      <c r="BJ18" t="n">
        <v>2430</v>
      </c>
      <c r="BK18" t="n">
        <v>0.43</v>
      </c>
      <c r="BL18" t="n">
        <v>0.2</v>
      </c>
      <c r="BM18" t="n">
        <v>206</v>
      </c>
      <c r="BN18" t="n">
        <v>21.6</v>
      </c>
      <c r="BO18" t="n">
        <v>0.39</v>
      </c>
      <c r="BP18" t="n">
        <v>10.5</v>
      </c>
      <c r="BQ18" t="n">
        <v>1.07</v>
      </c>
      <c r="BR18" t="n">
        <v>13.1</v>
      </c>
      <c r="BS18" t="n">
        <v>261</v>
      </c>
    </row>
    <row r="19">
      <c r="A19" t="inlineStr">
        <is>
          <t>OREAS0122</t>
        </is>
      </c>
      <c r="B19" t="inlineStr">
        <is>
          <t>T</t>
        </is>
      </c>
      <c r="C19" t="n">
        <v>46300</v>
      </c>
      <c r="D19" t="inlineStr">
        <is>
          <t>T</t>
        </is>
      </c>
      <c r="E19" t="inlineStr">
        <is>
          <t>T</t>
        </is>
      </c>
      <c r="F19" t="inlineStr">
        <is>
          <t>T</t>
        </is>
      </c>
      <c r="G19" t="n">
        <v>1000</v>
      </c>
      <c r="H19" t="n">
        <v>1.63</v>
      </c>
      <c r="I19" t="inlineStr">
        <is>
          <t>T</t>
        </is>
      </c>
      <c r="J19" t="n">
        <v>920</v>
      </c>
      <c r="K19" t="inlineStr">
        <is>
          <t>T</t>
        </is>
      </c>
      <c r="L19" t="n">
        <v>45.3</v>
      </c>
      <c r="M19" t="inlineStr">
        <is>
          <t>T</t>
        </is>
      </c>
      <c r="N19" t="n">
        <v>4.36</v>
      </c>
      <c r="O19" t="inlineStr">
        <is>
          <t>T</t>
        </is>
      </c>
      <c r="P19" t="n">
        <v>0.75</v>
      </c>
      <c r="Q19" t="n">
        <v>3.38</v>
      </c>
      <c r="R19" t="n">
        <v>2.44</v>
      </c>
      <c r="S19" t="n">
        <v>1.39</v>
      </c>
      <c r="T19" t="n">
        <v>1.13</v>
      </c>
      <c r="U19" t="n">
        <v>16100</v>
      </c>
      <c r="V19" t="n">
        <v>10.8</v>
      </c>
      <c r="W19" t="n">
        <v>3.1</v>
      </c>
      <c r="X19" t="inlineStr">
        <is>
          <t>T</t>
        </is>
      </c>
      <c r="Y19" t="n">
        <v>1.46</v>
      </c>
      <c r="Z19" t="inlineStr">
        <is>
          <t>T</t>
        </is>
      </c>
      <c r="AA19" t="n">
        <v>0.5</v>
      </c>
      <c r="AB19" t="n">
        <v>0.014</v>
      </c>
      <c r="AC19" t="inlineStr">
        <is>
          <t>T</t>
        </is>
      </c>
      <c r="AD19" t="n">
        <v>26000</v>
      </c>
      <c r="AE19" t="n">
        <v>20.4</v>
      </c>
      <c r="AF19" t="n">
        <v>4.79</v>
      </c>
      <c r="AG19" t="n">
        <v>0.23</v>
      </c>
      <c r="AH19" t="n">
        <v>2470</v>
      </c>
      <c r="AI19" t="n">
        <v>770</v>
      </c>
      <c r="AJ19" t="n">
        <v>7.45</v>
      </c>
      <c r="AK19" t="n">
        <v>2440</v>
      </c>
      <c r="AL19" t="n">
        <v>7.76</v>
      </c>
      <c r="AM19" t="n">
        <v>19.3</v>
      </c>
      <c r="AN19" t="n">
        <v>9.57</v>
      </c>
      <c r="AO19" t="n">
        <v>170</v>
      </c>
      <c r="AP19" t="n">
        <v>17.6</v>
      </c>
      <c r="AQ19" t="inlineStr">
        <is>
          <t>T</t>
        </is>
      </c>
      <c r="AR19" t="n">
        <v>5.06</v>
      </c>
      <c r="AS19" t="inlineStr">
        <is>
          <t>T</t>
        </is>
      </c>
      <c r="AT19" t="n">
        <v>87</v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n">
        <v>2.96</v>
      </c>
      <c r="BA19" t="inlineStr">
        <is>
          <t>T</t>
        </is>
      </c>
      <c r="BB19" t="n">
        <v>381987.817</v>
      </c>
      <c r="BC19" t="n">
        <v>3.74</v>
      </c>
      <c r="BD19" t="n">
        <v>0.68</v>
      </c>
      <c r="BE19" t="n">
        <v>139</v>
      </c>
      <c r="BF19" t="n">
        <v>0.53</v>
      </c>
      <c r="BG19" t="n">
        <v>0.42</v>
      </c>
      <c r="BH19" t="inlineStr">
        <is>
          <t>T</t>
        </is>
      </c>
      <c r="BI19" t="n">
        <v>5.5</v>
      </c>
      <c r="BJ19" t="n">
        <v>2470</v>
      </c>
      <c r="BK19" t="n">
        <v>0.41</v>
      </c>
      <c r="BL19" t="n">
        <v>0.2</v>
      </c>
      <c r="BM19" t="n">
        <v>407</v>
      </c>
      <c r="BN19" t="n">
        <v>23.9</v>
      </c>
      <c r="BO19" t="inlineStr">
        <is>
          <t>T</t>
        </is>
      </c>
      <c r="BP19" t="n">
        <v>10.5</v>
      </c>
      <c r="BQ19" t="n">
        <v>1.19</v>
      </c>
      <c r="BR19" t="n">
        <v>13.5</v>
      </c>
      <c r="BS19" t="n">
        <v>46.1</v>
      </c>
    </row>
    <row r="20">
      <c r="A20" t="inlineStr">
        <is>
          <t>OREAS0123</t>
        </is>
      </c>
      <c r="B20" t="inlineStr">
        <is>
          <t>T</t>
        </is>
      </c>
      <c r="C20" t="n">
        <v>45700</v>
      </c>
      <c r="D20" t="n">
        <v>5.19</v>
      </c>
      <c r="E20" t="inlineStr">
        <is>
          <t>T</t>
        </is>
      </c>
      <c r="F20" t="inlineStr">
        <is>
          <t>T</t>
        </is>
      </c>
      <c r="G20" t="n">
        <v>1015</v>
      </c>
      <c r="H20" t="n">
        <v>1.74</v>
      </c>
      <c r="I20" t="inlineStr">
        <is>
          <t>T</t>
        </is>
      </c>
      <c r="J20" t="n">
        <v>1010</v>
      </c>
      <c r="K20" t="inlineStr">
        <is>
          <t>T</t>
        </is>
      </c>
      <c r="L20" t="n">
        <v>46</v>
      </c>
      <c r="M20" t="inlineStr">
        <is>
          <t>T</t>
        </is>
      </c>
      <c r="N20" t="n">
        <v>4.49</v>
      </c>
      <c r="O20" t="n">
        <v>37.2</v>
      </c>
      <c r="P20" t="n">
        <v>0.76</v>
      </c>
      <c r="Q20" t="inlineStr">
        <is>
          <t>T</t>
        </is>
      </c>
      <c r="R20" t="n">
        <v>2.45</v>
      </c>
      <c r="S20" t="n">
        <v>1.45</v>
      </c>
      <c r="T20" t="n">
        <v>1.09</v>
      </c>
      <c r="U20" t="n">
        <v>16000</v>
      </c>
      <c r="V20" t="n">
        <v>10.9</v>
      </c>
      <c r="W20" t="n">
        <v>3.13</v>
      </c>
      <c r="X20" t="inlineStr">
        <is>
          <t>T</t>
        </is>
      </c>
      <c r="Y20" t="n">
        <v>1.53</v>
      </c>
      <c r="Z20" t="inlineStr">
        <is>
          <t>T</t>
        </is>
      </c>
      <c r="AA20" t="n">
        <v>0.51</v>
      </c>
      <c r="AB20" t="n">
        <v>0.014</v>
      </c>
      <c r="AC20" t="inlineStr">
        <is>
          <t>T</t>
        </is>
      </c>
      <c r="AD20" t="n">
        <v>25800</v>
      </c>
      <c r="AE20" t="n">
        <v>20.7</v>
      </c>
      <c r="AF20" t="n">
        <v>4.66</v>
      </c>
      <c r="AG20" t="n">
        <v>0.24</v>
      </c>
      <c r="AH20" t="n">
        <v>2440</v>
      </c>
      <c r="AI20" t="n">
        <v>750</v>
      </c>
      <c r="AJ20" t="n">
        <v>7.44</v>
      </c>
      <c r="AK20" t="n">
        <v>2450</v>
      </c>
      <c r="AL20" t="n">
        <v>7.67</v>
      </c>
      <c r="AM20" t="n">
        <v>19.5</v>
      </c>
      <c r="AN20" t="n">
        <v>9.65</v>
      </c>
      <c r="AO20" t="n">
        <v>220</v>
      </c>
      <c r="AP20" t="n">
        <v>18.3</v>
      </c>
      <c r="AQ20" t="inlineStr">
        <is>
          <t>T</t>
        </is>
      </c>
      <c r="AR20" t="n">
        <v>5.15</v>
      </c>
      <c r="AS20" t="inlineStr">
        <is>
          <t>T</t>
        </is>
      </c>
      <c r="AT20" t="n">
        <v>87</v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n">
        <v>0.08500000000000001</v>
      </c>
      <c r="AZ20" t="n">
        <v>2.98</v>
      </c>
      <c r="BA20" t="inlineStr">
        <is>
          <t>T</t>
        </is>
      </c>
      <c r="BB20" t="n">
        <v>382315.022</v>
      </c>
      <c r="BC20" t="n">
        <v>3.87</v>
      </c>
      <c r="BD20" t="n">
        <v>0.7</v>
      </c>
      <c r="BE20" t="n">
        <v>154</v>
      </c>
      <c r="BF20" t="n">
        <v>0.55</v>
      </c>
      <c r="BG20" t="n">
        <v>0.46</v>
      </c>
      <c r="BH20" t="inlineStr">
        <is>
          <t>T</t>
        </is>
      </c>
      <c r="BI20" t="n">
        <v>5.56</v>
      </c>
      <c r="BJ20" t="n">
        <v>2470</v>
      </c>
      <c r="BK20" t="n">
        <v>0.42</v>
      </c>
      <c r="BL20" t="n">
        <v>0.21</v>
      </c>
      <c r="BM20" t="n">
        <v>825</v>
      </c>
      <c r="BN20" t="n">
        <v>24.2</v>
      </c>
      <c r="BO20" t="n">
        <v>0.52</v>
      </c>
      <c r="BP20" t="n">
        <v>11</v>
      </c>
      <c r="BQ20" t="n">
        <v>1.17</v>
      </c>
      <c r="BR20" t="n">
        <v>13.8</v>
      </c>
      <c r="BS20" t="n">
        <v>47.5</v>
      </c>
    </row>
    <row r="21">
      <c r="A21" t="inlineStr">
        <is>
          <t>OREAS0124</t>
        </is>
      </c>
      <c r="B21" t="inlineStr">
        <is>
          <t>T</t>
        </is>
      </c>
      <c r="C21" t="n">
        <v>46100</v>
      </c>
      <c r="D21" t="inlineStr">
        <is>
          <t>T</t>
        </is>
      </c>
      <c r="E21" t="inlineStr">
        <is>
          <t>T</t>
        </is>
      </c>
      <c r="F21" t="inlineStr">
        <is>
          <t>T</t>
        </is>
      </c>
      <c r="G21" t="n">
        <v>1046</v>
      </c>
      <c r="H21" t="n">
        <v>1.94</v>
      </c>
      <c r="I21" t="inlineStr">
        <is>
          <t>T</t>
        </is>
      </c>
      <c r="J21" t="n">
        <v>890</v>
      </c>
      <c r="K21" t="inlineStr">
        <is>
          <t>T</t>
        </is>
      </c>
      <c r="L21" t="n">
        <v>48.9</v>
      </c>
      <c r="M21" t="inlineStr">
        <is>
          <t>T</t>
        </is>
      </c>
      <c r="N21" t="n">
        <v>4.26</v>
      </c>
      <c r="O21" t="n">
        <v>37.5</v>
      </c>
      <c r="P21" t="n">
        <v>0.78</v>
      </c>
      <c r="Q21" t="inlineStr">
        <is>
          <t>T</t>
        </is>
      </c>
      <c r="R21" t="n">
        <v>2.71</v>
      </c>
      <c r="S21" t="n">
        <v>1.6</v>
      </c>
      <c r="T21" t="n">
        <v>1.23</v>
      </c>
      <c r="U21" t="n">
        <v>15700</v>
      </c>
      <c r="V21" t="n">
        <v>11.2</v>
      </c>
      <c r="W21" t="n">
        <v>3.47</v>
      </c>
      <c r="X21" t="inlineStr">
        <is>
          <t>T</t>
        </is>
      </c>
      <c r="Y21" t="n">
        <v>1.56</v>
      </c>
      <c r="Z21" t="inlineStr">
        <is>
          <t>T</t>
        </is>
      </c>
      <c r="AA21" t="n">
        <v>0.58</v>
      </c>
      <c r="AB21" t="n">
        <v>0.014</v>
      </c>
      <c r="AC21" t="inlineStr">
        <is>
          <t>T</t>
        </is>
      </c>
      <c r="AD21" t="n">
        <v>25600</v>
      </c>
      <c r="AE21" t="n">
        <v>21.4</v>
      </c>
      <c r="AF21" t="n">
        <v>4.61</v>
      </c>
      <c r="AG21" t="n">
        <v>0.26</v>
      </c>
      <c r="AH21" t="n">
        <v>2210</v>
      </c>
      <c r="AI21" t="n">
        <v>690</v>
      </c>
      <c r="AJ21" t="n">
        <v>7.36</v>
      </c>
      <c r="AK21" t="n">
        <v>2320</v>
      </c>
      <c r="AL21" t="n">
        <v>7.84</v>
      </c>
      <c r="AM21" t="n">
        <v>20.8</v>
      </c>
      <c r="AN21" t="n">
        <v>9.31</v>
      </c>
      <c r="AO21" t="n">
        <v>320</v>
      </c>
      <c r="AP21" t="n">
        <v>20.2</v>
      </c>
      <c r="AQ21" t="inlineStr">
        <is>
          <t>T</t>
        </is>
      </c>
      <c r="AR21" t="n">
        <v>5.39</v>
      </c>
      <c r="AS21" t="inlineStr">
        <is>
          <t>T</t>
        </is>
      </c>
      <c r="AT21" t="n">
        <v>86</v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0.083</v>
      </c>
      <c r="AZ21" t="n">
        <v>3.01</v>
      </c>
      <c r="BA21" t="inlineStr">
        <is>
          <t>T</t>
        </is>
      </c>
      <c r="BB21" t="n">
        <v>381052.947</v>
      </c>
      <c r="BC21" t="n">
        <v>4.21</v>
      </c>
      <c r="BD21" t="n">
        <v>0.71</v>
      </c>
      <c r="BE21" t="n">
        <v>188</v>
      </c>
      <c r="BF21" t="n">
        <v>0.5600000000000001</v>
      </c>
      <c r="BG21" t="n">
        <v>0.5</v>
      </c>
      <c r="BH21" t="inlineStr">
        <is>
          <t>T</t>
        </is>
      </c>
      <c r="BI21" t="n">
        <v>5.79</v>
      </c>
      <c r="BJ21" t="n">
        <v>2520</v>
      </c>
      <c r="BK21" t="n">
        <v>0.41</v>
      </c>
      <c r="BL21" t="n">
        <v>0.22</v>
      </c>
      <c r="BM21" t="n">
        <v>1779</v>
      </c>
      <c r="BN21" t="n">
        <v>23.3</v>
      </c>
      <c r="BO21" t="n">
        <v>0.71</v>
      </c>
      <c r="BP21" t="n">
        <v>12.1</v>
      </c>
      <c r="BQ21" t="n">
        <v>1.63</v>
      </c>
      <c r="BR21" t="n">
        <v>14.3</v>
      </c>
      <c r="BS21" t="n">
        <v>49.8</v>
      </c>
    </row>
    <row r="22">
      <c r="A22" t="inlineStr">
        <is>
          <t>OREAS0012a</t>
        </is>
      </c>
      <c r="B22" t="inlineStr">
        <is>
          <t>T</t>
        </is>
      </c>
      <c r="C22" t="inlineStr">
        <is>
          <t>T</t>
        </is>
      </c>
      <c r="D22" t="inlineStr">
        <is>
          <t>T</t>
        </is>
      </c>
      <c r="E22" t="n">
        <v>11.79</v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inlineStr">
        <is>
          <t>T</t>
        </is>
      </c>
      <c r="L22" t="inlineStr">
        <is>
          <t>T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inlineStr">
        <is>
          <t>T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inlineStr">
        <is>
          <t>T</t>
        </is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inlineStr">
        <is>
          <t>T</t>
        </is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inlineStr">
        <is>
          <t>T</t>
        </is>
      </c>
      <c r="BS22" t="inlineStr">
        <is>
          <t>T</t>
        </is>
      </c>
    </row>
    <row r="23">
      <c r="A23" t="inlineStr">
        <is>
          <t>OREAS0130</t>
        </is>
      </c>
      <c r="B23" t="n">
        <v>6.27</v>
      </c>
      <c r="C23" t="n">
        <v>54200</v>
      </c>
      <c r="D23" t="n">
        <v>206</v>
      </c>
      <c r="E23" t="inlineStr">
        <is>
          <t>T</t>
        </is>
      </c>
      <c r="F23" t="inlineStr">
        <is>
          <t>T</t>
        </is>
      </c>
      <c r="G23" t="n">
        <v>4130</v>
      </c>
      <c r="H23" t="n">
        <v>2.8</v>
      </c>
      <c r="I23" t="n">
        <v>3.11</v>
      </c>
      <c r="J23" t="n">
        <v>18400</v>
      </c>
      <c r="K23" t="n">
        <v>29.6</v>
      </c>
      <c r="L23" t="n">
        <v>58</v>
      </c>
      <c r="M23" t="inlineStr">
        <is>
          <t>T</t>
        </is>
      </c>
      <c r="N23" t="n">
        <v>28.6</v>
      </c>
      <c r="O23" t="n">
        <v>47.6</v>
      </c>
      <c r="P23" t="n">
        <v>6.46</v>
      </c>
      <c r="Q23" t="n">
        <v>227</v>
      </c>
      <c r="R23" t="n">
        <v>3.63</v>
      </c>
      <c r="S23" t="n">
        <v>2.14</v>
      </c>
      <c r="T23" t="n">
        <v>0.89</v>
      </c>
      <c r="U23" t="n">
        <v>73900</v>
      </c>
      <c r="V23" t="n">
        <v>14</v>
      </c>
      <c r="W23" t="n">
        <v>4.44</v>
      </c>
      <c r="X23" t="inlineStr">
        <is>
          <t>T</t>
        </is>
      </c>
      <c r="Y23" t="n">
        <v>3.29</v>
      </c>
      <c r="Z23" t="n">
        <v>0.67</v>
      </c>
      <c r="AA23" t="n">
        <v>0.74</v>
      </c>
      <c r="AB23" t="n">
        <v>0.21</v>
      </c>
      <c r="AC23" t="inlineStr">
        <is>
          <t>T</t>
        </is>
      </c>
      <c r="AD23" t="n">
        <v>49600</v>
      </c>
      <c r="AE23" t="n">
        <v>26.9</v>
      </c>
      <c r="AF23" t="n">
        <v>50</v>
      </c>
      <c r="AG23" t="n">
        <v>0.31</v>
      </c>
      <c r="AH23" t="n">
        <v>10900</v>
      </c>
      <c r="AI23" t="n">
        <v>1880</v>
      </c>
      <c r="AJ23" t="n">
        <v>8.65</v>
      </c>
      <c r="AK23" t="n">
        <v>1930</v>
      </c>
      <c r="AL23" t="n">
        <v>6.81</v>
      </c>
      <c r="AM23" t="n">
        <v>27.6</v>
      </c>
      <c r="AN23" t="n">
        <v>35.2</v>
      </c>
      <c r="AO23" t="n">
        <v>870</v>
      </c>
      <c r="AP23" t="n">
        <v>1300</v>
      </c>
      <c r="AQ23" t="inlineStr">
        <is>
          <t>T</t>
        </is>
      </c>
      <c r="AR23" t="n">
        <v>7.18</v>
      </c>
      <c r="AS23" t="inlineStr">
        <is>
          <t>T</t>
        </is>
      </c>
      <c r="AT23" t="n">
        <v>240</v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n">
        <v>59400</v>
      </c>
      <c r="AY23" t="n">
        <v>5.81</v>
      </c>
      <c r="AZ23" t="n">
        <v>8.640000000000001</v>
      </c>
      <c r="BA23" t="inlineStr">
        <is>
          <t>T</t>
        </is>
      </c>
      <c r="BB23" t="n">
        <v>260600</v>
      </c>
      <c r="BC23" t="n">
        <v>5.06</v>
      </c>
      <c r="BD23" t="n">
        <v>1.42</v>
      </c>
      <c r="BE23" t="n">
        <v>158</v>
      </c>
      <c r="BF23" t="inlineStr">
        <is>
          <t>T</t>
        </is>
      </c>
      <c r="BG23" t="n">
        <v>0.63</v>
      </c>
      <c r="BH23" t="n">
        <v>0.17</v>
      </c>
      <c r="BI23" t="n">
        <v>10.1</v>
      </c>
      <c r="BJ23" t="n">
        <v>1770</v>
      </c>
      <c r="BK23" t="n">
        <v>35.4</v>
      </c>
      <c r="BL23" t="n">
        <v>0.3</v>
      </c>
      <c r="BM23" t="n">
        <v>9.98</v>
      </c>
      <c r="BN23" t="n">
        <v>33.1</v>
      </c>
      <c r="BO23" t="n">
        <v>2.81</v>
      </c>
      <c r="BP23" t="n">
        <v>19.6</v>
      </c>
      <c r="BQ23" t="n">
        <v>2.04</v>
      </c>
      <c r="BR23" t="n">
        <v>17100</v>
      </c>
      <c r="BS23" t="n">
        <v>19</v>
      </c>
    </row>
    <row r="24">
      <c r="A24" t="inlineStr">
        <is>
          <t>OREAS0131a</t>
        </is>
      </c>
      <c r="B24" t="n">
        <v>29.5</v>
      </c>
      <c r="C24" t="n">
        <v>46309.436</v>
      </c>
      <c r="D24" t="n">
        <v>82</v>
      </c>
      <c r="E24" t="inlineStr">
        <is>
          <t>T</t>
        </is>
      </c>
      <c r="F24" t="inlineStr">
        <is>
          <t>T</t>
        </is>
      </c>
      <c r="G24" t="n">
        <v>728</v>
      </c>
      <c r="H24" t="inlineStr">
        <is>
          <t>T</t>
        </is>
      </c>
      <c r="I24" t="inlineStr">
        <is>
          <t>T</t>
        </is>
      </c>
      <c r="J24" t="n">
        <v>54102.091</v>
      </c>
      <c r="K24" t="n">
        <v>81</v>
      </c>
      <c r="L24" t="inlineStr">
        <is>
          <t>T</t>
        </is>
      </c>
      <c r="M24" t="inlineStr">
        <is>
          <t>T</t>
        </is>
      </c>
      <c r="N24" t="n">
        <v>23.1</v>
      </c>
      <c r="O24" t="inlineStr">
        <is>
          <t>T</t>
        </is>
      </c>
      <c r="P24" t="inlineStr">
        <is>
          <t>T</t>
        </is>
      </c>
      <c r="Q24" t="n">
        <v>322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58800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n">
        <v>31176.956</v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17200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n">
        <v>48000</v>
      </c>
      <c r="AY24" t="n">
        <v>47</v>
      </c>
      <c r="AZ24" t="inlineStr">
        <is>
          <t>T</t>
        </is>
      </c>
      <c r="BA24" t="inlineStr">
        <is>
          <t>T</t>
        </is>
      </c>
      <c r="BB24" t="n">
        <v>208522.718</v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28300</v>
      </c>
      <c r="BS24" t="inlineStr">
        <is>
          <t>T</t>
        </is>
      </c>
    </row>
    <row r="25">
      <c r="A25" t="inlineStr">
        <is>
          <t>OREAS0131b</t>
        </is>
      </c>
      <c r="B25" t="n">
        <v>32.1</v>
      </c>
      <c r="C25" t="n">
        <v>46256.511</v>
      </c>
      <c r="D25" t="n">
        <v>82</v>
      </c>
      <c r="E25" t="inlineStr">
        <is>
          <t>T</t>
        </is>
      </c>
      <c r="F25" t="inlineStr">
        <is>
          <t>T</t>
        </is>
      </c>
      <c r="G25" t="n">
        <v>795</v>
      </c>
      <c r="H25" t="inlineStr">
        <is>
          <t>T</t>
        </is>
      </c>
      <c r="I25" t="inlineStr">
        <is>
          <t>T</t>
        </is>
      </c>
      <c r="J25" t="n">
        <v>53673.277</v>
      </c>
      <c r="K25" t="n">
        <v>89</v>
      </c>
      <c r="L25" t="inlineStr">
        <is>
          <t>T</t>
        </is>
      </c>
      <c r="M25" t="inlineStr">
        <is>
          <t>T</t>
        </is>
      </c>
      <c r="N25" t="n">
        <v>18.8</v>
      </c>
      <c r="O25" t="inlineStr">
        <is>
          <t>T</t>
        </is>
      </c>
      <c r="P25" t="inlineStr">
        <is>
          <t>T</t>
        </is>
      </c>
      <c r="Q25" t="n">
        <v>216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57100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n">
        <v>31056.349</v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18800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n">
        <v>49200</v>
      </c>
      <c r="AY25" t="n">
        <v>50</v>
      </c>
      <c r="AZ25" t="inlineStr">
        <is>
          <t>T</t>
        </is>
      </c>
      <c r="BA25" t="inlineStr">
        <is>
          <t>T</t>
        </is>
      </c>
      <c r="BB25" t="n">
        <v>206652.978</v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30400</v>
      </c>
      <c r="BS25" t="inlineStr">
        <is>
          <t>T</t>
        </is>
      </c>
    </row>
    <row r="26">
      <c r="A26" t="inlineStr">
        <is>
          <t>OREAS0132a</t>
        </is>
      </c>
      <c r="B26" t="n">
        <v>55.6</v>
      </c>
      <c r="C26" t="n">
        <v>41387.405</v>
      </c>
      <c r="D26" t="n">
        <v>146</v>
      </c>
      <c r="E26" t="inlineStr">
        <is>
          <t>T</t>
        </is>
      </c>
      <c r="F26" t="inlineStr">
        <is>
          <t>T</t>
        </is>
      </c>
      <c r="G26" t="n">
        <v>882</v>
      </c>
      <c r="H26" t="inlineStr">
        <is>
          <t>T</t>
        </is>
      </c>
      <c r="I26" t="inlineStr">
        <is>
          <t>T</t>
        </is>
      </c>
      <c r="J26" t="n">
        <v>49242.194</v>
      </c>
      <c r="K26" t="n">
        <v>155</v>
      </c>
      <c r="L26" t="inlineStr">
        <is>
          <t>T</t>
        </is>
      </c>
      <c r="M26" t="inlineStr">
        <is>
          <t>T</t>
        </is>
      </c>
      <c r="N26" t="n">
        <v>42.6</v>
      </c>
      <c r="O26" t="inlineStr">
        <is>
          <t>T</t>
        </is>
      </c>
      <c r="P26" t="inlineStr">
        <is>
          <t>T</t>
        </is>
      </c>
      <c r="Q26" t="n">
        <v>461</v>
      </c>
      <c r="R26" t="inlineStr">
        <is>
          <t>T</t>
        </is>
      </c>
      <c r="S26" t="inlineStr">
        <is>
          <t>T</t>
        </is>
      </c>
      <c r="T26" t="inlineStr">
        <is>
          <t>T</t>
        </is>
      </c>
      <c r="U26" t="n">
        <v>77300</v>
      </c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n">
        <v>28704.509</v>
      </c>
      <c r="AI26" t="inlineStr">
        <is>
          <t>T</t>
        </is>
      </c>
      <c r="AJ26" t="inlineStr">
        <is>
          <t>T</t>
        </is>
      </c>
      <c r="AK26" t="inlineStr">
        <is>
          <t>T</t>
        </is>
      </c>
      <c r="AL26" t="inlineStr">
        <is>
          <t>T</t>
        </is>
      </c>
      <c r="AM26" t="inlineStr">
        <is>
          <t>T</t>
        </is>
      </c>
      <c r="AN26" t="inlineStr">
        <is>
          <t>T</t>
        </is>
      </c>
      <c r="AO26" t="inlineStr">
        <is>
          <t>T</t>
        </is>
      </c>
      <c r="AP26" t="n">
        <v>36400</v>
      </c>
      <c r="AQ26" t="inlineStr">
        <is>
          <t>T</t>
        </is>
      </c>
      <c r="AR26" t="inlineStr">
        <is>
          <t>T</t>
        </is>
      </c>
      <c r="AS26" t="inlineStr">
        <is>
          <t>T</t>
        </is>
      </c>
      <c r="AT26" t="inlineStr">
        <is>
          <t>T</t>
        </is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n">
        <v>79300</v>
      </c>
      <c r="AY26" t="n">
        <v>40.6</v>
      </c>
      <c r="AZ26" t="inlineStr">
        <is>
          <t>T</t>
        </is>
      </c>
      <c r="BA26" t="inlineStr">
        <is>
          <t>T</t>
        </is>
      </c>
      <c r="BB26" t="n">
        <v>179261.292</v>
      </c>
      <c r="BC26" t="inlineStr">
        <is>
          <t>T</t>
        </is>
      </c>
      <c r="BD26" t="inlineStr">
        <is>
          <t>T</t>
        </is>
      </c>
      <c r="BE26" t="inlineStr">
        <is>
          <t>T</t>
        </is>
      </c>
      <c r="BF26" t="inlineStr">
        <is>
          <t>T</t>
        </is>
      </c>
      <c r="BG26" t="inlineStr">
        <is>
          <t>T</t>
        </is>
      </c>
      <c r="BH26" t="inlineStr">
        <is>
          <t>T</t>
        </is>
      </c>
      <c r="BI26" t="inlineStr">
        <is>
          <t>T</t>
        </is>
      </c>
      <c r="BJ26" t="inlineStr">
        <is>
          <t>T</t>
        </is>
      </c>
      <c r="BK26" t="inlineStr">
        <is>
          <t>T</t>
        </is>
      </c>
      <c r="BL26" t="inlineStr">
        <is>
          <t>T</t>
        </is>
      </c>
      <c r="BM26" t="inlineStr">
        <is>
          <t>T</t>
        </is>
      </c>
      <c r="BN26" t="inlineStr">
        <is>
          <t>T</t>
        </is>
      </c>
      <c r="BO26" t="inlineStr">
        <is>
          <t>T</t>
        </is>
      </c>
      <c r="BP26" t="inlineStr">
        <is>
          <t>T</t>
        </is>
      </c>
      <c r="BQ26" t="inlineStr">
        <is>
          <t>T</t>
        </is>
      </c>
      <c r="BR26" t="n">
        <v>49800</v>
      </c>
      <c r="BS26" t="inlineStr">
        <is>
          <t>T</t>
        </is>
      </c>
    </row>
    <row r="27">
      <c r="A27" t="inlineStr">
        <is>
          <t>OREAS0132b</t>
        </is>
      </c>
      <c r="B27" t="n">
        <v>60.3</v>
      </c>
      <c r="C27" t="n">
        <v>40434.753</v>
      </c>
      <c r="D27" t="n">
        <v>149</v>
      </c>
      <c r="E27" t="inlineStr">
        <is>
          <t>T</t>
        </is>
      </c>
      <c r="F27" t="inlineStr">
        <is>
          <t>T</t>
        </is>
      </c>
      <c r="G27" t="n">
        <v>890</v>
      </c>
      <c r="H27" t="inlineStr">
        <is>
          <t>T</t>
        </is>
      </c>
      <c r="I27" t="inlineStr">
        <is>
          <t>T</t>
        </is>
      </c>
      <c r="J27" t="n">
        <v>49313.663</v>
      </c>
      <c r="K27" t="n">
        <v>165</v>
      </c>
      <c r="L27" t="inlineStr">
        <is>
          <t>T</t>
        </is>
      </c>
      <c r="M27" t="inlineStr">
        <is>
          <t>T</t>
        </is>
      </c>
      <c r="N27" t="n">
        <v>44.1</v>
      </c>
      <c r="O27" t="inlineStr">
        <is>
          <t>T</t>
        </is>
      </c>
      <c r="P27" t="inlineStr">
        <is>
          <t>T</t>
        </is>
      </c>
      <c r="Q27" t="n">
        <v>477</v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n">
        <v>77100</v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T</t>
        </is>
      </c>
      <c r="AH27" t="n">
        <v>28704.509</v>
      </c>
      <c r="AI27" t="inlineStr">
        <is>
          <t>T</t>
        </is>
      </c>
      <c r="AJ27" t="inlineStr">
        <is>
          <t>T</t>
        </is>
      </c>
      <c r="AK27" t="inlineStr">
        <is>
          <t>T</t>
        </is>
      </c>
      <c r="AL27" t="inlineStr">
        <is>
          <t>T</t>
        </is>
      </c>
      <c r="AM27" t="inlineStr">
        <is>
          <t>T</t>
        </is>
      </c>
      <c r="AN27" t="inlineStr">
        <is>
          <t>T</t>
        </is>
      </c>
      <c r="AO27" t="inlineStr">
        <is>
          <t>T</t>
        </is>
      </c>
      <c r="AP27" t="n">
        <v>38600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inlineStr">
        <is>
          <t>T</t>
        </is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n">
        <v>83400</v>
      </c>
      <c r="AY27" t="n">
        <v>53</v>
      </c>
      <c r="AZ27" t="inlineStr">
        <is>
          <t>T</t>
        </is>
      </c>
      <c r="BA27" t="inlineStr">
        <is>
          <t>T</t>
        </is>
      </c>
      <c r="BB27" t="n">
        <v>178139.448</v>
      </c>
      <c r="BC27" t="inlineStr">
        <is>
          <t>T</t>
        </is>
      </c>
      <c r="BD27" t="inlineStr">
        <is>
          <t>T</t>
        </is>
      </c>
      <c r="BE27" t="inlineStr">
        <is>
          <t>T</t>
        </is>
      </c>
      <c r="BF27" t="inlineStr">
        <is>
          <t>T</t>
        </is>
      </c>
      <c r="BG27" t="inlineStr">
        <is>
          <t>T</t>
        </is>
      </c>
      <c r="BH27" t="inlineStr">
        <is>
          <t>T</t>
        </is>
      </c>
      <c r="BI27" t="inlineStr">
        <is>
          <t>T</t>
        </is>
      </c>
      <c r="BJ27" t="inlineStr">
        <is>
          <t>T</t>
        </is>
      </c>
      <c r="BK27" t="inlineStr">
        <is>
          <t>T</t>
        </is>
      </c>
      <c r="BL27" t="inlineStr">
        <is>
          <t>T</t>
        </is>
      </c>
      <c r="BM27" t="inlineStr">
        <is>
          <t>T</t>
        </is>
      </c>
      <c r="BN27" t="inlineStr">
        <is>
          <t>T</t>
        </is>
      </c>
      <c r="BO27" t="inlineStr">
        <is>
          <t>T</t>
        </is>
      </c>
      <c r="BP27" t="inlineStr">
        <is>
          <t>T</t>
        </is>
      </c>
      <c r="BQ27" t="inlineStr">
        <is>
          <t>T</t>
        </is>
      </c>
      <c r="BR27" t="n">
        <v>52500</v>
      </c>
      <c r="BS27" t="inlineStr">
        <is>
          <t>T</t>
        </is>
      </c>
    </row>
    <row r="28">
      <c r="A28" t="inlineStr">
        <is>
          <t>OREAS0133a</t>
        </is>
      </c>
      <c r="B28" t="n">
        <v>96.90000000000001</v>
      </c>
      <c r="C28" t="n">
        <v>37629.725</v>
      </c>
      <c r="D28" t="n">
        <v>139</v>
      </c>
      <c r="E28" t="inlineStr">
        <is>
          <t>T</t>
        </is>
      </c>
      <c r="F28" t="inlineStr">
        <is>
          <t>T</t>
        </is>
      </c>
      <c r="G28" t="n">
        <v>785</v>
      </c>
      <c r="H28" t="inlineStr">
        <is>
          <t>T</t>
        </is>
      </c>
      <c r="I28" t="inlineStr">
        <is>
          <t>T</t>
        </is>
      </c>
      <c r="J28" t="n">
        <v>39307.992</v>
      </c>
      <c r="K28" t="n">
        <v>296</v>
      </c>
      <c r="L28" t="inlineStr">
        <is>
          <t>T</t>
        </is>
      </c>
      <c r="M28" t="inlineStr">
        <is>
          <t>T</t>
        </is>
      </c>
      <c r="N28" t="n">
        <v>23.9</v>
      </c>
      <c r="O28" t="inlineStr">
        <is>
          <t>T</t>
        </is>
      </c>
      <c r="P28" t="inlineStr">
        <is>
          <t>T</t>
        </is>
      </c>
      <c r="Q28" t="n">
        <v>323</v>
      </c>
      <c r="R28" t="inlineStr">
        <is>
          <t>T</t>
        </is>
      </c>
      <c r="S28" t="inlineStr">
        <is>
          <t>T</t>
        </is>
      </c>
      <c r="T28" t="inlineStr">
        <is>
          <t>T</t>
        </is>
      </c>
      <c r="U28" t="n">
        <v>81000</v>
      </c>
      <c r="V28" t="inlineStr">
        <is>
          <t>T</t>
        </is>
      </c>
      <c r="W28" t="inlineStr">
        <is>
          <t>T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>
        <is>
          <t>T</t>
        </is>
      </c>
      <c r="AF28" t="inlineStr">
        <is>
          <t>T</t>
        </is>
      </c>
      <c r="AG28" t="inlineStr">
        <is>
          <t>T</t>
        </is>
      </c>
      <c r="AH28" t="n">
        <v>22915.364</v>
      </c>
      <c r="AI28" t="inlineStr">
        <is>
          <t>T</t>
        </is>
      </c>
      <c r="AJ28" t="inlineStr">
        <is>
          <t>T</t>
        </is>
      </c>
      <c r="AK28" t="inlineStr">
        <is>
          <t>T</t>
        </is>
      </c>
      <c r="AL28" t="inlineStr">
        <is>
          <t>T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  <c r="AP28" t="n">
        <v>49000</v>
      </c>
      <c r="AQ28" t="inlineStr">
        <is>
          <t>T</t>
        </is>
      </c>
      <c r="AR28" t="inlineStr">
        <is>
          <t>T</t>
        </is>
      </c>
      <c r="AS28" t="inlineStr">
        <is>
          <t>T</t>
        </is>
      </c>
      <c r="AT28" t="inlineStr">
        <is>
          <t>T</t>
        </is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n">
        <v>111300</v>
      </c>
      <c r="AY28" t="n">
        <v>171</v>
      </c>
      <c r="AZ28" t="inlineStr">
        <is>
          <t>T</t>
        </is>
      </c>
      <c r="BA28" t="inlineStr">
        <is>
          <t>T</t>
        </is>
      </c>
      <c r="BB28" t="n">
        <v>160610.639</v>
      </c>
      <c r="BC28" t="inlineStr">
        <is>
          <t>T</t>
        </is>
      </c>
      <c r="BD28" t="inlineStr">
        <is>
          <t>T</t>
        </is>
      </c>
      <c r="BE28" t="inlineStr">
        <is>
          <t>T</t>
        </is>
      </c>
      <c r="BF28" t="inlineStr">
        <is>
          <t>T</t>
        </is>
      </c>
      <c r="BG28" t="inlineStr">
        <is>
          <t>T</t>
        </is>
      </c>
      <c r="BH28" t="inlineStr">
        <is>
          <t>T</t>
        </is>
      </c>
      <c r="BI28" t="inlineStr">
        <is>
          <t>T</t>
        </is>
      </c>
      <c r="BJ28" t="inlineStr">
        <is>
          <t>T</t>
        </is>
      </c>
      <c r="BK28" t="inlineStr">
        <is>
          <t>T</t>
        </is>
      </c>
      <c r="BL28" t="inlineStr">
        <is>
          <t>T</t>
        </is>
      </c>
      <c r="BM28" t="inlineStr">
        <is>
          <t>T</t>
        </is>
      </c>
      <c r="BN28" t="inlineStr">
        <is>
          <t>T</t>
        </is>
      </c>
      <c r="BO28" t="inlineStr">
        <is>
          <t>T</t>
        </is>
      </c>
      <c r="BP28" t="inlineStr">
        <is>
          <t>T</t>
        </is>
      </c>
      <c r="BQ28" t="inlineStr">
        <is>
          <t>T</t>
        </is>
      </c>
      <c r="BR28" t="n">
        <v>108700</v>
      </c>
      <c r="BS28" t="inlineStr">
        <is>
          <t>T</t>
        </is>
      </c>
    </row>
    <row r="29">
      <c r="A29" t="inlineStr">
        <is>
          <t>OREAS0133b</t>
        </is>
      </c>
      <c r="B29" t="n">
        <v>100</v>
      </c>
      <c r="C29" t="n">
        <v>36571.223</v>
      </c>
      <c r="D29" t="n">
        <v>144</v>
      </c>
      <c r="E29" t="inlineStr">
        <is>
          <t>T</t>
        </is>
      </c>
      <c r="F29" t="inlineStr">
        <is>
          <t>T</t>
        </is>
      </c>
      <c r="G29" t="n">
        <v>799</v>
      </c>
      <c r="H29" t="inlineStr">
        <is>
          <t>T</t>
        </is>
      </c>
      <c r="I29" t="inlineStr">
        <is>
          <t>T</t>
        </is>
      </c>
      <c r="J29" t="n">
        <v>38593.301</v>
      </c>
      <c r="K29" t="n">
        <v>311</v>
      </c>
      <c r="L29" t="inlineStr">
        <is>
          <t>T</t>
        </is>
      </c>
      <c r="M29" t="inlineStr">
        <is>
          <t>T</t>
        </is>
      </c>
      <c r="N29" t="n">
        <v>22.4</v>
      </c>
      <c r="O29" t="inlineStr">
        <is>
          <t>T</t>
        </is>
      </c>
      <c r="P29" t="inlineStr">
        <is>
          <t>T</t>
        </is>
      </c>
      <c r="Q29" t="n">
        <v>320</v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n">
        <v>81600</v>
      </c>
      <c r="V29" t="inlineStr">
        <is>
          <t>T</t>
        </is>
      </c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n">
        <v>22493.239</v>
      </c>
      <c r="AI29" t="inlineStr">
        <is>
          <t>T</t>
        </is>
      </c>
      <c r="AJ29" t="inlineStr">
        <is>
          <t>T</t>
        </is>
      </c>
      <c r="AK29" t="inlineStr">
        <is>
          <t>T</t>
        </is>
      </c>
      <c r="AL29" t="inlineStr">
        <is>
          <t>T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  <c r="AP29" t="n">
        <v>50600</v>
      </c>
      <c r="AQ29" t="inlineStr">
        <is>
          <t>T</t>
        </is>
      </c>
      <c r="AR29" t="inlineStr">
        <is>
          <t>T</t>
        </is>
      </c>
      <c r="AS29" t="inlineStr">
        <is>
          <t>T</t>
        </is>
      </c>
      <c r="AT29" t="inlineStr">
        <is>
          <t>T</t>
        </is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n">
        <v>115400</v>
      </c>
      <c r="AY29" t="n">
        <v>181</v>
      </c>
      <c r="AZ29" t="inlineStr">
        <is>
          <t>T</t>
        </is>
      </c>
      <c r="BA29" t="inlineStr">
        <is>
          <t>T</t>
        </is>
      </c>
      <c r="BB29" t="n">
        <v>159488.795</v>
      </c>
      <c r="BC29" t="inlineStr">
        <is>
          <t>T</t>
        </is>
      </c>
      <c r="BD29" t="inlineStr">
        <is>
          <t>T</t>
        </is>
      </c>
      <c r="BE29" t="inlineStr">
        <is>
          <t>T</t>
        </is>
      </c>
      <c r="BF29" t="inlineStr">
        <is>
          <t>T</t>
        </is>
      </c>
      <c r="BG29" t="inlineStr">
        <is>
          <t>T</t>
        </is>
      </c>
      <c r="BH29" t="inlineStr">
        <is>
          <t>T</t>
        </is>
      </c>
      <c r="BI29" t="inlineStr">
        <is>
          <t>T</t>
        </is>
      </c>
      <c r="BJ29" t="inlineStr">
        <is>
          <t>T</t>
        </is>
      </c>
      <c r="BK29" t="inlineStr">
        <is>
          <t>T</t>
        </is>
      </c>
      <c r="BL29" t="inlineStr">
        <is>
          <t>T</t>
        </is>
      </c>
      <c r="BM29" t="inlineStr">
        <is>
          <t>T</t>
        </is>
      </c>
      <c r="BN29" t="inlineStr">
        <is>
          <t>T</t>
        </is>
      </c>
      <c r="BO29" t="inlineStr">
        <is>
          <t>T</t>
        </is>
      </c>
      <c r="BP29" t="inlineStr">
        <is>
          <t>T</t>
        </is>
      </c>
      <c r="BQ29" t="inlineStr">
        <is>
          <t>T</t>
        </is>
      </c>
      <c r="BR29" t="n">
        <v>113500</v>
      </c>
      <c r="BS29" t="inlineStr">
        <is>
          <t>T</t>
        </is>
      </c>
    </row>
    <row r="30">
      <c r="A30" t="inlineStr">
        <is>
          <t>OREAS0134a</t>
        </is>
      </c>
      <c r="B30" t="n">
        <v>194</v>
      </c>
      <c r="C30" t="n">
        <v>13390.043</v>
      </c>
      <c r="D30" t="n">
        <v>228</v>
      </c>
      <c r="E30" t="inlineStr">
        <is>
          <t>T</t>
        </is>
      </c>
      <c r="F30" t="inlineStr">
        <is>
          <t>T</t>
        </is>
      </c>
      <c r="G30" t="n">
        <v>1500</v>
      </c>
      <c r="H30" t="inlineStr">
        <is>
          <t>T</t>
        </is>
      </c>
      <c r="I30" t="inlineStr">
        <is>
          <t>T</t>
        </is>
      </c>
      <c r="J30" t="n">
        <v>43167.322</v>
      </c>
      <c r="K30" t="n">
        <v>536</v>
      </c>
      <c r="L30" t="inlineStr">
        <is>
          <t>T</t>
        </is>
      </c>
      <c r="M30" t="inlineStr">
        <is>
          <t>T</t>
        </is>
      </c>
      <c r="N30" t="n">
        <v>105</v>
      </c>
      <c r="O30" t="inlineStr">
        <is>
          <t>T</t>
        </is>
      </c>
      <c r="P30" t="inlineStr">
        <is>
          <t>T</t>
        </is>
      </c>
      <c r="Q30" t="n">
        <v>1291</v>
      </c>
      <c r="R30" t="inlineStr">
        <is>
          <t>T</t>
        </is>
      </c>
      <c r="S30" t="inlineStr">
        <is>
          <t>T</t>
        </is>
      </c>
      <c r="T30" t="inlineStr">
        <is>
          <t>T</t>
        </is>
      </c>
      <c r="U30" t="n">
        <v>120400</v>
      </c>
      <c r="V30" t="inlineStr">
        <is>
          <t>T</t>
        </is>
      </c>
      <c r="W30" t="inlineStr">
        <is>
          <t>T</t>
        </is>
      </c>
      <c r="X30" t="inlineStr">
        <is>
          <t>T</t>
        </is>
      </c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n">
        <v>21045.953</v>
      </c>
      <c r="AI30" t="inlineStr">
        <is>
          <t>T</t>
        </is>
      </c>
      <c r="AJ30" t="inlineStr">
        <is>
          <t>T</t>
        </is>
      </c>
      <c r="AK30" t="inlineStr">
        <is>
          <t>T</t>
        </is>
      </c>
      <c r="AL30" t="inlineStr">
        <is>
          <t>T</t>
        </is>
      </c>
      <c r="AM30" t="inlineStr">
        <is>
          <t>T</t>
        </is>
      </c>
      <c r="AN30" t="inlineStr">
        <is>
          <t>T</t>
        </is>
      </c>
      <c r="AO30" t="inlineStr">
        <is>
          <t>T</t>
        </is>
      </c>
      <c r="AP30" t="n">
        <v>127900</v>
      </c>
      <c r="AQ30" t="inlineStr">
        <is>
          <t>T</t>
        </is>
      </c>
      <c r="AR30" t="inlineStr">
        <is>
          <t>T</t>
        </is>
      </c>
      <c r="AS30" t="inlineStr">
        <is>
          <t>T</t>
        </is>
      </c>
      <c r="AT30" t="inlineStr">
        <is>
          <t>T</t>
        </is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n">
        <v>192700</v>
      </c>
      <c r="AY30" t="n">
        <v>115</v>
      </c>
      <c r="AZ30" t="inlineStr">
        <is>
          <t>T</t>
        </is>
      </c>
      <c r="BA30" t="inlineStr">
        <is>
          <t>T</t>
        </is>
      </c>
      <c r="BB30" t="n">
        <v>69227.11199999999</v>
      </c>
      <c r="BC30" t="inlineStr">
        <is>
          <t>T</t>
        </is>
      </c>
      <c r="BD30" t="inlineStr">
        <is>
          <t>T</t>
        </is>
      </c>
      <c r="BE30" t="inlineStr">
        <is>
          <t>T</t>
        </is>
      </c>
      <c r="BF30" t="inlineStr">
        <is>
          <t>T</t>
        </is>
      </c>
      <c r="BG30" t="inlineStr">
        <is>
          <t>T</t>
        </is>
      </c>
      <c r="BH30" t="inlineStr">
        <is>
          <t>T</t>
        </is>
      </c>
      <c r="BI30" t="inlineStr">
        <is>
          <t>T</t>
        </is>
      </c>
      <c r="BJ30" t="inlineStr">
        <is>
          <t>T</t>
        </is>
      </c>
      <c r="BK30" t="inlineStr">
        <is>
          <t>T</t>
        </is>
      </c>
      <c r="BL30" t="inlineStr">
        <is>
          <t>T</t>
        </is>
      </c>
      <c r="BM30" t="inlineStr">
        <is>
          <t>T</t>
        </is>
      </c>
      <c r="BN30" t="inlineStr">
        <is>
          <t>T</t>
        </is>
      </c>
      <c r="BO30" t="inlineStr">
        <is>
          <t>T</t>
        </is>
      </c>
      <c r="BP30" t="inlineStr">
        <is>
          <t>T</t>
        </is>
      </c>
      <c r="BQ30" t="inlineStr">
        <is>
          <t>T</t>
        </is>
      </c>
      <c r="BR30" t="n">
        <v>172700</v>
      </c>
      <c r="BS30" t="inlineStr">
        <is>
          <t>T</t>
        </is>
      </c>
    </row>
    <row r="31">
      <c r="A31" t="inlineStr">
        <is>
          <t>OREAS0134b</t>
        </is>
      </c>
      <c r="B31" t="n">
        <v>204</v>
      </c>
      <c r="C31" t="n">
        <v>11696.44</v>
      </c>
      <c r="D31" t="n">
        <v>228</v>
      </c>
      <c r="E31" t="inlineStr">
        <is>
          <t>T</t>
        </is>
      </c>
      <c r="F31" t="inlineStr">
        <is>
          <t>T</t>
        </is>
      </c>
      <c r="G31" t="n">
        <v>1490</v>
      </c>
      <c r="H31" t="inlineStr">
        <is>
          <t>T</t>
        </is>
      </c>
      <c r="I31" t="inlineStr">
        <is>
          <t>T</t>
        </is>
      </c>
      <c r="J31" t="n">
        <v>42738.508</v>
      </c>
      <c r="K31" t="n">
        <v>561</v>
      </c>
      <c r="L31" t="inlineStr">
        <is>
          <t>T</t>
        </is>
      </c>
      <c r="M31" t="inlineStr">
        <is>
          <t>T</t>
        </is>
      </c>
      <c r="N31" t="n">
        <v>107</v>
      </c>
      <c r="O31" t="inlineStr">
        <is>
          <t>T</t>
        </is>
      </c>
      <c r="P31" t="inlineStr">
        <is>
          <t>T</t>
        </is>
      </c>
      <c r="Q31" t="n">
        <v>1348</v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n">
        <v>123700</v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n">
        <v>20081.095</v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n">
        <v>133600</v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n">
        <v>196800</v>
      </c>
      <c r="AY31" t="n">
        <v>124</v>
      </c>
      <c r="AZ31" t="inlineStr">
        <is>
          <t>T</t>
        </is>
      </c>
      <c r="BA31" t="inlineStr">
        <is>
          <t>T</t>
        </is>
      </c>
      <c r="BB31" t="n">
        <v>60673.053</v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n">
        <v>180300</v>
      </c>
      <c r="BS31" t="inlineStr">
        <is>
          <t>T</t>
        </is>
      </c>
    </row>
    <row r="32">
      <c r="A32" t="inlineStr">
        <is>
          <t>OREAS0135</t>
        </is>
      </c>
      <c r="B32" t="n">
        <v>55.2</v>
      </c>
      <c r="C32" t="n">
        <v>49400</v>
      </c>
      <c r="D32" t="n">
        <v>888</v>
      </c>
      <c r="E32" t="inlineStr">
        <is>
          <t>T</t>
        </is>
      </c>
      <c r="F32" t="inlineStr">
        <is>
          <t>T</t>
        </is>
      </c>
      <c r="G32" t="n">
        <v>4435</v>
      </c>
      <c r="H32" t="n">
        <v>2.7</v>
      </c>
      <c r="I32" t="n">
        <v>4.44</v>
      </c>
      <c r="J32" t="n">
        <v>19000</v>
      </c>
      <c r="K32" t="n">
        <v>61</v>
      </c>
      <c r="L32" t="n">
        <v>70</v>
      </c>
      <c r="M32" t="inlineStr">
        <is>
          <t>T</t>
        </is>
      </c>
      <c r="N32" t="n">
        <v>29.9</v>
      </c>
      <c r="O32" t="n">
        <v>42.4</v>
      </c>
      <c r="P32" t="n">
        <v>5.57</v>
      </c>
      <c r="Q32" t="n">
        <v>278</v>
      </c>
      <c r="R32" t="n">
        <v>4.38</v>
      </c>
      <c r="S32" t="n">
        <v>2.33</v>
      </c>
      <c r="T32" t="n">
        <v>1.94</v>
      </c>
      <c r="U32" t="n">
        <v>91300</v>
      </c>
      <c r="V32" t="n">
        <v>13.1</v>
      </c>
      <c r="W32" t="n">
        <v>5.59</v>
      </c>
      <c r="X32" t="inlineStr">
        <is>
          <t>T</t>
        </is>
      </c>
      <c r="Y32" t="n">
        <v>2.98</v>
      </c>
      <c r="Z32" t="n">
        <v>1.21</v>
      </c>
      <c r="AA32" t="n">
        <v>0.84</v>
      </c>
      <c r="AB32" t="n">
        <v>0.9</v>
      </c>
      <c r="AC32" t="inlineStr">
        <is>
          <t>T</t>
        </is>
      </c>
      <c r="AD32" t="n">
        <v>43600</v>
      </c>
      <c r="AE32" t="n">
        <v>33.7</v>
      </c>
      <c r="AF32" t="n">
        <v>45.7</v>
      </c>
      <c r="AG32" t="n">
        <v>0.31</v>
      </c>
      <c r="AH32" t="n">
        <v>9880</v>
      </c>
      <c r="AI32" t="n">
        <v>4490</v>
      </c>
      <c r="AJ32" t="n">
        <v>8.17</v>
      </c>
      <c r="AK32" t="inlineStr">
        <is>
          <t>T</t>
        </is>
      </c>
      <c r="AL32" t="n">
        <v>0.46</v>
      </c>
      <c r="AM32" t="n">
        <v>32</v>
      </c>
      <c r="AN32" t="n">
        <v>33.7</v>
      </c>
      <c r="AO32" t="n">
        <v>880</v>
      </c>
      <c r="AP32" t="n">
        <v>17000</v>
      </c>
      <c r="AQ32" t="inlineStr">
        <is>
          <t>T</t>
        </is>
      </c>
      <c r="AR32" t="n">
        <v>8.710000000000001</v>
      </c>
      <c r="AS32" t="inlineStr">
        <is>
          <t>T</t>
        </is>
      </c>
      <c r="AT32" t="n">
        <v>216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70000</v>
      </c>
      <c r="AY32" t="n">
        <v>37.2</v>
      </c>
      <c r="AZ32" t="n">
        <v>7.65</v>
      </c>
      <c r="BA32" t="inlineStr">
        <is>
          <t>T</t>
        </is>
      </c>
      <c r="BB32" t="n">
        <v>237400</v>
      </c>
      <c r="BC32" t="n">
        <v>6.17</v>
      </c>
      <c r="BD32" t="n">
        <v>2.45</v>
      </c>
      <c r="BE32" t="n">
        <v>163</v>
      </c>
      <c r="BF32" t="inlineStr">
        <is>
          <t>T</t>
        </is>
      </c>
      <c r="BG32" t="n">
        <v>0.77</v>
      </c>
      <c r="BH32" t="n">
        <v>0.19</v>
      </c>
      <c r="BI32" t="n">
        <v>9.34</v>
      </c>
      <c r="BJ32" t="n">
        <v>1630</v>
      </c>
      <c r="BK32" t="n">
        <v>33.8</v>
      </c>
      <c r="BL32" t="n">
        <v>0.3</v>
      </c>
      <c r="BM32" t="n">
        <v>9.859999999999999</v>
      </c>
      <c r="BN32" t="n">
        <v>81</v>
      </c>
      <c r="BO32" t="n">
        <v>4.03</v>
      </c>
      <c r="BP32" t="n">
        <v>23.5</v>
      </c>
      <c r="BQ32" t="n">
        <v>2.09</v>
      </c>
      <c r="BR32" t="n">
        <v>28000</v>
      </c>
      <c r="BS32" t="n">
        <v>102</v>
      </c>
    </row>
    <row r="33">
      <c r="A33" t="inlineStr">
        <is>
          <t>OREAS0135b</t>
        </is>
      </c>
      <c r="B33" t="n">
        <v>53.5</v>
      </c>
      <c r="C33" t="n">
        <v>58100</v>
      </c>
      <c r="D33" t="n">
        <v>707</v>
      </c>
      <c r="E33" t="inlineStr">
        <is>
          <t>T</t>
        </is>
      </c>
      <c r="F33" t="n">
        <v>106</v>
      </c>
      <c r="G33" t="n">
        <v>3519.91</v>
      </c>
      <c r="H33" t="n">
        <v>2.45</v>
      </c>
      <c r="I33" t="n">
        <v>2.66</v>
      </c>
      <c r="J33" t="n">
        <v>4810</v>
      </c>
      <c r="K33" t="n">
        <v>69</v>
      </c>
      <c r="L33" t="n">
        <v>86</v>
      </c>
      <c r="M33" t="inlineStr">
        <is>
          <t>T</t>
        </is>
      </c>
      <c r="N33" t="n">
        <v>6.26</v>
      </c>
      <c r="O33" t="n">
        <v>76</v>
      </c>
      <c r="P33" t="n">
        <v>3.76</v>
      </c>
      <c r="Q33" t="n">
        <v>114</v>
      </c>
      <c r="R33" t="n">
        <v>4.35</v>
      </c>
      <c r="S33" t="n">
        <v>2.04</v>
      </c>
      <c r="T33" t="n">
        <v>2.06</v>
      </c>
      <c r="U33" t="n">
        <v>53600</v>
      </c>
      <c r="V33" t="n">
        <v>18.3</v>
      </c>
      <c r="W33" t="n">
        <v>5.87</v>
      </c>
      <c r="X33" t="n">
        <v>3.26</v>
      </c>
      <c r="Y33" t="n">
        <v>2.12</v>
      </c>
      <c r="Z33" t="n">
        <v>0.91</v>
      </c>
      <c r="AA33" t="n">
        <v>0.77</v>
      </c>
      <c r="AB33" t="n">
        <v>0.6899999999999999</v>
      </c>
      <c r="AC33" t="inlineStr">
        <is>
          <t>T</t>
        </is>
      </c>
      <c r="AD33" t="n">
        <v>25200</v>
      </c>
      <c r="AE33" t="n">
        <v>41</v>
      </c>
      <c r="AF33" t="n">
        <v>21</v>
      </c>
      <c r="AG33" t="n">
        <v>0.29</v>
      </c>
      <c r="AH33" t="n">
        <v>3570</v>
      </c>
      <c r="AI33" t="n">
        <v>3260</v>
      </c>
      <c r="AJ33" t="n">
        <v>4.14</v>
      </c>
      <c r="AK33" t="n">
        <v>950</v>
      </c>
      <c r="AL33" t="n">
        <v>10.3</v>
      </c>
      <c r="AM33" t="n">
        <v>36.3</v>
      </c>
      <c r="AN33" t="n">
        <v>21.3</v>
      </c>
      <c r="AO33" t="n">
        <v>440</v>
      </c>
      <c r="AP33" t="n">
        <v>17100</v>
      </c>
      <c r="AQ33" t="inlineStr">
        <is>
          <t>T</t>
        </is>
      </c>
      <c r="AR33" t="n">
        <v>9.630000000000001</v>
      </c>
      <c r="AS33" t="inlineStr">
        <is>
          <t>T</t>
        </is>
      </c>
      <c r="AT33" t="n">
        <v>140</v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30300</v>
      </c>
      <c r="AY33" t="n">
        <v>37.6</v>
      </c>
      <c r="AZ33" t="n">
        <v>10.3</v>
      </c>
      <c r="BA33" t="n">
        <v>2.79</v>
      </c>
      <c r="BB33" t="n">
        <v>299205.093</v>
      </c>
      <c r="BC33" t="n">
        <v>7.25</v>
      </c>
      <c r="BD33" t="n">
        <v>4.02</v>
      </c>
      <c r="BE33" t="n">
        <v>114</v>
      </c>
      <c r="BF33" t="n">
        <v>0.92</v>
      </c>
      <c r="BG33" t="n">
        <v>0.8</v>
      </c>
      <c r="BH33" t="n">
        <v>0.15</v>
      </c>
      <c r="BI33" t="n">
        <v>12.3</v>
      </c>
      <c r="BJ33" t="n">
        <v>1890</v>
      </c>
      <c r="BK33" t="n">
        <v>5.65</v>
      </c>
      <c r="BL33" t="n">
        <v>0.29</v>
      </c>
      <c r="BM33" t="n">
        <v>5.06</v>
      </c>
      <c r="BN33" t="n">
        <v>147</v>
      </c>
      <c r="BO33" t="n">
        <v>3.17</v>
      </c>
      <c r="BP33" t="n">
        <v>21.1</v>
      </c>
      <c r="BQ33" t="n">
        <v>1.9</v>
      </c>
      <c r="BR33" t="n">
        <v>27300</v>
      </c>
      <c r="BS33" t="n">
        <v>67</v>
      </c>
    </row>
    <row r="34">
      <c r="A34" t="inlineStr">
        <is>
          <t>OREAS0136</t>
        </is>
      </c>
      <c r="B34" t="n">
        <v>149</v>
      </c>
      <c r="C34" t="n">
        <v>40900</v>
      </c>
      <c r="D34" t="n">
        <v>2145</v>
      </c>
      <c r="E34" t="inlineStr">
        <is>
          <t>T</t>
        </is>
      </c>
      <c r="F34" t="inlineStr">
        <is>
          <t>T</t>
        </is>
      </c>
      <c r="G34" t="n">
        <v>4109</v>
      </c>
      <c r="H34" t="n">
        <v>2.37</v>
      </c>
      <c r="I34" t="n">
        <v>6.37</v>
      </c>
      <c r="J34" t="n">
        <v>22500</v>
      </c>
      <c r="K34" t="n">
        <v>102</v>
      </c>
      <c r="L34" t="n">
        <v>92</v>
      </c>
      <c r="M34" t="inlineStr">
        <is>
          <t>T</t>
        </is>
      </c>
      <c r="N34" t="n">
        <v>28.7</v>
      </c>
      <c r="O34" t="n">
        <v>35.7</v>
      </c>
      <c r="P34" t="n">
        <v>4.56</v>
      </c>
      <c r="Q34" t="n">
        <v>306</v>
      </c>
      <c r="R34" t="n">
        <v>5.88</v>
      </c>
      <c r="S34" t="n">
        <v>2.75</v>
      </c>
      <c r="T34" t="n">
        <v>3.97</v>
      </c>
      <c r="U34" t="n">
        <v>115000</v>
      </c>
      <c r="V34" t="n">
        <v>12.2</v>
      </c>
      <c r="W34" t="n">
        <v>7.97</v>
      </c>
      <c r="X34" t="inlineStr">
        <is>
          <t>T</t>
        </is>
      </c>
      <c r="Y34" t="n">
        <v>2.5</v>
      </c>
      <c r="Z34" t="n">
        <v>1.7</v>
      </c>
      <c r="AA34" t="n">
        <v>1.02</v>
      </c>
      <c r="AB34" t="n">
        <v>2.12</v>
      </c>
      <c r="AC34" t="inlineStr">
        <is>
          <t>T</t>
        </is>
      </c>
      <c r="AD34" t="n">
        <v>36100</v>
      </c>
      <c r="AE34" t="n">
        <v>46.6</v>
      </c>
      <c r="AF34" t="n">
        <v>38.5</v>
      </c>
      <c r="AG34" t="n">
        <v>0.32</v>
      </c>
      <c r="AH34" t="n">
        <v>8850</v>
      </c>
      <c r="AI34" t="n">
        <v>9680</v>
      </c>
      <c r="AJ34" t="n">
        <v>8.199999999999999</v>
      </c>
      <c r="AK34" t="n">
        <v>1460</v>
      </c>
      <c r="AL34" t="inlineStr">
        <is>
          <t>T</t>
        </is>
      </c>
      <c r="AM34" t="n">
        <v>42.8</v>
      </c>
      <c r="AN34" t="n">
        <v>28.4</v>
      </c>
      <c r="AO34" t="n">
        <v>900</v>
      </c>
      <c r="AP34" t="n">
        <v>47600</v>
      </c>
      <c r="AQ34" t="inlineStr">
        <is>
          <t>T</t>
        </is>
      </c>
      <c r="AR34" t="n">
        <v>11.4</v>
      </c>
      <c r="AS34" t="inlineStr">
        <is>
          <t>T</t>
        </is>
      </c>
      <c r="AT34" t="n">
        <v>175</v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74700</v>
      </c>
      <c r="AY34" t="n">
        <v>96</v>
      </c>
      <c r="AZ34" t="n">
        <v>6.75</v>
      </c>
      <c r="BA34" t="inlineStr">
        <is>
          <t>T</t>
        </is>
      </c>
      <c r="BB34" t="n">
        <v>213600</v>
      </c>
      <c r="BC34" t="n">
        <v>8.17</v>
      </c>
      <c r="BD34" t="n">
        <v>4.38</v>
      </c>
      <c r="BE34" t="n">
        <v>151</v>
      </c>
      <c r="BF34" t="inlineStr">
        <is>
          <t>T</t>
        </is>
      </c>
      <c r="BG34" t="n">
        <v>1.03</v>
      </c>
      <c r="BH34" t="n">
        <v>0.18</v>
      </c>
      <c r="BI34" t="n">
        <v>7.9</v>
      </c>
      <c r="BJ34" t="n">
        <v>1280</v>
      </c>
      <c r="BK34" t="n">
        <v>29.2</v>
      </c>
      <c r="BL34" t="n">
        <v>0.34</v>
      </c>
      <c r="BM34" t="n">
        <v>8.65</v>
      </c>
      <c r="BN34" t="n">
        <v>66</v>
      </c>
      <c r="BO34" t="n">
        <v>6.7</v>
      </c>
      <c r="BP34" t="n">
        <v>31.7</v>
      </c>
      <c r="BQ34" t="n">
        <v>2.23</v>
      </c>
      <c r="BR34" t="n">
        <v>36300</v>
      </c>
      <c r="BS34" t="n">
        <v>86</v>
      </c>
    </row>
    <row r="35">
      <c r="A35" t="inlineStr">
        <is>
          <t>OREAS0137</t>
        </is>
      </c>
      <c r="B35" t="n">
        <v>25.8</v>
      </c>
      <c r="C35" t="n">
        <v>48200</v>
      </c>
      <c r="D35" t="n">
        <v>240</v>
      </c>
      <c r="E35" t="inlineStr">
        <is>
          <t>T</t>
        </is>
      </c>
      <c r="F35" t="inlineStr">
        <is>
          <t>T</t>
        </is>
      </c>
      <c r="G35" t="n">
        <v>7775</v>
      </c>
      <c r="H35" t="n">
        <v>2.87</v>
      </c>
      <c r="I35" t="n">
        <v>4.04</v>
      </c>
      <c r="J35" t="n">
        <v>14700</v>
      </c>
      <c r="K35" t="n">
        <v>100</v>
      </c>
      <c r="L35" t="n">
        <v>48.5</v>
      </c>
      <c r="M35" t="inlineStr">
        <is>
          <t>T</t>
        </is>
      </c>
      <c r="N35" t="n">
        <v>26.9</v>
      </c>
      <c r="O35" t="n">
        <v>39.3</v>
      </c>
      <c r="P35" t="n">
        <v>5.12</v>
      </c>
      <c r="Q35" t="n">
        <v>246</v>
      </c>
      <c r="R35" t="n">
        <v>3.43</v>
      </c>
      <c r="S35" t="n">
        <v>1.94</v>
      </c>
      <c r="T35" t="n">
        <v>0.87</v>
      </c>
      <c r="U35" t="n">
        <v>96900</v>
      </c>
      <c r="V35" t="n">
        <v>12.5</v>
      </c>
      <c r="W35" t="n">
        <v>4.41</v>
      </c>
      <c r="X35" t="inlineStr">
        <is>
          <t>T</t>
        </is>
      </c>
      <c r="Y35" t="n">
        <v>3.09</v>
      </c>
      <c r="Z35" t="n">
        <v>1.56</v>
      </c>
      <c r="AA35" t="n">
        <v>0.67</v>
      </c>
      <c r="AB35" t="n">
        <v>0.37</v>
      </c>
      <c r="AC35" t="inlineStr">
        <is>
          <t>T</t>
        </is>
      </c>
      <c r="AD35" t="n">
        <v>44000</v>
      </c>
      <c r="AE35" t="n">
        <v>31.5</v>
      </c>
      <c r="AF35" t="n">
        <v>47.2</v>
      </c>
      <c r="AG35" t="n">
        <v>0.28</v>
      </c>
      <c r="AH35" t="n">
        <v>8190</v>
      </c>
      <c r="AI35" t="n">
        <v>3250</v>
      </c>
      <c r="AJ35" t="n">
        <v>9.83</v>
      </c>
      <c r="AK35" t="n">
        <v>1500</v>
      </c>
      <c r="AL35" t="n">
        <v>6.8</v>
      </c>
      <c r="AM35" t="inlineStr">
        <is>
          <t>T</t>
        </is>
      </c>
      <c r="AN35" t="n">
        <v>37.3</v>
      </c>
      <c r="AO35" t="n">
        <v>890</v>
      </c>
      <c r="AP35" t="n">
        <v>6730</v>
      </c>
      <c r="AQ35" t="inlineStr">
        <is>
          <t>T</t>
        </is>
      </c>
      <c r="AR35" t="n">
        <v>6.43</v>
      </c>
      <c r="AS35" t="inlineStr">
        <is>
          <t>T</t>
        </is>
      </c>
      <c r="AT35" t="n">
        <v>211</v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93700</v>
      </c>
      <c r="AY35" t="n">
        <v>20.5</v>
      </c>
      <c r="AZ35" t="n">
        <v>7.24</v>
      </c>
      <c r="BA35" t="inlineStr">
        <is>
          <t>T</t>
        </is>
      </c>
      <c r="BB35" t="n">
        <v>225100</v>
      </c>
      <c r="BC35" t="n">
        <v>3.86</v>
      </c>
      <c r="BD35" t="n">
        <v>1.63</v>
      </c>
      <c r="BE35" t="n">
        <v>262</v>
      </c>
      <c r="BF35" t="inlineStr">
        <is>
          <t>T</t>
        </is>
      </c>
      <c r="BG35" t="n">
        <v>0.64</v>
      </c>
      <c r="BH35" t="n">
        <v>0.3</v>
      </c>
      <c r="BI35" t="n">
        <v>8.92</v>
      </c>
      <c r="BJ35" t="n">
        <v>1580</v>
      </c>
      <c r="BK35" t="n">
        <v>39.4</v>
      </c>
      <c r="BL35" t="n">
        <v>0.28</v>
      </c>
      <c r="BM35" t="n">
        <v>11.9</v>
      </c>
      <c r="BN35" t="n">
        <v>81</v>
      </c>
      <c r="BO35" t="n">
        <v>2.63</v>
      </c>
      <c r="BP35" t="n">
        <v>18.2</v>
      </c>
      <c r="BQ35" t="n">
        <v>1.91</v>
      </c>
      <c r="BR35" t="n">
        <v>49200</v>
      </c>
      <c r="BS35" t="n">
        <v>106</v>
      </c>
    </row>
    <row r="36">
      <c r="A36" t="inlineStr">
        <is>
          <t>OREAS0138</t>
        </is>
      </c>
      <c r="B36" t="n">
        <v>45.1</v>
      </c>
      <c r="C36" t="n">
        <v>43200</v>
      </c>
      <c r="D36" t="n">
        <v>275</v>
      </c>
      <c r="E36" t="inlineStr">
        <is>
          <t>T</t>
        </is>
      </c>
      <c r="F36" t="inlineStr">
        <is>
          <t>T</t>
        </is>
      </c>
      <c r="G36" t="inlineStr">
        <is>
          <t>T</t>
        </is>
      </c>
      <c r="H36" t="n">
        <v>2.99</v>
      </c>
      <c r="I36" t="n">
        <v>4.92</v>
      </c>
      <c r="J36" t="n">
        <v>12700</v>
      </c>
      <c r="K36" t="n">
        <v>168</v>
      </c>
      <c r="L36" t="n">
        <v>56</v>
      </c>
      <c r="M36" t="inlineStr">
        <is>
          <t>T</t>
        </is>
      </c>
      <c r="N36" t="n">
        <v>26.7</v>
      </c>
      <c r="O36" t="n">
        <v>36</v>
      </c>
      <c r="P36" t="n">
        <v>4.21</v>
      </c>
      <c r="Q36" t="n">
        <v>266</v>
      </c>
      <c r="R36" t="n">
        <v>3.19</v>
      </c>
      <c r="S36" t="n">
        <v>1.78</v>
      </c>
      <c r="T36" t="inlineStr">
        <is>
          <t>T</t>
        </is>
      </c>
      <c r="U36" t="n">
        <v>110200</v>
      </c>
      <c r="V36" t="n">
        <v>11.4</v>
      </c>
      <c r="W36" t="n">
        <v>3.94</v>
      </c>
      <c r="X36" t="inlineStr">
        <is>
          <t>T</t>
        </is>
      </c>
      <c r="Y36" t="n">
        <v>2.8</v>
      </c>
      <c r="Z36" t="n">
        <v>2.49</v>
      </c>
      <c r="AA36" t="n">
        <v>0.61</v>
      </c>
      <c r="AB36" t="n">
        <v>0.5</v>
      </c>
      <c r="AC36" t="inlineStr">
        <is>
          <t>T</t>
        </is>
      </c>
      <c r="AD36" t="n">
        <v>39600</v>
      </c>
      <c r="AE36" t="n">
        <v>27.5</v>
      </c>
      <c r="AF36" t="n">
        <v>43.8</v>
      </c>
      <c r="AG36" t="n">
        <v>0.26</v>
      </c>
      <c r="AH36" t="n">
        <v>6440</v>
      </c>
      <c r="AI36" t="n">
        <v>4590</v>
      </c>
      <c r="AJ36" t="n">
        <v>10.7</v>
      </c>
      <c r="AK36" t="n">
        <v>1310</v>
      </c>
      <c r="AL36" t="n">
        <v>6.5</v>
      </c>
      <c r="AM36" t="n">
        <v>22.4</v>
      </c>
      <c r="AN36" t="n">
        <v>37.3</v>
      </c>
      <c r="AO36" t="n">
        <v>900</v>
      </c>
      <c r="AP36" t="n">
        <v>12300</v>
      </c>
      <c r="AQ36" t="inlineStr">
        <is>
          <t>T</t>
        </is>
      </c>
      <c r="AR36" t="n">
        <v>5.75</v>
      </c>
      <c r="AS36" t="inlineStr">
        <is>
          <t>T</t>
        </is>
      </c>
      <c r="AT36" t="n">
        <v>185</v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123500</v>
      </c>
      <c r="AY36" t="n">
        <v>34.9</v>
      </c>
      <c r="AZ36" t="n">
        <v>6.39</v>
      </c>
      <c r="BA36" t="n">
        <v>2.21</v>
      </c>
      <c r="BB36" t="n">
        <v>198500</v>
      </c>
      <c r="BC36" t="n">
        <v>4.55</v>
      </c>
      <c r="BD36" t="n">
        <v>1.82</v>
      </c>
      <c r="BE36" t="n">
        <v>328</v>
      </c>
      <c r="BF36" t="inlineStr">
        <is>
          <t>T</t>
        </is>
      </c>
      <c r="BG36" t="n">
        <v>0.58</v>
      </c>
      <c r="BH36" t="n">
        <v>0.39</v>
      </c>
      <c r="BI36" t="n">
        <v>8.94</v>
      </c>
      <c r="BJ36" t="n">
        <v>1430</v>
      </c>
      <c r="BK36" t="n">
        <v>40.5</v>
      </c>
      <c r="BL36" t="n">
        <v>0.25</v>
      </c>
      <c r="BM36" t="n">
        <v>12.8</v>
      </c>
      <c r="BN36" t="n">
        <v>81</v>
      </c>
      <c r="BO36" t="n">
        <v>2.51</v>
      </c>
      <c r="BP36" t="n">
        <v>17.2</v>
      </c>
      <c r="BQ36" t="n">
        <v>1.71</v>
      </c>
      <c r="BR36" t="n">
        <v>81900</v>
      </c>
      <c r="BS36" t="n">
        <v>98</v>
      </c>
    </row>
    <row r="37">
      <c r="A37" t="inlineStr">
        <is>
          <t>OREAS0139</t>
        </is>
      </c>
      <c r="B37" t="n">
        <v>78.09999999999999</v>
      </c>
      <c r="C37" t="n">
        <v>36200</v>
      </c>
      <c r="D37" t="n">
        <v>315</v>
      </c>
      <c r="E37" t="inlineStr">
        <is>
          <t>T</t>
        </is>
      </c>
      <c r="F37" t="inlineStr">
        <is>
          <t>T</t>
        </is>
      </c>
      <c r="G37" t="inlineStr">
        <is>
          <t>T</t>
        </is>
      </c>
      <c r="H37" t="n">
        <v>2.87</v>
      </c>
      <c r="I37" t="n">
        <v>6.83</v>
      </c>
      <c r="J37" t="n">
        <v>11500</v>
      </c>
      <c r="K37" t="n">
        <v>278</v>
      </c>
      <c r="L37" t="n">
        <v>33.8</v>
      </c>
      <c r="M37" t="inlineStr">
        <is>
          <t>T</t>
        </is>
      </c>
      <c r="N37" t="n">
        <v>25.6</v>
      </c>
      <c r="O37" t="n">
        <v>29.4</v>
      </c>
      <c r="P37" t="n">
        <v>3.22</v>
      </c>
      <c r="Q37" t="n">
        <v>271</v>
      </c>
      <c r="R37" t="n">
        <v>2.81</v>
      </c>
      <c r="S37" t="n">
        <v>1.51</v>
      </c>
      <c r="T37" t="n">
        <v>0.71</v>
      </c>
      <c r="U37" t="n">
        <v>117900</v>
      </c>
      <c r="V37" t="n">
        <v>10.2</v>
      </c>
      <c r="W37" t="n">
        <v>3.63</v>
      </c>
      <c r="X37" t="inlineStr">
        <is>
          <t>T</t>
        </is>
      </c>
      <c r="Y37" t="n">
        <v>2.29</v>
      </c>
      <c r="Z37" t="n">
        <v>4.18</v>
      </c>
      <c r="AA37" t="n">
        <v>0.53</v>
      </c>
      <c r="AB37" t="n">
        <v>0.73</v>
      </c>
      <c r="AC37" t="inlineStr">
        <is>
          <t>T</t>
        </is>
      </c>
      <c r="AD37" t="n">
        <v>31900</v>
      </c>
      <c r="AE37" t="n">
        <v>13.7</v>
      </c>
      <c r="AF37" t="n">
        <v>38.9</v>
      </c>
      <c r="AG37" t="n">
        <v>0.22</v>
      </c>
      <c r="AH37" t="n">
        <v>4910</v>
      </c>
      <c r="AI37" t="n">
        <v>6630</v>
      </c>
      <c r="AJ37" t="n">
        <v>9.82</v>
      </c>
      <c r="AK37" t="n">
        <v>1080</v>
      </c>
      <c r="AL37" t="n">
        <v>5.76</v>
      </c>
      <c r="AM37" t="n">
        <v>17.8</v>
      </c>
      <c r="AN37" t="n">
        <v>34.9</v>
      </c>
      <c r="AO37" t="n">
        <v>890</v>
      </c>
      <c r="AP37" t="n">
        <v>22100</v>
      </c>
      <c r="AQ37" t="inlineStr">
        <is>
          <t>T</t>
        </is>
      </c>
      <c r="AR37" t="n">
        <v>4.72</v>
      </c>
      <c r="AS37" t="inlineStr">
        <is>
          <t>T</t>
        </is>
      </c>
      <c r="AT37" t="n">
        <v>145</v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160200</v>
      </c>
      <c r="AY37" t="n">
        <v>58</v>
      </c>
      <c r="AZ37" t="n">
        <v>5.04</v>
      </c>
      <c r="BA37" t="n">
        <v>2.78</v>
      </c>
      <c r="BB37" t="n">
        <v>163400</v>
      </c>
      <c r="BC37" t="n">
        <v>4.01</v>
      </c>
      <c r="BD37" t="n">
        <v>2.27</v>
      </c>
      <c r="BE37" t="n">
        <v>331</v>
      </c>
      <c r="BF37" t="inlineStr">
        <is>
          <t>T</t>
        </is>
      </c>
      <c r="BG37" t="n">
        <v>0.47</v>
      </c>
      <c r="BH37" t="n">
        <v>0.57</v>
      </c>
      <c r="BI37" t="n">
        <v>7.54</v>
      </c>
      <c r="BJ37" t="n">
        <v>1170</v>
      </c>
      <c r="BK37" t="n">
        <v>37.6</v>
      </c>
      <c r="BL37" t="n">
        <v>0.21</v>
      </c>
      <c r="BM37" t="n">
        <v>12.2</v>
      </c>
      <c r="BN37" t="n">
        <v>36.2</v>
      </c>
      <c r="BO37" t="n">
        <v>2.21</v>
      </c>
      <c r="BP37" t="n">
        <v>15.4</v>
      </c>
      <c r="BQ37" t="n">
        <v>1.46</v>
      </c>
      <c r="BR37" t="n">
        <v>136300</v>
      </c>
      <c r="BS37" t="n">
        <v>80</v>
      </c>
    </row>
    <row r="38">
      <c r="A38" t="inlineStr">
        <is>
          <t>OREAS0013b</t>
        </is>
      </c>
      <c r="B38" t="n">
        <v>0.86</v>
      </c>
      <c r="C38" t="n">
        <v>84100</v>
      </c>
      <c r="D38" t="n">
        <v>57</v>
      </c>
      <c r="E38" t="n">
        <v>0.211</v>
      </c>
      <c r="F38" t="inlineStr">
        <is>
          <t>T</t>
        </is>
      </c>
      <c r="G38" t="n">
        <v>694</v>
      </c>
      <c r="H38" t="inlineStr">
        <is>
          <t>T</t>
        </is>
      </c>
      <c r="I38" t="inlineStr">
        <is>
          <t>T</t>
        </is>
      </c>
      <c r="J38" t="n">
        <v>55700</v>
      </c>
      <c r="K38" t="inlineStr">
        <is>
          <t>T</t>
        </is>
      </c>
      <c r="L38" t="inlineStr">
        <is>
          <t>T</t>
        </is>
      </c>
      <c r="M38" t="inlineStr">
        <is>
          <t>T</t>
        </is>
      </c>
      <c r="N38" t="n">
        <v>75</v>
      </c>
      <c r="O38" t="n">
        <v>8650</v>
      </c>
      <c r="P38" t="inlineStr">
        <is>
          <t>T</t>
        </is>
      </c>
      <c r="Q38" t="n">
        <v>2327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84100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0.018</v>
      </c>
      <c r="AD38" t="n">
        <v>23000</v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30100</v>
      </c>
      <c r="AI38" t="n">
        <v>1300</v>
      </c>
      <c r="AJ38" t="n">
        <v>9</v>
      </c>
      <c r="AK38" t="n">
        <v>16700</v>
      </c>
      <c r="AL38" t="inlineStr">
        <is>
          <t>T</t>
        </is>
      </c>
      <c r="AM38" t="inlineStr">
        <is>
          <t>T</t>
        </is>
      </c>
      <c r="AN38" t="n">
        <v>2247</v>
      </c>
      <c r="AO38" t="n">
        <v>1890</v>
      </c>
      <c r="AP38" t="inlineStr">
        <is>
          <t>T</t>
        </is>
      </c>
      <c r="AQ38" t="n">
        <v>0.131</v>
      </c>
      <c r="AR38" t="inlineStr">
        <is>
          <t>T</t>
        </is>
      </c>
      <c r="AS38" t="n">
        <v>0.197</v>
      </c>
      <c r="AT38" t="inlineStr">
        <is>
          <t>T</t>
        </is>
      </c>
      <c r="AU38" t="inlineStr">
        <is>
          <t>T</t>
        </is>
      </c>
      <c r="AV38" t="n">
        <v>0.043</v>
      </c>
      <c r="AW38" t="n">
        <v>0.078</v>
      </c>
      <c r="AX38" t="n">
        <v>12000</v>
      </c>
      <c r="AY38" t="inlineStr">
        <is>
          <t>T</t>
        </is>
      </c>
      <c r="AZ38" t="inlineStr">
        <is>
          <t>T</t>
        </is>
      </c>
      <c r="BA38" t="inlineStr">
        <is>
          <t>T</t>
        </is>
      </c>
      <c r="BB38" t="n">
        <v>229000</v>
      </c>
      <c r="BC38" t="inlineStr">
        <is>
          <t>T</t>
        </is>
      </c>
      <c r="BD38" t="inlineStr">
        <is>
          <t>T</t>
        </is>
      </c>
      <c r="BE38" t="n">
        <v>537</v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n">
        <v>7110</v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n">
        <v>330</v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133</v>
      </c>
      <c r="BS38" t="n">
        <v>108</v>
      </c>
    </row>
    <row r="39">
      <c r="A39" t="inlineStr">
        <is>
          <t>OREAS0013P</t>
        </is>
      </c>
      <c r="B39" t="inlineStr">
        <is>
          <t>T</t>
        </is>
      </c>
      <c r="C39" t="n">
        <v>101600</v>
      </c>
      <c r="D39" t="n">
        <v>1.2</v>
      </c>
      <c r="E39" t="n">
        <v>0.047</v>
      </c>
      <c r="F39" t="inlineStr">
        <is>
          <t>T</t>
        </is>
      </c>
      <c r="G39" t="n">
        <v>247</v>
      </c>
      <c r="H39" t="inlineStr">
        <is>
          <t>T</t>
        </is>
      </c>
      <c r="I39" t="inlineStr">
        <is>
          <t>T</t>
        </is>
      </c>
      <c r="J39" t="n">
        <v>68700</v>
      </c>
      <c r="K39" t="inlineStr">
        <is>
          <t>T</t>
        </is>
      </c>
      <c r="L39" t="inlineStr">
        <is>
          <t>T</t>
        </is>
      </c>
      <c r="M39" t="inlineStr">
        <is>
          <t>T</t>
        </is>
      </c>
      <c r="N39" t="n">
        <v>88</v>
      </c>
      <c r="O39" t="n">
        <v>123</v>
      </c>
      <c r="P39" t="inlineStr">
        <is>
          <t>T</t>
        </is>
      </c>
      <c r="Q39" t="n">
        <v>2504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75800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0.002</v>
      </c>
      <c r="AD39" t="n">
        <v>4600</v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32800</v>
      </c>
      <c r="AI39" t="n">
        <v>1124</v>
      </c>
      <c r="AJ39" t="inlineStr">
        <is>
          <t>T</t>
        </is>
      </c>
      <c r="AK39" t="n">
        <v>18900</v>
      </c>
      <c r="AL39" t="inlineStr">
        <is>
          <t>T</t>
        </is>
      </c>
      <c r="AM39" t="inlineStr">
        <is>
          <t>T</t>
        </is>
      </c>
      <c r="AN39" t="n">
        <v>2261</v>
      </c>
      <c r="AO39" t="n">
        <v>746</v>
      </c>
      <c r="AP39" t="n">
        <v>13</v>
      </c>
      <c r="AQ39" t="n">
        <v>0.07000000000000001</v>
      </c>
      <c r="AR39" t="inlineStr">
        <is>
          <t>T</t>
        </is>
      </c>
      <c r="AS39" t="n">
        <v>0.047</v>
      </c>
      <c r="AT39" t="inlineStr">
        <is>
          <t>T</t>
        </is>
      </c>
      <c r="AU39" t="inlineStr">
        <is>
          <t>T</t>
        </is>
      </c>
      <c r="AV39" t="n">
        <v>0.003</v>
      </c>
      <c r="AW39" t="n">
        <v>0.006</v>
      </c>
      <c r="AX39" t="n">
        <v>14700</v>
      </c>
      <c r="AY39" t="inlineStr">
        <is>
          <t>T</t>
        </is>
      </c>
      <c r="AZ39" t="n">
        <v>18.7</v>
      </c>
      <c r="BA39" t="inlineStr">
        <is>
          <t>T</t>
        </is>
      </c>
      <c r="BB39" t="inlineStr">
        <is>
          <t>T</t>
        </is>
      </c>
      <c r="BC39" t="inlineStr">
        <is>
          <t>T</t>
        </is>
      </c>
      <c r="BD39" t="inlineStr">
        <is>
          <t>T</t>
        </is>
      </c>
      <c r="BE39" t="n">
        <v>338</v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n">
        <v>3380</v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n">
        <v>98</v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91</v>
      </c>
      <c r="BS39" t="n">
        <v>29</v>
      </c>
    </row>
    <row r="40">
      <c r="A40" t="inlineStr">
        <is>
          <t>OREAS0140</t>
        </is>
      </c>
      <c r="B40" t="n">
        <v>1.03</v>
      </c>
      <c r="C40" t="inlineStr">
        <is>
          <t>T</t>
        </is>
      </c>
      <c r="D40" t="n">
        <v>149</v>
      </c>
      <c r="E40" t="inlineStr">
        <is>
          <t>T</t>
        </is>
      </c>
      <c r="F40" t="inlineStr">
        <is>
          <t>T</t>
        </is>
      </c>
      <c r="G40" t="inlineStr">
        <is>
          <t>T</t>
        </is>
      </c>
      <c r="H40" t="inlineStr">
        <is>
          <t>T</t>
        </is>
      </c>
      <c r="I40" t="n">
        <v>318</v>
      </c>
      <c r="J40" t="inlineStr">
        <is>
          <t>T</t>
        </is>
      </c>
      <c r="K40" t="inlineStr">
        <is>
          <t>T</t>
        </is>
      </c>
      <c r="L40" t="inlineStr">
        <is>
          <t>T</t>
        </is>
      </c>
      <c r="M40" t="inlineStr">
        <is>
          <t>T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n">
        <v>1529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n">
        <v>10.7</v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>
        <is>
          <t>T</t>
        </is>
      </c>
      <c r="AI40" t="inlineStr">
        <is>
          <t>T</t>
        </is>
      </c>
      <c r="AJ40" t="n">
        <v>1.68</v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26.7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inlineStr">
        <is>
          <t>T</t>
        </is>
      </c>
      <c r="AY40" t="inlineStr">
        <is>
          <t>T</t>
        </is>
      </c>
      <c r="AZ40" t="inlineStr">
        <is>
          <t>T</t>
        </is>
      </c>
      <c r="BA40" t="inlineStr">
        <is>
          <t>T</t>
        </is>
      </c>
      <c r="BB40" t="inlineStr">
        <is>
          <t>T</t>
        </is>
      </c>
      <c r="BC40" t="inlineStr">
        <is>
          <t>T</t>
        </is>
      </c>
      <c r="BD40" t="n">
        <v>1755</v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1706</v>
      </c>
      <c r="BS40" t="inlineStr">
        <is>
          <t>T</t>
        </is>
      </c>
    </row>
    <row r="41">
      <c r="A41" t="inlineStr">
        <is>
          <t>OREAS0141</t>
        </is>
      </c>
      <c r="B41" t="n">
        <v>1.58</v>
      </c>
      <c r="C41" t="inlineStr">
        <is>
          <t>T</t>
        </is>
      </c>
      <c r="D41" t="n">
        <v>789</v>
      </c>
      <c r="E41" t="inlineStr">
        <is>
          <t>T</t>
        </is>
      </c>
      <c r="F41" t="inlineStr">
        <is>
          <t>T</t>
        </is>
      </c>
      <c r="G41" t="inlineStr">
        <is>
          <t>T</t>
        </is>
      </c>
      <c r="H41" t="inlineStr">
        <is>
          <t>T</t>
        </is>
      </c>
      <c r="I41" t="n">
        <v>324</v>
      </c>
      <c r="J41" t="inlineStr">
        <is>
          <t>T</t>
        </is>
      </c>
      <c r="K41" t="inlineStr">
        <is>
          <t>T</t>
        </is>
      </c>
      <c r="L41" t="inlineStr">
        <is>
          <t>T</t>
        </is>
      </c>
      <c r="M41" t="inlineStr">
        <is>
          <t>T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n">
        <v>2453</v>
      </c>
      <c r="R41" t="inlineStr">
        <is>
          <t>T</t>
        </is>
      </c>
      <c r="S41" t="inlineStr">
        <is>
          <t>T</t>
        </is>
      </c>
      <c r="T41" t="inlineStr">
        <is>
          <t>T</t>
        </is>
      </c>
      <c r="U41" t="inlineStr">
        <is>
          <t>T</t>
        </is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n">
        <v>34</v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T</t>
        </is>
      </c>
      <c r="AI41" t="inlineStr">
        <is>
          <t>T</t>
        </is>
      </c>
      <c r="AJ41" t="n">
        <v>2.28</v>
      </c>
      <c r="AK41" t="inlineStr">
        <is>
          <t>T</t>
        </is>
      </c>
      <c r="AL41" t="inlineStr">
        <is>
          <t>T</t>
        </is>
      </c>
      <c r="AM41" t="inlineStr">
        <is>
          <t>T</t>
        </is>
      </c>
      <c r="AN41" t="inlineStr">
        <is>
          <t>T</t>
        </is>
      </c>
      <c r="AO41" t="inlineStr">
        <is>
          <t>T</t>
        </is>
      </c>
      <c r="AP41" t="n">
        <v>59</v>
      </c>
      <c r="AQ41" t="inlineStr">
        <is>
          <t>T</t>
        </is>
      </c>
      <c r="AR41" t="inlineStr">
        <is>
          <t>T</t>
        </is>
      </c>
      <c r="AS41" t="inlineStr">
        <is>
          <t>T</t>
        </is>
      </c>
      <c r="AT41" t="inlineStr">
        <is>
          <t>T</t>
        </is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inlineStr">
        <is>
          <t>T</t>
        </is>
      </c>
      <c r="AY41" t="inlineStr">
        <is>
          <t>T</t>
        </is>
      </c>
      <c r="AZ41" t="inlineStr">
        <is>
          <t>T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n">
        <v>6061</v>
      </c>
      <c r="BE41" t="inlineStr">
        <is>
          <t>T</t>
        </is>
      </c>
      <c r="BF41" t="inlineStr">
        <is>
          <t>T</t>
        </is>
      </c>
      <c r="BG41" t="inlineStr">
        <is>
          <t>T</t>
        </is>
      </c>
      <c r="BH41" t="inlineStr">
        <is>
          <t>T</t>
        </is>
      </c>
      <c r="BI41" t="inlineStr">
        <is>
          <t>T</t>
        </is>
      </c>
      <c r="BJ41" t="inlineStr">
        <is>
          <t>T</t>
        </is>
      </c>
      <c r="BK41" t="inlineStr">
        <is>
          <t>T</t>
        </is>
      </c>
      <c r="BL41" t="inlineStr">
        <is>
          <t>T</t>
        </is>
      </c>
      <c r="BM41" t="inlineStr">
        <is>
          <t>T</t>
        </is>
      </c>
      <c r="BN41" t="inlineStr">
        <is>
          <t>T</t>
        </is>
      </c>
      <c r="BO41" t="inlineStr">
        <is>
          <t>T</t>
        </is>
      </c>
      <c r="BP41" t="inlineStr">
        <is>
          <t>T</t>
        </is>
      </c>
      <c r="BQ41" t="inlineStr">
        <is>
          <t>T</t>
        </is>
      </c>
      <c r="BR41" t="n">
        <v>3637</v>
      </c>
      <c r="BS41" t="inlineStr">
        <is>
          <t>T</t>
        </is>
      </c>
    </row>
    <row r="42">
      <c r="A42" t="inlineStr">
        <is>
          <t>OREAS0142</t>
        </is>
      </c>
      <c r="B42" t="n">
        <v>1.22</v>
      </c>
      <c r="C42" t="inlineStr">
        <is>
          <t>T</t>
        </is>
      </c>
      <c r="D42" t="n">
        <v>584</v>
      </c>
      <c r="E42" t="inlineStr">
        <is>
          <t>T</t>
        </is>
      </c>
      <c r="F42" t="inlineStr">
        <is>
          <t>T</t>
        </is>
      </c>
      <c r="G42" t="inlineStr">
        <is>
          <t>T</t>
        </is>
      </c>
      <c r="H42" t="inlineStr">
        <is>
          <t>T</t>
        </is>
      </c>
      <c r="I42" t="n">
        <v>242</v>
      </c>
      <c r="J42" t="inlineStr">
        <is>
          <t>T</t>
        </is>
      </c>
      <c r="K42" t="inlineStr">
        <is>
          <t>T</t>
        </is>
      </c>
      <c r="L42" t="inlineStr">
        <is>
          <t>T</t>
        </is>
      </c>
      <c r="M42" t="inlineStr">
        <is>
          <t>T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n">
        <v>1466</v>
      </c>
      <c r="R42" t="inlineStr">
        <is>
          <t>T</t>
        </is>
      </c>
      <c r="S42" t="inlineStr">
        <is>
          <t>T</t>
        </is>
      </c>
      <c r="T42" t="inlineStr">
        <is>
          <t>T</t>
        </is>
      </c>
      <c r="U42" t="inlineStr">
        <is>
          <t>T</t>
        </is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n">
        <v>45</v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T</t>
        </is>
      </c>
      <c r="AJ42" t="n">
        <v>2.99</v>
      </c>
      <c r="AK42" t="inlineStr">
        <is>
          <t>T</t>
        </is>
      </c>
      <c r="AL42" t="inlineStr">
        <is>
          <t>T</t>
        </is>
      </c>
      <c r="AM42" t="inlineStr">
        <is>
          <t>T</t>
        </is>
      </c>
      <c r="AN42" t="inlineStr">
        <is>
          <t>T</t>
        </is>
      </c>
      <c r="AO42" t="inlineStr">
        <is>
          <t>T</t>
        </is>
      </c>
      <c r="AP42" t="n">
        <v>54</v>
      </c>
      <c r="AQ42" t="inlineStr">
        <is>
          <t>T</t>
        </is>
      </c>
      <c r="AR42" t="inlineStr">
        <is>
          <t>T</t>
        </is>
      </c>
      <c r="AS42" t="inlineStr">
        <is>
          <t>T</t>
        </is>
      </c>
      <c r="AT42" t="inlineStr">
        <is>
          <t>T</t>
        </is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inlineStr">
        <is>
          <t>T</t>
        </is>
      </c>
      <c r="AY42" t="inlineStr">
        <is>
          <t>T</t>
        </is>
      </c>
      <c r="AZ42" t="inlineStr">
        <is>
          <t>T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n">
        <v>10400</v>
      </c>
      <c r="BE42" t="inlineStr">
        <is>
          <t>T</t>
        </is>
      </c>
      <c r="BF42" t="inlineStr">
        <is>
          <t>T</t>
        </is>
      </c>
      <c r="BG42" t="inlineStr">
        <is>
          <t>T</t>
        </is>
      </c>
      <c r="BH42" t="inlineStr">
        <is>
          <t>T</t>
        </is>
      </c>
      <c r="BI42" t="inlineStr">
        <is>
          <t>T</t>
        </is>
      </c>
      <c r="BJ42" t="inlineStr">
        <is>
          <t>T</t>
        </is>
      </c>
      <c r="BK42" t="inlineStr">
        <is>
          <t>T</t>
        </is>
      </c>
      <c r="BL42" t="inlineStr">
        <is>
          <t>T</t>
        </is>
      </c>
      <c r="BM42" t="inlineStr">
        <is>
          <t>T</t>
        </is>
      </c>
      <c r="BN42" t="inlineStr">
        <is>
          <t>T</t>
        </is>
      </c>
      <c r="BO42" t="inlineStr">
        <is>
          <t>T</t>
        </is>
      </c>
      <c r="BP42" t="inlineStr">
        <is>
          <t>T</t>
        </is>
      </c>
      <c r="BQ42" t="inlineStr">
        <is>
          <t>T</t>
        </is>
      </c>
      <c r="BR42" t="n">
        <v>2436</v>
      </c>
      <c r="BS42" t="inlineStr">
        <is>
          <t>T</t>
        </is>
      </c>
    </row>
    <row r="43">
      <c r="A43" t="inlineStr">
        <is>
          <t>OREAS0146</t>
        </is>
      </c>
      <c r="B43" t="inlineStr">
        <is>
          <t>T</t>
        </is>
      </c>
      <c r="C43" t="inlineStr">
        <is>
          <t>T</t>
        </is>
      </c>
      <c r="D43" t="inlineStr">
        <is>
          <t>T</t>
        </is>
      </c>
      <c r="E43" t="inlineStr">
        <is>
          <t>T</t>
        </is>
      </c>
      <c r="F43" t="inlineStr">
        <is>
          <t>T</t>
        </is>
      </c>
      <c r="G43" t="inlineStr">
        <is>
          <t>T</t>
        </is>
      </c>
      <c r="H43" t="inlineStr">
        <is>
          <t>T</t>
        </is>
      </c>
      <c r="I43" t="inlineStr">
        <is>
          <t>T</t>
        </is>
      </c>
      <c r="J43" t="inlineStr">
        <is>
          <t>T</t>
        </is>
      </c>
      <c r="K43" t="inlineStr">
        <is>
          <t>T</t>
        </is>
      </c>
      <c r="L43" t="n">
        <v>4691</v>
      </c>
      <c r="M43" t="inlineStr">
        <is>
          <t>T</t>
        </is>
      </c>
      <c r="N43" t="inlineStr">
        <is>
          <t>T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n">
        <v>224</v>
      </c>
      <c r="S43" t="n">
        <v>87</v>
      </c>
      <c r="T43" t="n">
        <v>127</v>
      </c>
      <c r="U43" t="inlineStr">
        <is>
          <t>T</t>
        </is>
      </c>
      <c r="V43" t="inlineStr">
        <is>
          <t>T</t>
        </is>
      </c>
      <c r="W43" t="n">
        <v>359</v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n">
        <v>36.8</v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n">
        <v>2513</v>
      </c>
      <c r="AF43" t="inlineStr">
        <is>
          <t>T</t>
        </is>
      </c>
      <c r="AG43" t="n">
        <v>6.3</v>
      </c>
      <c r="AH43" t="inlineStr">
        <is>
          <t>T</t>
        </is>
      </c>
      <c r="AI43" t="inlineStr">
        <is>
          <t>T</t>
        </is>
      </c>
      <c r="AJ43" t="inlineStr">
        <is>
          <t>T</t>
        </is>
      </c>
      <c r="AK43" t="inlineStr">
        <is>
          <t>T</t>
        </is>
      </c>
      <c r="AL43" t="inlineStr">
        <is>
          <t>T</t>
        </is>
      </c>
      <c r="AM43" t="n">
        <v>2182</v>
      </c>
      <c r="AN43" t="inlineStr">
        <is>
          <t>T</t>
        </is>
      </c>
      <c r="AO43" t="inlineStr">
        <is>
          <t>T</t>
        </is>
      </c>
      <c r="AP43" t="inlineStr">
        <is>
          <t>T</t>
        </is>
      </c>
      <c r="AQ43" t="inlineStr">
        <is>
          <t>T</t>
        </is>
      </c>
      <c r="AR43" t="n">
        <v>548</v>
      </c>
      <c r="AS43" t="inlineStr">
        <is>
          <t>T</t>
        </is>
      </c>
      <c r="AT43" t="inlineStr">
        <is>
          <t>T</t>
        </is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inlineStr">
        <is>
          <t>T</t>
        </is>
      </c>
      <c r="AY43" t="inlineStr">
        <is>
          <t>T</t>
        </is>
      </c>
      <c r="AZ43" t="inlineStr">
        <is>
          <t>T</t>
        </is>
      </c>
      <c r="BA43" t="inlineStr">
        <is>
          <t>T</t>
        </is>
      </c>
      <c r="BB43" t="inlineStr">
        <is>
          <t>T</t>
        </is>
      </c>
      <c r="BC43" t="n">
        <v>441</v>
      </c>
      <c r="BD43" t="inlineStr">
        <is>
          <t>T</t>
        </is>
      </c>
      <c r="BE43" t="inlineStr">
        <is>
          <t>T</t>
        </is>
      </c>
      <c r="BF43" t="inlineStr">
        <is>
          <t>T</t>
        </is>
      </c>
      <c r="BG43" t="n">
        <v>47.2</v>
      </c>
      <c r="BH43" t="inlineStr">
        <is>
          <t>T</t>
        </is>
      </c>
      <c r="BI43" t="n">
        <v>903</v>
      </c>
      <c r="BJ43" t="inlineStr">
        <is>
          <t>T</t>
        </is>
      </c>
      <c r="BK43" t="inlineStr">
        <is>
          <t>T</t>
        </is>
      </c>
      <c r="BL43" t="n">
        <v>9.9</v>
      </c>
      <c r="BM43" t="n">
        <v>2.69</v>
      </c>
      <c r="BN43" t="inlineStr">
        <is>
          <t>T</t>
        </is>
      </c>
      <c r="BO43" t="inlineStr">
        <is>
          <t>T</t>
        </is>
      </c>
      <c r="BP43" t="n">
        <v>905</v>
      </c>
      <c r="BQ43" t="n">
        <v>3.9</v>
      </c>
      <c r="BR43" t="inlineStr">
        <is>
          <t>T</t>
        </is>
      </c>
      <c r="BS43" t="inlineStr">
        <is>
          <t>T</t>
        </is>
      </c>
    </row>
    <row r="44">
      <c r="A44" t="inlineStr">
        <is>
          <t>OREAS0147</t>
        </is>
      </c>
      <c r="B44" t="inlineStr">
        <is>
          <t>T</t>
        </is>
      </c>
      <c r="C44" t="n">
        <v>49000</v>
      </c>
      <c r="D44" t="n">
        <v>36</v>
      </c>
      <c r="E44" t="inlineStr">
        <is>
          <t>T</t>
        </is>
      </c>
      <c r="F44" t="inlineStr">
        <is>
          <t>T</t>
        </is>
      </c>
      <c r="G44" t="n">
        <v>1936</v>
      </c>
      <c r="H44" t="n">
        <v>31.2</v>
      </c>
      <c r="I44" t="n">
        <v>12.5</v>
      </c>
      <c r="J44" t="n">
        <v>10900</v>
      </c>
      <c r="K44" t="inlineStr">
        <is>
          <t>T</t>
        </is>
      </c>
      <c r="L44" t="n">
        <v>1106</v>
      </c>
      <c r="M44" t="inlineStr">
        <is>
          <t>T</t>
        </is>
      </c>
      <c r="N44" t="n">
        <v>6.9</v>
      </c>
      <c r="O44" t="n">
        <v>57</v>
      </c>
      <c r="P44" t="n">
        <v>238</v>
      </c>
      <c r="Q44" t="n">
        <v>298</v>
      </c>
      <c r="R44" t="n">
        <v>9.199999999999999</v>
      </c>
      <c r="S44" t="n">
        <v>3</v>
      </c>
      <c r="T44" t="n">
        <v>10.4</v>
      </c>
      <c r="U44" t="n">
        <v>32300</v>
      </c>
      <c r="V44" t="n">
        <v>22.6</v>
      </c>
      <c r="W44" t="n">
        <v>24.2</v>
      </c>
      <c r="X44" t="n">
        <v>0.75</v>
      </c>
      <c r="Y44" t="n">
        <v>2.99</v>
      </c>
      <c r="Z44" t="inlineStr">
        <is>
          <t>T</t>
        </is>
      </c>
      <c r="AA44" t="n">
        <v>1.33</v>
      </c>
      <c r="AB44" t="n">
        <v>2.61</v>
      </c>
      <c r="AC44" t="inlineStr">
        <is>
          <t>T</t>
        </is>
      </c>
      <c r="AD44" t="n">
        <v>16000</v>
      </c>
      <c r="AE44" t="n">
        <v>663</v>
      </c>
      <c r="AF44" t="n">
        <v>2262.456</v>
      </c>
      <c r="AG44" t="n">
        <v>0.2</v>
      </c>
      <c r="AH44" t="n">
        <v>5350</v>
      </c>
      <c r="AI44" t="n">
        <v>390</v>
      </c>
      <c r="AJ44" t="n">
        <v>7.99</v>
      </c>
      <c r="AK44" t="n">
        <v>9480</v>
      </c>
      <c r="AL44" t="n">
        <v>1110</v>
      </c>
      <c r="AM44" t="n">
        <v>379</v>
      </c>
      <c r="AN44" t="n">
        <v>21.2</v>
      </c>
      <c r="AO44" t="n">
        <v>1550</v>
      </c>
      <c r="AP44" t="n">
        <v>27.8</v>
      </c>
      <c r="AQ44" t="inlineStr">
        <is>
          <t>T</t>
        </is>
      </c>
      <c r="AR44" t="n">
        <v>121</v>
      </c>
      <c r="AS44" t="inlineStr">
        <is>
          <t>T</t>
        </is>
      </c>
      <c r="AT44" t="n">
        <v>1184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300</v>
      </c>
      <c r="AY44" t="n">
        <v>10.6</v>
      </c>
      <c r="AZ44" t="n">
        <v>10.7</v>
      </c>
      <c r="BA44" t="inlineStr">
        <is>
          <t>T</t>
        </is>
      </c>
      <c r="BB44" t="n">
        <v>356839.818</v>
      </c>
      <c r="BC44" t="n">
        <v>47.9</v>
      </c>
      <c r="BD44" t="n">
        <v>764</v>
      </c>
      <c r="BE44" t="n">
        <v>299</v>
      </c>
      <c r="BF44" t="n">
        <v>17.8</v>
      </c>
      <c r="BG44" t="n">
        <v>2.35</v>
      </c>
      <c r="BH44" t="inlineStr">
        <is>
          <t>T</t>
        </is>
      </c>
      <c r="BI44" t="n">
        <v>93</v>
      </c>
      <c r="BJ44" t="n">
        <v>4700</v>
      </c>
      <c r="BK44" t="n">
        <v>10.8</v>
      </c>
      <c r="BL44" t="n">
        <v>0.27</v>
      </c>
      <c r="BM44" t="n">
        <v>15.8</v>
      </c>
      <c r="BN44" t="n">
        <v>64</v>
      </c>
      <c r="BO44" t="inlineStr">
        <is>
          <t>T</t>
        </is>
      </c>
      <c r="BP44" t="n">
        <v>26.3</v>
      </c>
      <c r="BQ44" t="n">
        <v>1.46</v>
      </c>
      <c r="BR44" t="n">
        <v>138</v>
      </c>
      <c r="BS44" t="n">
        <v>105</v>
      </c>
    </row>
    <row r="45">
      <c r="A45" t="inlineStr">
        <is>
          <t>OREAS0148</t>
        </is>
      </c>
      <c r="B45" t="inlineStr">
        <is>
          <t>T</t>
        </is>
      </c>
      <c r="C45" t="n">
        <v>52700</v>
      </c>
      <c r="D45" t="n">
        <v>58</v>
      </c>
      <c r="E45" t="inlineStr">
        <is>
          <t>T</t>
        </is>
      </c>
      <c r="F45" t="inlineStr">
        <is>
          <t>T</t>
        </is>
      </c>
      <c r="G45" t="n">
        <v>1000</v>
      </c>
      <c r="H45" t="n">
        <v>36.2</v>
      </c>
      <c r="I45" t="n">
        <v>18.9</v>
      </c>
      <c r="J45" t="n">
        <v>8720</v>
      </c>
      <c r="K45" t="inlineStr">
        <is>
          <t>T</t>
        </is>
      </c>
      <c r="L45" t="n">
        <v>725</v>
      </c>
      <c r="M45" t="inlineStr">
        <is>
          <t>T</t>
        </is>
      </c>
      <c r="N45" t="n">
        <v>6.31</v>
      </c>
      <c r="O45" t="n">
        <v>60</v>
      </c>
      <c r="P45" t="n">
        <v>314</v>
      </c>
      <c r="Q45" t="n">
        <v>338</v>
      </c>
      <c r="R45" t="n">
        <v>6.66</v>
      </c>
      <c r="S45" t="n">
        <v>2.2</v>
      </c>
      <c r="T45" t="n">
        <v>7.54</v>
      </c>
      <c r="U45" t="n">
        <v>30200</v>
      </c>
      <c r="V45" t="n">
        <v>29.2</v>
      </c>
      <c r="W45" t="n">
        <v>17.1</v>
      </c>
      <c r="X45" t="n">
        <v>0.55</v>
      </c>
      <c r="Y45" t="n">
        <v>2.16</v>
      </c>
      <c r="Z45" t="inlineStr">
        <is>
          <t>T</t>
        </is>
      </c>
      <c r="AA45" t="n">
        <v>0.84</v>
      </c>
      <c r="AB45" t="n">
        <v>3.98</v>
      </c>
      <c r="AC45" t="inlineStr">
        <is>
          <t>T</t>
        </is>
      </c>
      <c r="AD45" t="n">
        <v>14700</v>
      </c>
      <c r="AE45" t="n">
        <v>446</v>
      </c>
      <c r="AF45" t="n">
        <v>4645.699</v>
      </c>
      <c r="AG45" t="n">
        <v>0.17</v>
      </c>
      <c r="AH45" t="n">
        <v>4540</v>
      </c>
      <c r="AI45" t="n">
        <v>370</v>
      </c>
      <c r="AJ45" t="n">
        <v>8.859999999999999</v>
      </c>
      <c r="AK45" t="n">
        <v>8600</v>
      </c>
      <c r="AL45" t="n">
        <v>1690</v>
      </c>
      <c r="AM45" t="n">
        <v>267</v>
      </c>
      <c r="AN45" t="n">
        <v>22.2</v>
      </c>
      <c r="AO45" t="n">
        <v>1310</v>
      </c>
      <c r="AP45" t="n">
        <v>24.9</v>
      </c>
      <c r="AQ45" t="inlineStr">
        <is>
          <t>T</t>
        </is>
      </c>
      <c r="AR45" t="n">
        <v>82</v>
      </c>
      <c r="AS45" t="inlineStr">
        <is>
          <t>T</t>
        </is>
      </c>
      <c r="AT45" t="n">
        <v>1362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228.283</v>
      </c>
      <c r="AY45" t="n">
        <v>16.2</v>
      </c>
      <c r="AZ45" t="n">
        <v>8.23</v>
      </c>
      <c r="BA45" t="inlineStr">
        <is>
          <t>T</t>
        </is>
      </c>
      <c r="BB45" t="n">
        <v>358008.406</v>
      </c>
      <c r="BC45" t="n">
        <v>34.3</v>
      </c>
      <c r="BD45" t="n">
        <v>1181</v>
      </c>
      <c r="BE45" t="n">
        <v>204</v>
      </c>
      <c r="BF45" t="n">
        <v>23.1</v>
      </c>
      <c r="BG45" t="n">
        <v>1.71</v>
      </c>
      <c r="BH45" t="inlineStr">
        <is>
          <t>T</t>
        </is>
      </c>
      <c r="BI45" t="n">
        <v>48.2</v>
      </c>
      <c r="BJ45" t="n">
        <v>3450</v>
      </c>
      <c r="BK45" t="n">
        <v>12.2</v>
      </c>
      <c r="BL45" t="n">
        <v>0.2</v>
      </c>
      <c r="BM45" t="n">
        <v>8.1</v>
      </c>
      <c r="BN45" t="n">
        <v>56</v>
      </c>
      <c r="BO45" t="n">
        <v>6.45</v>
      </c>
      <c r="BP45" t="n">
        <v>18.5</v>
      </c>
      <c r="BQ45" t="n">
        <v>1.15</v>
      </c>
      <c r="BR45" t="n">
        <v>162</v>
      </c>
      <c r="BS45" t="n">
        <v>79</v>
      </c>
    </row>
    <row r="46">
      <c r="A46" t="inlineStr">
        <is>
          <t>OREAS0149</t>
        </is>
      </c>
      <c r="B46" t="n">
        <v>1.04</v>
      </c>
      <c r="C46" t="n">
        <v>74700</v>
      </c>
      <c r="D46" t="n">
        <v>149</v>
      </c>
      <c r="E46" t="inlineStr">
        <is>
          <t>T</t>
        </is>
      </c>
      <c r="F46" t="inlineStr">
        <is>
          <t>T</t>
        </is>
      </c>
      <c r="G46" t="n">
        <v>2816</v>
      </c>
      <c r="H46" t="n">
        <v>26.1</v>
      </c>
      <c r="I46" t="n">
        <v>46.5</v>
      </c>
      <c r="J46" t="n">
        <v>10400</v>
      </c>
      <c r="K46" t="inlineStr">
        <is>
          <t>T</t>
        </is>
      </c>
      <c r="L46" t="n">
        <v>400</v>
      </c>
      <c r="M46" t="inlineStr">
        <is>
          <t>T</t>
        </is>
      </c>
      <c r="N46" t="n">
        <v>8.02</v>
      </c>
      <c r="O46" t="n">
        <v>85</v>
      </c>
      <c r="P46" t="n">
        <v>341</v>
      </c>
      <c r="Q46" t="n">
        <v>338</v>
      </c>
      <c r="R46" t="n">
        <v>4.95</v>
      </c>
      <c r="S46" t="n">
        <v>1.83</v>
      </c>
      <c r="T46" t="n">
        <v>4.51</v>
      </c>
      <c r="U46" t="n">
        <v>41700</v>
      </c>
      <c r="V46" t="n">
        <v>48.4</v>
      </c>
      <c r="W46" t="n">
        <v>9.67</v>
      </c>
      <c r="X46" t="inlineStr">
        <is>
          <t>T</t>
        </is>
      </c>
      <c r="Y46" t="n">
        <v>2.9</v>
      </c>
      <c r="Z46" t="inlineStr">
        <is>
          <t>T</t>
        </is>
      </c>
      <c r="AA46" t="n">
        <v>0.67</v>
      </c>
      <c r="AB46" t="n">
        <v>11.3</v>
      </c>
      <c r="AC46" t="inlineStr">
        <is>
          <t>T</t>
        </is>
      </c>
      <c r="AD46" t="n">
        <v>13800</v>
      </c>
      <c r="AE46" t="n">
        <v>235</v>
      </c>
      <c r="AF46" t="n">
        <v>9941.797</v>
      </c>
      <c r="AG46" t="n">
        <v>0.19</v>
      </c>
      <c r="AH46" t="n">
        <v>5330</v>
      </c>
      <c r="AI46" t="n">
        <v>450</v>
      </c>
      <c r="AJ46" t="n">
        <v>10.8</v>
      </c>
      <c r="AK46" t="n">
        <v>9320</v>
      </c>
      <c r="AL46" t="n">
        <v>6310</v>
      </c>
      <c r="AM46" t="n">
        <v>153</v>
      </c>
      <c r="AN46" t="n">
        <v>31.6</v>
      </c>
      <c r="AO46" t="n">
        <v>960</v>
      </c>
      <c r="AP46" t="n">
        <v>36.1</v>
      </c>
      <c r="AQ46" t="inlineStr">
        <is>
          <t>T</t>
        </is>
      </c>
      <c r="AR46" t="n">
        <v>48.7</v>
      </c>
      <c r="AS46" t="inlineStr">
        <is>
          <t>T</t>
        </is>
      </c>
      <c r="AT46" t="n">
        <v>824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336.417</v>
      </c>
      <c r="AY46" t="n">
        <v>28.3</v>
      </c>
      <c r="AZ46" t="n">
        <v>7.51</v>
      </c>
      <c r="BA46" t="inlineStr">
        <is>
          <t>T</t>
        </is>
      </c>
      <c r="BB46" t="n">
        <v>312246.527</v>
      </c>
      <c r="BC46" t="n">
        <v>19.5</v>
      </c>
      <c r="BD46" t="n">
        <v>3370</v>
      </c>
      <c r="BE46" t="n">
        <v>221</v>
      </c>
      <c r="BF46" t="n">
        <v>26.5</v>
      </c>
      <c r="BG46" t="n">
        <v>1.12</v>
      </c>
      <c r="BH46" t="inlineStr">
        <is>
          <t>T</t>
        </is>
      </c>
      <c r="BI46" t="n">
        <v>108</v>
      </c>
      <c r="BJ46" t="n">
        <v>3560</v>
      </c>
      <c r="BK46" t="n">
        <v>6.98</v>
      </c>
      <c r="BL46" t="n">
        <v>0.2</v>
      </c>
      <c r="BM46" t="n">
        <v>22.1</v>
      </c>
      <c r="BN46" t="n">
        <v>86.26600000000001</v>
      </c>
      <c r="BO46" t="inlineStr">
        <is>
          <t>T</t>
        </is>
      </c>
      <c r="BP46" t="n">
        <v>16.3</v>
      </c>
      <c r="BQ46" t="n">
        <v>1.26</v>
      </c>
      <c r="BR46" t="n">
        <v>350</v>
      </c>
      <c r="BS46" t="n">
        <v>77</v>
      </c>
    </row>
    <row r="47">
      <c r="A47" t="inlineStr">
        <is>
          <t>OREAS0014P</t>
        </is>
      </c>
      <c r="B47" t="inlineStr">
        <is>
          <t>T</t>
        </is>
      </c>
      <c r="C47" t="n">
        <v>22600</v>
      </c>
      <c r="D47" s="2" t="n">
        <v>5</v>
      </c>
      <c r="E47" t="n">
        <v>0.051</v>
      </c>
      <c r="F47" t="inlineStr">
        <is>
          <t>T</t>
        </is>
      </c>
      <c r="G47" t="n">
        <v>343</v>
      </c>
      <c r="H47" t="inlineStr">
        <is>
          <t>T</t>
        </is>
      </c>
      <c r="I47" t="inlineStr">
        <is>
          <t>T</t>
        </is>
      </c>
      <c r="J47" t="n">
        <v>9900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754</v>
      </c>
      <c r="O47" t="n">
        <v>45</v>
      </c>
      <c r="P47" t="inlineStr">
        <is>
          <t>T</t>
        </is>
      </c>
      <c r="Q47" t="n">
        <v>9970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371000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0.046</v>
      </c>
      <c r="AD47" t="n">
        <v>8700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2800</v>
      </c>
      <c r="AI47" t="n">
        <v>595</v>
      </c>
      <c r="AJ47" t="inlineStr">
        <is>
          <t>T</t>
        </is>
      </c>
      <c r="AK47" t="n">
        <v>5800</v>
      </c>
      <c r="AL47" t="inlineStr">
        <is>
          <t>T</t>
        </is>
      </c>
      <c r="AM47" t="inlineStr">
        <is>
          <t>T</t>
        </is>
      </c>
      <c r="AN47" t="n">
        <v>21000</v>
      </c>
      <c r="AO47" t="n">
        <v>550</v>
      </c>
      <c r="AP47" s="2" t="n">
        <v>20</v>
      </c>
      <c r="AQ47" t="n">
        <v>0.149</v>
      </c>
      <c r="AR47" t="inlineStr">
        <is>
          <t>T</t>
        </is>
      </c>
      <c r="AS47" t="n">
        <v>0.099</v>
      </c>
      <c r="AT47" t="inlineStr">
        <is>
          <t>T</t>
        </is>
      </c>
      <c r="AU47" t="inlineStr">
        <is>
          <t>T</t>
        </is>
      </c>
      <c r="AV47" t="n">
        <v>0.06</v>
      </c>
      <c r="AW47" t="n">
        <v>0.108</v>
      </c>
      <c r="AX47" t="n">
        <v>228000</v>
      </c>
      <c r="AY47" t="inlineStr">
        <is>
          <t>T</t>
        </is>
      </c>
      <c r="AZ47" t="n">
        <v>5.5</v>
      </c>
      <c r="BA47" t="inlineStr">
        <is>
          <t>T</t>
        </is>
      </c>
      <c r="BB47" t="inlineStr">
        <is>
          <t>T</t>
        </is>
      </c>
      <c r="BC47" t="inlineStr">
        <is>
          <t>T</t>
        </is>
      </c>
      <c r="BD47" t="inlineStr">
        <is>
          <t>T</t>
        </is>
      </c>
      <c r="BE47" t="n">
        <v>87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2473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67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81</v>
      </c>
      <c r="BS47" t="n">
        <v>44</v>
      </c>
    </row>
    <row r="48">
      <c r="A48" t="inlineStr">
        <is>
          <t>OREAS0151a</t>
        </is>
      </c>
      <c r="B48" t="inlineStr">
        <is>
          <t>T</t>
        </is>
      </c>
      <c r="C48" t="inlineStr">
        <is>
          <t>T</t>
        </is>
      </c>
      <c r="D48" t="inlineStr">
        <is>
          <t>T</t>
        </is>
      </c>
      <c r="E48" t="n">
        <v>0.043</v>
      </c>
      <c r="F48" t="inlineStr">
        <is>
          <t>T</t>
        </is>
      </c>
      <c r="G48" t="inlineStr">
        <is>
          <t>T</t>
        </is>
      </c>
      <c r="H48" t="inlineStr">
        <is>
          <t>T</t>
        </is>
      </c>
      <c r="I48" t="inlineStr">
        <is>
          <t>T</t>
        </is>
      </c>
      <c r="J48" t="inlineStr">
        <is>
          <t>T</t>
        </is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inlineStr">
        <is>
          <t>T</t>
        </is>
      </c>
      <c r="O48" t="inlineStr">
        <is>
          <t>T</t>
        </is>
      </c>
      <c r="P48" t="inlineStr">
        <is>
          <t>T</t>
        </is>
      </c>
      <c r="Q48" t="n">
        <v>1660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inlineStr">
        <is>
          <t>T</t>
        </is>
      </c>
      <c r="AD48" t="inlineStr">
        <is>
          <t>T</t>
        </is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inlineStr">
        <is>
          <t>T</t>
        </is>
      </c>
      <c r="AI48" t="inlineStr">
        <is>
          <t>T</t>
        </is>
      </c>
      <c r="AJ48" t="n">
        <v>40</v>
      </c>
      <c r="AK48" t="inlineStr">
        <is>
          <t>T</t>
        </is>
      </c>
      <c r="AL48" t="inlineStr">
        <is>
          <t>T</t>
        </is>
      </c>
      <c r="AM48" t="inlineStr">
        <is>
          <t>T</t>
        </is>
      </c>
      <c r="AN48" t="inlineStr">
        <is>
          <t>T</t>
        </is>
      </c>
      <c r="AO48" t="inlineStr">
        <is>
          <t>T</t>
        </is>
      </c>
      <c r="AP48" t="inlineStr">
        <is>
          <t>T</t>
        </is>
      </c>
      <c r="AQ48" t="inlineStr">
        <is>
          <t>T</t>
        </is>
      </c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T</t>
        </is>
      </c>
      <c r="AV48" t="inlineStr">
        <is>
          <t>T</t>
        </is>
      </c>
      <c r="AW48" t="inlineStr">
        <is>
          <t>T</t>
        </is>
      </c>
      <c r="AX48" t="n">
        <v>8560</v>
      </c>
      <c r="AY48" t="inlineStr">
        <is>
          <t>T</t>
        </is>
      </c>
      <c r="AZ48" t="inlineStr">
        <is>
          <t>T</t>
        </is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inlineStr">
        <is>
          <t>T</t>
        </is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inlineStr">
        <is>
          <t>T</t>
        </is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inlineStr">
        <is>
          <t>T</t>
        </is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inlineStr">
        <is>
          <t>T</t>
        </is>
      </c>
      <c r="BS48" t="inlineStr">
        <is>
          <t>T</t>
        </is>
      </c>
    </row>
    <row r="49">
      <c r="A49" t="inlineStr">
        <is>
          <t>OREAS0151b</t>
        </is>
      </c>
      <c r="B49" t="n">
        <v>0.516</v>
      </c>
      <c r="C49" t="n">
        <v>78400</v>
      </c>
      <c r="D49" t="n">
        <v>30.7</v>
      </c>
      <c r="E49" t="n">
        <v>0.065</v>
      </c>
      <c r="F49" t="inlineStr">
        <is>
          <t>T</t>
        </is>
      </c>
      <c r="G49" t="n">
        <v>203</v>
      </c>
      <c r="H49" t="n">
        <v>0.82</v>
      </c>
      <c r="I49" t="n">
        <v>0.37</v>
      </c>
      <c r="J49" t="n">
        <v>20200</v>
      </c>
      <c r="K49" t="n">
        <v>0.58</v>
      </c>
      <c r="L49" t="n">
        <v>20.1</v>
      </c>
      <c r="M49" t="inlineStr">
        <is>
          <t>T</t>
        </is>
      </c>
      <c r="N49" t="n">
        <v>11.6</v>
      </c>
      <c r="O49" t="n">
        <v>28.2</v>
      </c>
      <c r="P49" t="n">
        <v>1.81</v>
      </c>
      <c r="Q49" t="n">
        <v>1820</v>
      </c>
      <c r="R49" t="n">
        <v>2.59</v>
      </c>
      <c r="S49" t="n">
        <v>1.46</v>
      </c>
      <c r="T49" t="n">
        <v>0.8</v>
      </c>
      <c r="U49" t="n">
        <v>35300</v>
      </c>
      <c r="V49" t="n">
        <v>18.4</v>
      </c>
      <c r="W49" t="n">
        <v>2.8</v>
      </c>
      <c r="X49" t="inlineStr">
        <is>
          <t>T</t>
        </is>
      </c>
      <c r="Y49" s="2" t="n">
        <v>1</v>
      </c>
      <c r="Z49" s="2" t="n">
        <v>1</v>
      </c>
      <c r="AA49" t="n">
        <v>0.53</v>
      </c>
      <c r="AB49" t="n">
        <v>0.078</v>
      </c>
      <c r="AC49" t="inlineStr">
        <is>
          <t>T</t>
        </is>
      </c>
      <c r="AD49" t="n">
        <v>12300</v>
      </c>
      <c r="AE49" t="n">
        <v>9.91</v>
      </c>
      <c r="AF49" t="n">
        <v>8.34</v>
      </c>
      <c r="AG49" t="n">
        <v>0.19</v>
      </c>
      <c r="AH49" t="n">
        <v>16200</v>
      </c>
      <c r="AI49" t="n">
        <v>330</v>
      </c>
      <c r="AJ49" t="n">
        <v>55</v>
      </c>
      <c r="AK49" t="n">
        <v>22200</v>
      </c>
      <c r="AL49" t="n">
        <v>3.38</v>
      </c>
      <c r="AM49" t="n">
        <v>11.4</v>
      </c>
      <c r="AN49" t="n">
        <v>14.2</v>
      </c>
      <c r="AO49" t="n">
        <v>580</v>
      </c>
      <c r="AP49" t="n">
        <v>43.6</v>
      </c>
      <c r="AQ49" t="inlineStr">
        <is>
          <t>T</t>
        </is>
      </c>
      <c r="AR49" t="n">
        <v>2.81</v>
      </c>
      <c r="AS49" t="inlineStr">
        <is>
          <t>T</t>
        </is>
      </c>
      <c r="AT49" t="n">
        <v>20.4</v>
      </c>
      <c r="AU49" t="n">
        <v>0.17</v>
      </c>
      <c r="AV49" t="inlineStr">
        <is>
          <t>T</t>
        </is>
      </c>
      <c r="AW49" t="inlineStr">
        <is>
          <t>T</t>
        </is>
      </c>
      <c r="AX49" t="n">
        <v>7240</v>
      </c>
      <c r="AY49" t="n">
        <v>1</v>
      </c>
      <c r="AZ49" t="n">
        <v>15.8</v>
      </c>
      <c r="BA49" t="n">
        <v>3.54</v>
      </c>
      <c r="BB49" t="inlineStr">
        <is>
          <t>T</t>
        </is>
      </c>
      <c r="BC49" t="n">
        <v>2.23</v>
      </c>
      <c r="BD49" t="n">
        <v>1.83</v>
      </c>
      <c r="BE49" t="n">
        <v>170</v>
      </c>
      <c r="BF49" s="2" t="n">
        <v>0.4</v>
      </c>
      <c r="BG49" t="n">
        <v>0.44</v>
      </c>
      <c r="BH49" t="n">
        <v>0.08500000000000001</v>
      </c>
      <c r="BI49" t="n">
        <v>2.57</v>
      </c>
      <c r="BJ49" t="n">
        <v>3080</v>
      </c>
      <c r="BK49" t="n">
        <v>0.23</v>
      </c>
      <c r="BL49" t="n">
        <v>0.21</v>
      </c>
      <c r="BM49" t="n">
        <v>0.72</v>
      </c>
      <c r="BN49" t="n">
        <v>140</v>
      </c>
      <c r="BO49" t="n">
        <v>2.36</v>
      </c>
      <c r="BP49" t="n">
        <v>13.3</v>
      </c>
      <c r="BQ49" t="n">
        <v>1.38</v>
      </c>
      <c r="BR49" t="n">
        <v>246</v>
      </c>
      <c r="BS49" t="n">
        <v>17.1</v>
      </c>
    </row>
    <row r="50">
      <c r="A50" t="inlineStr">
        <is>
          <t>OREAS0151c</t>
        </is>
      </c>
      <c r="B50" t="n">
        <v>1.01</v>
      </c>
      <c r="C50" t="n">
        <v>75600</v>
      </c>
      <c r="D50" t="n">
        <v>23</v>
      </c>
      <c r="E50" t="n">
        <v>0.08</v>
      </c>
      <c r="F50" s="2" t="n">
        <v>10</v>
      </c>
      <c r="G50" t="n">
        <v>905</v>
      </c>
      <c r="H50" t="n">
        <v>2.23</v>
      </c>
      <c r="I50" t="n">
        <v>6.92</v>
      </c>
      <c r="J50" t="n">
        <v>15500</v>
      </c>
      <c r="K50" t="n">
        <v>0.31</v>
      </c>
      <c r="L50" t="n">
        <v>65</v>
      </c>
      <c r="M50" t="inlineStr">
        <is>
          <t>T</t>
        </is>
      </c>
      <c r="N50" t="n">
        <v>7.61</v>
      </c>
      <c r="O50" t="n">
        <v>43.5</v>
      </c>
      <c r="P50" t="n">
        <v>9.56</v>
      </c>
      <c r="Q50" t="n">
        <v>2390</v>
      </c>
      <c r="R50" t="n">
        <v>3.29</v>
      </c>
      <c r="S50" t="n">
        <v>1.29</v>
      </c>
      <c r="T50" t="n">
        <v>1.29</v>
      </c>
      <c r="U50" t="n">
        <v>30000</v>
      </c>
      <c r="V50" t="n">
        <v>20.6</v>
      </c>
      <c r="W50" t="n">
        <v>5.26</v>
      </c>
      <c r="X50" t="n">
        <v>0.13</v>
      </c>
      <c r="Y50" t="n">
        <v>1.63</v>
      </c>
      <c r="Z50" t="n">
        <v>0.05</v>
      </c>
      <c r="AA50" t="n">
        <v>0.53</v>
      </c>
      <c r="AB50" t="n">
        <v>0.12</v>
      </c>
      <c r="AC50" t="inlineStr">
        <is>
          <t>T</t>
        </is>
      </c>
      <c r="AD50" t="n">
        <v>26700</v>
      </c>
      <c r="AE50" t="n">
        <v>31.3</v>
      </c>
      <c r="AF50" t="n">
        <v>45.1</v>
      </c>
      <c r="AG50" t="n">
        <v>0.15</v>
      </c>
      <c r="AH50" t="n">
        <v>7240</v>
      </c>
      <c r="AI50" t="n">
        <v>320</v>
      </c>
      <c r="AJ50" t="n">
        <v>57</v>
      </c>
      <c r="AK50" t="n">
        <v>21600</v>
      </c>
      <c r="AL50" t="n">
        <v>11</v>
      </c>
      <c r="AM50" t="n">
        <v>29.6</v>
      </c>
      <c r="AN50" t="n">
        <v>17.2</v>
      </c>
      <c r="AO50" t="n">
        <v>800</v>
      </c>
      <c r="AP50" t="n">
        <v>41.5</v>
      </c>
      <c r="AQ50" t="inlineStr">
        <is>
          <t>T</t>
        </is>
      </c>
      <c r="AR50" t="n">
        <v>7.64</v>
      </c>
      <c r="AS50" t="inlineStr">
        <is>
          <t>T</t>
        </is>
      </c>
      <c r="AT50" t="n">
        <v>89</v>
      </c>
      <c r="AU50" t="n">
        <v>0.055</v>
      </c>
      <c r="AV50" t="inlineStr">
        <is>
          <t>T</t>
        </is>
      </c>
      <c r="AW50" t="inlineStr">
        <is>
          <t>T</t>
        </is>
      </c>
      <c r="AX50" t="n">
        <v>6950</v>
      </c>
      <c r="AY50" t="n">
        <v>2.02</v>
      </c>
      <c r="AZ50" t="n">
        <v>8.23</v>
      </c>
      <c r="BA50" t="n">
        <v>4.79</v>
      </c>
      <c r="BB50" t="inlineStr">
        <is>
          <t>T</t>
        </is>
      </c>
      <c r="BC50" t="n">
        <v>6.2</v>
      </c>
      <c r="BD50" t="n">
        <v>4.97</v>
      </c>
      <c r="BE50" t="n">
        <v>194</v>
      </c>
      <c r="BF50" t="n">
        <v>0.98</v>
      </c>
      <c r="BG50" t="n">
        <v>0.68</v>
      </c>
      <c r="BH50" t="n">
        <v>1.27</v>
      </c>
      <c r="BI50" t="n">
        <v>12.4</v>
      </c>
      <c r="BJ50" t="n">
        <v>3300</v>
      </c>
      <c r="BK50" t="n">
        <v>0.85</v>
      </c>
      <c r="BL50" t="n">
        <v>0.17</v>
      </c>
      <c r="BM50" t="n">
        <v>3.42</v>
      </c>
      <c r="BN50" t="n">
        <v>61</v>
      </c>
      <c r="BO50" t="n">
        <v>9.039999999999999</v>
      </c>
      <c r="BP50" t="n">
        <v>14</v>
      </c>
      <c r="BQ50" t="n">
        <v>1.03</v>
      </c>
      <c r="BR50" t="n">
        <v>94</v>
      </c>
      <c r="BS50" t="n">
        <v>53</v>
      </c>
    </row>
    <row r="51">
      <c r="A51" t="inlineStr">
        <is>
          <t>OREAS0152a</t>
        </is>
      </c>
      <c r="B51" t="inlineStr">
        <is>
          <t>T</t>
        </is>
      </c>
      <c r="C51" t="inlineStr">
        <is>
          <t>T</t>
        </is>
      </c>
      <c r="D51" t="inlineStr">
        <is>
          <t>T</t>
        </is>
      </c>
      <c r="E51" t="n">
        <v>0.116</v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inlineStr">
        <is>
          <t>T</t>
        </is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3850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80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inlineStr">
        <is>
          <t>T</t>
        </is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n">
        <v>9210</v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inlineStr">
        <is>
          <t>T</t>
        </is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inlineStr">
        <is>
          <t>T</t>
        </is>
      </c>
      <c r="BS51" t="inlineStr">
        <is>
          <t>T</t>
        </is>
      </c>
    </row>
    <row r="52">
      <c r="A52" t="inlineStr">
        <is>
          <t>OREAS0152b</t>
        </is>
      </c>
      <c r="B52" t="n">
        <v>0.865</v>
      </c>
      <c r="C52" t="n">
        <v>80200</v>
      </c>
      <c r="D52" t="n">
        <v>37.7</v>
      </c>
      <c r="E52" t="n">
        <v>0.134</v>
      </c>
      <c r="F52" s="2" t="n">
        <v>10</v>
      </c>
      <c r="G52" t="n">
        <v>101</v>
      </c>
      <c r="H52" t="n">
        <v>0.52</v>
      </c>
      <c r="I52" t="n">
        <v>1.3</v>
      </c>
      <c r="J52" t="n">
        <v>19700</v>
      </c>
      <c r="K52" t="n">
        <v>0.23</v>
      </c>
      <c r="L52" t="n">
        <v>12.9</v>
      </c>
      <c r="M52" t="inlineStr">
        <is>
          <t>T</t>
        </is>
      </c>
      <c r="N52" t="n">
        <v>12.5</v>
      </c>
      <c r="O52" t="n">
        <v>18.7</v>
      </c>
      <c r="P52" t="n">
        <v>0.41</v>
      </c>
      <c r="Q52" t="n">
        <v>3750</v>
      </c>
      <c r="R52" t="n">
        <v>2.29</v>
      </c>
      <c r="S52" t="n">
        <v>1.29</v>
      </c>
      <c r="T52" t="n">
        <v>0.7</v>
      </c>
      <c r="U52" t="n">
        <v>37300</v>
      </c>
      <c r="V52" t="n">
        <v>18.5</v>
      </c>
      <c r="W52" t="n">
        <v>2.35</v>
      </c>
      <c r="X52" t="inlineStr">
        <is>
          <t>T</t>
        </is>
      </c>
      <c r="Y52" s="2" t="n">
        <v>0.5</v>
      </c>
      <c r="Z52" s="2" t="n">
        <v>1</v>
      </c>
      <c r="AA52" t="n">
        <v>0.47</v>
      </c>
      <c r="AB52" t="n">
        <v>0.2</v>
      </c>
      <c r="AC52" t="inlineStr">
        <is>
          <t>T</t>
        </is>
      </c>
      <c r="AD52" t="n">
        <v>10600</v>
      </c>
      <c r="AE52" t="n">
        <v>5.75</v>
      </c>
      <c r="AF52" t="n">
        <v>5.77</v>
      </c>
      <c r="AG52" t="n">
        <v>0.16</v>
      </c>
      <c r="AH52" t="n">
        <v>16900</v>
      </c>
      <c r="AI52" t="n">
        <v>310</v>
      </c>
      <c r="AJ52" t="n">
        <v>81</v>
      </c>
      <c r="AK52" t="n">
        <v>23400</v>
      </c>
      <c r="AL52" t="n">
        <v>1.41</v>
      </c>
      <c r="AM52" t="n">
        <v>8.44</v>
      </c>
      <c r="AN52" t="n">
        <v>10.2</v>
      </c>
      <c r="AO52" t="n">
        <v>550</v>
      </c>
      <c r="AP52" t="n">
        <v>11.7</v>
      </c>
      <c r="AQ52" t="inlineStr">
        <is>
          <t>T</t>
        </is>
      </c>
      <c r="AR52" t="n">
        <v>1.95</v>
      </c>
      <c r="AS52" t="inlineStr">
        <is>
          <t>T</t>
        </is>
      </c>
      <c r="AT52" t="n">
        <v>6.26</v>
      </c>
      <c r="AU52" t="n">
        <v>0.18</v>
      </c>
      <c r="AV52" t="inlineStr">
        <is>
          <t>T</t>
        </is>
      </c>
      <c r="AW52" t="inlineStr">
        <is>
          <t>T</t>
        </is>
      </c>
      <c r="AX52" t="n">
        <v>9880</v>
      </c>
      <c r="AY52" t="n">
        <v>1.14</v>
      </c>
      <c r="AZ52" t="n">
        <v>16.9</v>
      </c>
      <c r="BA52" t="n">
        <v>5.93</v>
      </c>
      <c r="BB52" t="inlineStr">
        <is>
          <t>T</t>
        </is>
      </c>
      <c r="BC52" t="n">
        <v>1.87</v>
      </c>
      <c r="BD52" t="n">
        <v>3.53</v>
      </c>
      <c r="BE52" t="n">
        <v>163</v>
      </c>
      <c r="BF52" s="2" t="n">
        <v>0.5</v>
      </c>
      <c r="BG52" t="n">
        <v>0.38</v>
      </c>
      <c r="BH52" t="n">
        <v>0.13</v>
      </c>
      <c r="BI52" t="n">
        <v>0.49</v>
      </c>
      <c r="BJ52" t="n">
        <v>2840</v>
      </c>
      <c r="BK52" t="n">
        <v>0.14</v>
      </c>
      <c r="BL52" t="n">
        <v>0.19</v>
      </c>
      <c r="BM52" t="n">
        <v>0.11</v>
      </c>
      <c r="BN52" t="n">
        <v>148</v>
      </c>
      <c r="BO52" t="n">
        <v>1.95</v>
      </c>
      <c r="BP52" t="n">
        <v>11.8</v>
      </c>
      <c r="BQ52" t="n">
        <v>1.22</v>
      </c>
      <c r="BR52" t="n">
        <v>105</v>
      </c>
      <c r="BS52" t="n">
        <v>0.9</v>
      </c>
    </row>
    <row r="53">
      <c r="A53" t="inlineStr">
        <is>
          <t>OREAS0152c</t>
        </is>
      </c>
      <c r="B53" t="n">
        <v>0.899</v>
      </c>
      <c r="C53" t="n">
        <v>76400</v>
      </c>
      <c r="D53" t="n">
        <v>22.5</v>
      </c>
      <c r="E53" t="n">
        <v>0.134</v>
      </c>
      <c r="F53" s="2" t="n">
        <v>10</v>
      </c>
      <c r="G53" t="n">
        <v>870</v>
      </c>
      <c r="H53" t="n">
        <v>2.14</v>
      </c>
      <c r="I53" t="n">
        <v>1.59</v>
      </c>
      <c r="J53" t="n">
        <v>15500</v>
      </c>
      <c r="K53" t="n">
        <v>0.65</v>
      </c>
      <c r="L53" t="n">
        <v>63</v>
      </c>
      <c r="M53" t="inlineStr">
        <is>
          <t>T</t>
        </is>
      </c>
      <c r="N53" t="n">
        <v>11.2</v>
      </c>
      <c r="O53" t="n">
        <v>41.3</v>
      </c>
      <c r="P53" t="n">
        <v>9.32</v>
      </c>
      <c r="Q53" t="n">
        <v>3780</v>
      </c>
      <c r="R53" t="n">
        <v>3.05</v>
      </c>
      <c r="S53" t="n">
        <v>1.25</v>
      </c>
      <c r="T53" t="n">
        <v>1.25</v>
      </c>
      <c r="U53" t="n">
        <v>29600</v>
      </c>
      <c r="V53" t="n">
        <v>20.5</v>
      </c>
      <c r="W53" t="n">
        <v>4.91</v>
      </c>
      <c r="X53" t="n">
        <v>0.1</v>
      </c>
      <c r="Y53" t="n">
        <v>1.63</v>
      </c>
      <c r="Z53" t="n">
        <v>0.032</v>
      </c>
      <c r="AA53" t="n">
        <v>0.5</v>
      </c>
      <c r="AB53" t="n">
        <v>0.33</v>
      </c>
      <c r="AC53" t="inlineStr">
        <is>
          <t>T</t>
        </is>
      </c>
      <c r="AD53" t="n">
        <v>25900</v>
      </c>
      <c r="AE53" t="n">
        <v>30.6</v>
      </c>
      <c r="AF53" t="n">
        <v>43.5</v>
      </c>
      <c r="AG53" t="n">
        <v>0.15</v>
      </c>
      <c r="AH53" t="n">
        <v>7550</v>
      </c>
      <c r="AI53" t="n">
        <v>320</v>
      </c>
      <c r="AJ53" t="n">
        <v>93</v>
      </c>
      <c r="AK53" t="n">
        <v>22000</v>
      </c>
      <c r="AL53" t="n">
        <v>10.6</v>
      </c>
      <c r="AM53" t="n">
        <v>27.5</v>
      </c>
      <c r="AN53" t="n">
        <v>15.9</v>
      </c>
      <c r="AO53" t="n">
        <v>760</v>
      </c>
      <c r="AP53" t="n">
        <v>61</v>
      </c>
      <c r="AQ53" t="inlineStr">
        <is>
          <t>T</t>
        </is>
      </c>
      <c r="AR53" t="n">
        <v>7.07</v>
      </c>
      <c r="AS53" t="inlineStr">
        <is>
          <t>T</t>
        </is>
      </c>
      <c r="AT53" t="n">
        <v>84</v>
      </c>
      <c r="AU53" t="n">
        <v>0.055</v>
      </c>
      <c r="AV53" t="inlineStr">
        <is>
          <t>T</t>
        </is>
      </c>
      <c r="AW53" t="inlineStr">
        <is>
          <t>T</t>
        </is>
      </c>
      <c r="AX53" t="n">
        <v>6180</v>
      </c>
      <c r="AY53" t="n">
        <v>1.45</v>
      </c>
      <c r="AZ53" t="n">
        <v>8.17</v>
      </c>
      <c r="BA53" t="n">
        <v>4.63</v>
      </c>
      <c r="BB53" t="inlineStr">
        <is>
          <t>T</t>
        </is>
      </c>
      <c r="BC53" t="n">
        <v>5.82</v>
      </c>
      <c r="BD53" t="n">
        <v>4.56</v>
      </c>
      <c r="BE53" t="n">
        <v>196</v>
      </c>
      <c r="BF53" t="n">
        <v>0.93</v>
      </c>
      <c r="BG53" t="n">
        <v>0.64</v>
      </c>
      <c r="BH53" t="n">
        <v>0.6</v>
      </c>
      <c r="BI53" t="n">
        <v>11.7</v>
      </c>
      <c r="BJ53" t="n">
        <v>3230</v>
      </c>
      <c r="BK53" t="n">
        <v>0.8100000000000001</v>
      </c>
      <c r="BL53" t="n">
        <v>0.16</v>
      </c>
      <c r="BM53" t="n">
        <v>3.2</v>
      </c>
      <c r="BN53" t="n">
        <v>61</v>
      </c>
      <c r="BO53" t="n">
        <v>9.359999999999999</v>
      </c>
      <c r="BP53" t="n">
        <v>13.7</v>
      </c>
      <c r="BQ53" t="n">
        <v>0.99</v>
      </c>
      <c r="BR53" t="n">
        <v>229</v>
      </c>
      <c r="BS53" t="n">
        <v>53</v>
      </c>
    </row>
    <row r="54">
      <c r="A54" t="inlineStr">
        <is>
          <t>OREAS0153a</t>
        </is>
      </c>
      <c r="B54" t="inlineStr">
        <is>
          <t>T</t>
        </is>
      </c>
      <c r="C54" t="inlineStr">
        <is>
          <t>T</t>
        </is>
      </c>
      <c r="D54" t="inlineStr">
        <is>
          <t>T</t>
        </is>
      </c>
      <c r="E54" t="n">
        <v>0.311</v>
      </c>
      <c r="F54" t="inlineStr">
        <is>
          <t>T</t>
        </is>
      </c>
      <c r="G54" t="inlineStr">
        <is>
          <t>T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T</t>
        </is>
      </c>
      <c r="L54" t="inlineStr">
        <is>
          <t>T</t>
        </is>
      </c>
      <c r="M54" t="inlineStr">
        <is>
          <t>T</t>
        </is>
      </c>
      <c r="N54" t="inlineStr">
        <is>
          <t>T</t>
        </is>
      </c>
      <c r="O54" t="inlineStr">
        <is>
          <t>T</t>
        </is>
      </c>
      <c r="P54" t="inlineStr">
        <is>
          <t>T</t>
        </is>
      </c>
      <c r="Q54" t="n">
        <v>7120</v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inlineStr">
        <is>
          <t>T</t>
        </is>
      </c>
      <c r="AD54" t="inlineStr">
        <is>
          <t>T</t>
        </is>
      </c>
      <c r="AE54" t="inlineStr">
        <is>
          <t>T</t>
        </is>
      </c>
      <c r="AF54" t="inlineStr">
        <is>
          <t>T</t>
        </is>
      </c>
      <c r="AG54" t="inlineStr">
        <is>
          <t>T</t>
        </is>
      </c>
      <c r="AH54" t="inlineStr">
        <is>
          <t>T</t>
        </is>
      </c>
      <c r="AI54" t="inlineStr">
        <is>
          <t>T</t>
        </is>
      </c>
      <c r="AJ54" t="n">
        <v>177</v>
      </c>
      <c r="AK54" t="inlineStr">
        <is>
          <t>T</t>
        </is>
      </c>
      <c r="AL54" t="inlineStr">
        <is>
          <t>T</t>
        </is>
      </c>
      <c r="AM54" t="inlineStr">
        <is>
          <t>T</t>
        </is>
      </c>
      <c r="AN54" t="inlineStr">
        <is>
          <t>T</t>
        </is>
      </c>
      <c r="AO54" t="inlineStr">
        <is>
          <t>T</t>
        </is>
      </c>
      <c r="AP54" t="inlineStr">
        <is>
          <t>T</t>
        </is>
      </c>
      <c r="AQ54" t="inlineStr">
        <is>
          <t>T</t>
        </is>
      </c>
      <c r="AR54" t="inlineStr">
        <is>
          <t>T</t>
        </is>
      </c>
      <c r="AS54" t="inlineStr">
        <is>
          <t>T</t>
        </is>
      </c>
      <c r="AT54" t="inlineStr">
        <is>
          <t>T</t>
        </is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12700</v>
      </c>
      <c r="AY54" t="inlineStr">
        <is>
          <t>T</t>
        </is>
      </c>
      <c r="AZ54" t="inlineStr">
        <is>
          <t>T</t>
        </is>
      </c>
      <c r="BA54" t="inlineStr">
        <is>
          <t>T</t>
        </is>
      </c>
      <c r="BB54" t="inlineStr">
        <is>
          <t>T</t>
        </is>
      </c>
      <c r="BC54" t="inlineStr">
        <is>
          <t>T</t>
        </is>
      </c>
      <c r="BD54" t="inlineStr">
        <is>
          <t>T</t>
        </is>
      </c>
      <c r="BE54" t="inlineStr">
        <is>
          <t>T</t>
        </is>
      </c>
      <c r="BF54" t="inlineStr">
        <is>
          <t>T</t>
        </is>
      </c>
      <c r="BG54" t="inlineStr">
        <is>
          <t>T</t>
        </is>
      </c>
      <c r="BH54" t="inlineStr">
        <is>
          <t>T</t>
        </is>
      </c>
      <c r="BI54" t="inlineStr">
        <is>
          <t>T</t>
        </is>
      </c>
      <c r="BJ54" t="inlineStr">
        <is>
          <t>T</t>
        </is>
      </c>
      <c r="BK54" t="inlineStr">
        <is>
          <t>T</t>
        </is>
      </c>
      <c r="BL54" t="inlineStr">
        <is>
          <t>T</t>
        </is>
      </c>
      <c r="BM54" t="inlineStr">
        <is>
          <t>T</t>
        </is>
      </c>
      <c r="BN54" t="inlineStr">
        <is>
          <t>T</t>
        </is>
      </c>
      <c r="BO54" t="inlineStr">
        <is>
          <t>T</t>
        </is>
      </c>
      <c r="BP54" t="inlineStr">
        <is>
          <t>T</t>
        </is>
      </c>
      <c r="BQ54" t="inlineStr">
        <is>
          <t>T</t>
        </is>
      </c>
      <c r="BR54" t="inlineStr">
        <is>
          <t>T</t>
        </is>
      </c>
      <c r="BS54" t="inlineStr">
        <is>
          <t>T</t>
        </is>
      </c>
    </row>
    <row r="55">
      <c r="A55" t="inlineStr">
        <is>
          <t>OREAS0153b</t>
        </is>
      </c>
      <c r="B55" t="n">
        <v>1.43</v>
      </c>
      <c r="C55" t="n">
        <v>79400</v>
      </c>
      <c r="D55" t="n">
        <v>79</v>
      </c>
      <c r="E55" t="n">
        <v>0.313</v>
      </c>
      <c r="F55" s="2" t="n">
        <v>10</v>
      </c>
      <c r="G55" t="n">
        <v>103</v>
      </c>
      <c r="H55" t="n">
        <v>0.52</v>
      </c>
      <c r="I55" t="n">
        <v>1.61</v>
      </c>
      <c r="J55" t="n">
        <v>18300</v>
      </c>
      <c r="K55" t="n">
        <v>0.26</v>
      </c>
      <c r="L55" t="n">
        <v>11.7</v>
      </c>
      <c r="M55" t="inlineStr">
        <is>
          <t>T</t>
        </is>
      </c>
      <c r="N55" t="n">
        <v>15.4</v>
      </c>
      <c r="O55" t="n">
        <v>17.3</v>
      </c>
      <c r="P55" t="n">
        <v>0.44</v>
      </c>
      <c r="Q55" t="n">
        <v>6780</v>
      </c>
      <c r="R55" t="n">
        <v>2.11</v>
      </c>
      <c r="S55" t="n">
        <v>1.23</v>
      </c>
      <c r="T55" t="n">
        <v>0.67</v>
      </c>
      <c r="U55" t="n">
        <v>38600</v>
      </c>
      <c r="V55" t="n">
        <v>18.8</v>
      </c>
      <c r="W55" t="n">
        <v>2.15</v>
      </c>
      <c r="X55" t="inlineStr">
        <is>
          <t>T</t>
        </is>
      </c>
      <c r="Y55" s="2" t="n">
        <v>0.5</v>
      </c>
      <c r="Z55" t="n">
        <v>0.066</v>
      </c>
      <c r="AA55" t="n">
        <v>0.43</v>
      </c>
      <c r="AB55" t="n">
        <v>0.23</v>
      </c>
      <c r="AC55" t="inlineStr">
        <is>
          <t>T</t>
        </is>
      </c>
      <c r="AD55" t="n">
        <v>11600</v>
      </c>
      <c r="AE55" t="n">
        <v>5.03</v>
      </c>
      <c r="AF55" t="n">
        <v>5.69</v>
      </c>
      <c r="AG55" t="n">
        <v>0.16</v>
      </c>
      <c r="AH55" t="n">
        <v>16400</v>
      </c>
      <c r="AI55" t="n">
        <v>280</v>
      </c>
      <c r="AJ55" t="n">
        <v>163</v>
      </c>
      <c r="AK55" t="n">
        <v>24600</v>
      </c>
      <c r="AL55" t="n">
        <v>1.42</v>
      </c>
      <c r="AM55" t="n">
        <v>7.4</v>
      </c>
      <c r="AN55" t="n">
        <v>11.1</v>
      </c>
      <c r="AO55" t="n">
        <v>530</v>
      </c>
      <c r="AP55" t="n">
        <v>13.1</v>
      </c>
      <c r="AQ55" t="inlineStr">
        <is>
          <t>T</t>
        </is>
      </c>
      <c r="AR55" t="n">
        <v>1.72</v>
      </c>
      <c r="AS55" t="inlineStr">
        <is>
          <t>T</t>
        </is>
      </c>
      <c r="AT55" t="n">
        <v>7.34</v>
      </c>
      <c r="AU55" t="n">
        <v>0.18</v>
      </c>
      <c r="AV55" t="inlineStr">
        <is>
          <t>T</t>
        </is>
      </c>
      <c r="AW55" t="inlineStr">
        <is>
          <t>T</t>
        </is>
      </c>
      <c r="AX55" t="n">
        <v>12800</v>
      </c>
      <c r="AY55" t="n">
        <v>3.04</v>
      </c>
      <c r="AZ55" t="n">
        <v>16.8</v>
      </c>
      <c r="BA55" t="n">
        <v>11.2</v>
      </c>
      <c r="BB55" t="inlineStr">
        <is>
          <t>T</t>
        </is>
      </c>
      <c r="BC55" t="n">
        <v>1.71</v>
      </c>
      <c r="BD55" t="n">
        <v>3.97</v>
      </c>
      <c r="BE55" t="n">
        <v>164</v>
      </c>
      <c r="BF55" s="2" t="n">
        <v>0.5</v>
      </c>
      <c r="BG55" t="n">
        <v>0.36</v>
      </c>
      <c r="BH55" t="n">
        <v>0.25</v>
      </c>
      <c r="BI55" t="n">
        <v>0.45</v>
      </c>
      <c r="BJ55" t="n">
        <v>2850</v>
      </c>
      <c r="BK55" t="n">
        <v>0.16</v>
      </c>
      <c r="BL55" t="n">
        <v>0.18</v>
      </c>
      <c r="BM55" t="n">
        <v>0.11</v>
      </c>
      <c r="BN55" t="n">
        <v>153</v>
      </c>
      <c r="BO55" t="n">
        <v>2.02</v>
      </c>
      <c r="BP55" t="n">
        <v>11.1</v>
      </c>
      <c r="BQ55" t="n">
        <v>1.17</v>
      </c>
      <c r="BR55" t="n">
        <v>122</v>
      </c>
      <c r="BS55" s="2" t="n">
        <v>10</v>
      </c>
    </row>
    <row r="56">
      <c r="A56" t="inlineStr">
        <is>
          <t>OREAS0153c</t>
        </is>
      </c>
      <c r="B56" t="n">
        <v>1.76</v>
      </c>
      <c r="C56" t="n">
        <v>74800</v>
      </c>
      <c r="D56" t="n">
        <v>40.6</v>
      </c>
      <c r="E56" t="n">
        <v>0.327</v>
      </c>
      <c r="F56" s="2" t="n">
        <v>10</v>
      </c>
      <c r="G56" t="n">
        <v>782</v>
      </c>
      <c r="H56" t="n">
        <v>2.01</v>
      </c>
      <c r="I56" t="n">
        <v>2.35</v>
      </c>
      <c r="J56" t="n">
        <v>15700</v>
      </c>
      <c r="K56" t="n">
        <v>1.04</v>
      </c>
      <c r="L56" t="n">
        <v>56</v>
      </c>
      <c r="M56" t="inlineStr">
        <is>
          <t>T</t>
        </is>
      </c>
      <c r="N56" t="n">
        <v>14.6</v>
      </c>
      <c r="O56" t="n">
        <v>36.5</v>
      </c>
      <c r="P56" t="n">
        <v>7.96</v>
      </c>
      <c r="Q56" t="n">
        <v>7120</v>
      </c>
      <c r="R56" t="n">
        <v>2.98</v>
      </c>
      <c r="S56" t="n">
        <v>1.26</v>
      </c>
      <c r="T56" t="n">
        <v>1.2</v>
      </c>
      <c r="U56" t="n">
        <v>31500</v>
      </c>
      <c r="V56" t="n">
        <v>19.7</v>
      </c>
      <c r="W56" t="n">
        <v>4.53</v>
      </c>
      <c r="X56" t="n">
        <v>0.11</v>
      </c>
      <c r="Y56" t="n">
        <v>1.67</v>
      </c>
      <c r="Z56" t="n">
        <v>0.057</v>
      </c>
      <c r="AA56" t="n">
        <v>0.49</v>
      </c>
      <c r="AB56" t="n">
        <v>0.57</v>
      </c>
      <c r="AC56" t="inlineStr">
        <is>
          <t>T</t>
        </is>
      </c>
      <c r="AD56" t="n">
        <v>26800</v>
      </c>
      <c r="AE56" t="n">
        <v>27.2</v>
      </c>
      <c r="AF56" t="n">
        <v>38.8</v>
      </c>
      <c r="AG56" t="n">
        <v>0.17</v>
      </c>
      <c r="AH56" t="n">
        <v>7860</v>
      </c>
      <c r="AI56" t="n">
        <v>310</v>
      </c>
      <c r="AJ56" t="n">
        <v>176</v>
      </c>
      <c r="AK56" t="n">
        <v>23200</v>
      </c>
      <c r="AL56" t="n">
        <v>9.65</v>
      </c>
      <c r="AM56" t="n">
        <v>23.9</v>
      </c>
      <c r="AN56" t="n">
        <v>14.3</v>
      </c>
      <c r="AO56" t="n">
        <v>770</v>
      </c>
      <c r="AP56" t="n">
        <v>92</v>
      </c>
      <c r="AQ56" t="inlineStr">
        <is>
          <t>T</t>
        </is>
      </c>
      <c r="AR56" t="n">
        <v>6.57</v>
      </c>
      <c r="AS56" t="inlineStr">
        <is>
          <t>T</t>
        </is>
      </c>
      <c r="AT56" t="n">
        <v>70</v>
      </c>
      <c r="AU56" t="n">
        <v>0.056</v>
      </c>
      <c r="AV56" t="inlineStr">
        <is>
          <t>T</t>
        </is>
      </c>
      <c r="AW56" t="inlineStr">
        <is>
          <t>T</t>
        </is>
      </c>
      <c r="AX56" t="n">
        <v>10500</v>
      </c>
      <c r="AY56" t="n">
        <v>2.9</v>
      </c>
      <c r="AZ56" t="n">
        <v>8.109999999999999</v>
      </c>
      <c r="BA56" t="n">
        <v>8.59</v>
      </c>
      <c r="BB56" t="inlineStr">
        <is>
          <t>T</t>
        </is>
      </c>
      <c r="BC56" t="n">
        <v>5.49</v>
      </c>
      <c r="BD56" t="n">
        <v>4.23</v>
      </c>
      <c r="BE56" t="n">
        <v>248</v>
      </c>
      <c r="BF56" t="n">
        <v>0.85</v>
      </c>
      <c r="BG56" t="n">
        <v>0.6</v>
      </c>
      <c r="BH56" t="n">
        <v>1.15</v>
      </c>
      <c r="BI56" t="n">
        <v>10.1</v>
      </c>
      <c r="BJ56" t="n">
        <v>2990</v>
      </c>
      <c r="BK56" t="n">
        <v>0.71</v>
      </c>
      <c r="BL56" t="n">
        <v>0.17</v>
      </c>
      <c r="BM56" t="n">
        <v>2.88</v>
      </c>
      <c r="BN56" t="n">
        <v>62</v>
      </c>
      <c r="BO56" t="n">
        <v>8.539999999999999</v>
      </c>
      <c r="BP56" t="n">
        <v>13.3</v>
      </c>
      <c r="BQ56" t="n">
        <v>1.08</v>
      </c>
      <c r="BR56" t="n">
        <v>359</v>
      </c>
      <c r="BS56" t="n">
        <v>55</v>
      </c>
    </row>
    <row r="57">
      <c r="A57" t="inlineStr">
        <is>
          <t>OREAS0015d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1.56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inlineStr">
        <is>
          <t>T</t>
        </is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inlineStr">
        <is>
          <t>T</t>
        </is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OREAS0015f</t>
        </is>
      </c>
      <c r="B58" t="inlineStr">
        <is>
          <t>T</t>
        </is>
      </c>
      <c r="C58" t="inlineStr">
        <is>
          <t>T</t>
        </is>
      </c>
      <c r="D58" t="inlineStr">
        <is>
          <t>T</t>
        </is>
      </c>
      <c r="E58" t="n">
        <v>0.334</v>
      </c>
      <c r="F58" t="inlineStr">
        <is>
          <t>T</t>
        </is>
      </c>
      <c r="G58" t="inlineStr">
        <is>
          <t>T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T</t>
        </is>
      </c>
      <c r="L58" t="inlineStr">
        <is>
          <t>T</t>
        </is>
      </c>
      <c r="M58" t="inlineStr">
        <is>
          <t>T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T</t>
        </is>
      </c>
      <c r="AJ58" t="inlineStr">
        <is>
          <t>T</t>
        </is>
      </c>
      <c r="AK58" t="inlineStr">
        <is>
          <t>T</t>
        </is>
      </c>
      <c r="AL58" t="inlineStr">
        <is>
          <t>T</t>
        </is>
      </c>
      <c r="AM58" t="inlineStr">
        <is>
          <t>T</t>
        </is>
      </c>
      <c r="AN58" t="inlineStr">
        <is>
          <t>T</t>
        </is>
      </c>
      <c r="AO58" t="inlineStr">
        <is>
          <t>T</t>
        </is>
      </c>
      <c r="AP58" t="inlineStr">
        <is>
          <t>T</t>
        </is>
      </c>
      <c r="AQ58" t="inlineStr">
        <is>
          <t>T</t>
        </is>
      </c>
      <c r="AR58" t="inlineStr">
        <is>
          <t>T</t>
        </is>
      </c>
      <c r="AS58" t="inlineStr">
        <is>
          <t>T</t>
        </is>
      </c>
      <c r="AT58" t="inlineStr">
        <is>
          <t>T</t>
        </is>
      </c>
      <c r="AU58" t="inlineStr">
        <is>
          <t>T</t>
        </is>
      </c>
      <c r="AV58" t="inlineStr">
        <is>
          <t>T</t>
        </is>
      </c>
      <c r="AW58" t="inlineStr">
        <is>
          <t>T</t>
        </is>
      </c>
      <c r="AX58" t="inlineStr">
        <is>
          <t>T</t>
        </is>
      </c>
      <c r="AY58" t="inlineStr">
        <is>
          <t>T</t>
        </is>
      </c>
      <c r="AZ58" t="inlineStr">
        <is>
          <t>T</t>
        </is>
      </c>
      <c r="BA58" t="inlineStr">
        <is>
          <t>T</t>
        </is>
      </c>
      <c r="BB58" t="inlineStr">
        <is>
          <t>T</t>
        </is>
      </c>
      <c r="BC58" t="inlineStr">
        <is>
          <t>T</t>
        </is>
      </c>
      <c r="BD58" t="inlineStr">
        <is>
          <t>T</t>
        </is>
      </c>
      <c r="BE58" t="inlineStr">
        <is>
          <t>T</t>
        </is>
      </c>
      <c r="BF58" t="inlineStr">
        <is>
          <t>T</t>
        </is>
      </c>
      <c r="BG58" t="inlineStr">
        <is>
          <t>T</t>
        </is>
      </c>
      <c r="BH58" t="inlineStr">
        <is>
          <t>T</t>
        </is>
      </c>
      <c r="BI58" t="inlineStr">
        <is>
          <t>T</t>
        </is>
      </c>
      <c r="BJ58" t="inlineStr">
        <is>
          <t>T</t>
        </is>
      </c>
      <c r="BK58" t="inlineStr">
        <is>
          <t>T</t>
        </is>
      </c>
      <c r="BL58" t="inlineStr">
        <is>
          <t>T</t>
        </is>
      </c>
      <c r="BM58" t="inlineStr">
        <is>
          <t>T</t>
        </is>
      </c>
      <c r="BN58" t="inlineStr">
        <is>
          <t>T</t>
        </is>
      </c>
      <c r="BO58" t="inlineStr">
        <is>
          <t>T</t>
        </is>
      </c>
      <c r="BP58" t="inlineStr">
        <is>
          <t>T</t>
        </is>
      </c>
      <c r="BQ58" t="inlineStr">
        <is>
          <t>T</t>
        </is>
      </c>
      <c r="BR58" t="inlineStr">
        <is>
          <t>T</t>
        </is>
      </c>
      <c r="BS58" t="inlineStr">
        <is>
          <t>T</t>
        </is>
      </c>
    </row>
    <row r="59">
      <c r="A59" t="inlineStr">
        <is>
          <t>OREAS0015g</t>
        </is>
      </c>
      <c r="B59" t="inlineStr">
        <is>
          <t>T</t>
        </is>
      </c>
      <c r="C59" t="inlineStr">
        <is>
          <t>T</t>
        </is>
      </c>
      <c r="D59" t="inlineStr">
        <is>
          <t>T</t>
        </is>
      </c>
      <c r="E59" t="n">
        <v>0.527</v>
      </c>
      <c r="F59" t="inlineStr">
        <is>
          <t>T</t>
        </is>
      </c>
      <c r="G59" t="inlineStr">
        <is>
          <t>T</t>
        </is>
      </c>
      <c r="H59" t="inlineStr">
        <is>
          <t>T</t>
        </is>
      </c>
      <c r="I59" t="inlineStr">
        <is>
          <t>T</t>
        </is>
      </c>
      <c r="J59" t="inlineStr">
        <is>
          <t>T</t>
        </is>
      </c>
      <c r="K59" t="inlineStr">
        <is>
          <t>T</t>
        </is>
      </c>
      <c r="L59" t="inlineStr">
        <is>
          <t>T</t>
        </is>
      </c>
      <c r="M59" t="inlineStr">
        <is>
          <t>T</t>
        </is>
      </c>
      <c r="N59" t="inlineStr">
        <is>
          <t>T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T</t>
        </is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>
        <is>
          <t>T</t>
        </is>
      </c>
      <c r="AF59" t="inlineStr">
        <is>
          <t>T</t>
        </is>
      </c>
      <c r="AG59" t="inlineStr">
        <is>
          <t>T</t>
        </is>
      </c>
      <c r="AH59" t="inlineStr">
        <is>
          <t>T</t>
        </is>
      </c>
      <c r="AI59" t="inlineStr">
        <is>
          <t>T</t>
        </is>
      </c>
      <c r="AJ59" t="inlineStr">
        <is>
          <t>T</t>
        </is>
      </c>
      <c r="AK59" t="inlineStr">
        <is>
          <t>T</t>
        </is>
      </c>
      <c r="AL59" t="inlineStr">
        <is>
          <t>T</t>
        </is>
      </c>
      <c r="AM59" t="inlineStr">
        <is>
          <t>T</t>
        </is>
      </c>
      <c r="AN59" t="inlineStr">
        <is>
          <t>T</t>
        </is>
      </c>
      <c r="AO59" t="inlineStr">
        <is>
          <t>T</t>
        </is>
      </c>
      <c r="AP59" t="inlineStr">
        <is>
          <t>T</t>
        </is>
      </c>
      <c r="AQ59" t="inlineStr">
        <is>
          <t>T</t>
        </is>
      </c>
      <c r="AR59" t="inlineStr">
        <is>
          <t>T</t>
        </is>
      </c>
      <c r="AS59" t="inlineStr">
        <is>
          <t>T</t>
        </is>
      </c>
      <c r="AT59" t="inlineStr">
        <is>
          <t>T</t>
        </is>
      </c>
      <c r="AU59" t="inlineStr">
        <is>
          <t>T</t>
        </is>
      </c>
      <c r="AV59" t="inlineStr">
        <is>
          <t>T</t>
        </is>
      </c>
      <c r="AW59" t="inlineStr">
        <is>
          <t>T</t>
        </is>
      </c>
      <c r="AX59" t="inlineStr">
        <is>
          <t>T</t>
        </is>
      </c>
      <c r="AY59" t="inlineStr">
        <is>
          <t>T</t>
        </is>
      </c>
      <c r="AZ59" t="inlineStr">
        <is>
          <t>T</t>
        </is>
      </c>
      <c r="BA59" t="inlineStr">
        <is>
          <t>T</t>
        </is>
      </c>
      <c r="BB59" t="inlineStr">
        <is>
          <t>T</t>
        </is>
      </c>
      <c r="BC59" t="inlineStr">
        <is>
          <t>T</t>
        </is>
      </c>
      <c r="BD59" t="inlineStr">
        <is>
          <t>T</t>
        </is>
      </c>
      <c r="BE59" t="inlineStr">
        <is>
          <t>T</t>
        </is>
      </c>
      <c r="BF59" t="inlineStr">
        <is>
          <t>T</t>
        </is>
      </c>
      <c r="BG59" t="inlineStr">
        <is>
          <t>T</t>
        </is>
      </c>
      <c r="BH59" t="inlineStr">
        <is>
          <t>T</t>
        </is>
      </c>
      <c r="BI59" t="inlineStr">
        <is>
          <t>T</t>
        </is>
      </c>
      <c r="BJ59" t="inlineStr">
        <is>
          <t>T</t>
        </is>
      </c>
      <c r="BK59" t="inlineStr">
        <is>
          <t>T</t>
        </is>
      </c>
      <c r="BL59" t="inlineStr">
        <is>
          <t>T</t>
        </is>
      </c>
      <c r="BM59" t="inlineStr">
        <is>
          <t>T</t>
        </is>
      </c>
      <c r="BN59" t="inlineStr">
        <is>
          <t>T</t>
        </is>
      </c>
      <c r="BO59" t="inlineStr">
        <is>
          <t>T</t>
        </is>
      </c>
      <c r="BP59" t="inlineStr">
        <is>
          <t>T</t>
        </is>
      </c>
      <c r="BQ59" t="inlineStr">
        <is>
          <t>T</t>
        </is>
      </c>
      <c r="BR59" t="inlineStr">
        <is>
          <t>T</t>
        </is>
      </c>
      <c r="BS59" t="inlineStr">
        <is>
          <t>T</t>
        </is>
      </c>
    </row>
    <row r="60">
      <c r="A60" t="inlineStr">
        <is>
          <t>OREAS0015h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1.02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inlineStr">
        <is>
          <t>T</t>
        </is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inlineStr">
        <is>
          <t>T</t>
        </is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OREAS0015Pa</t>
        </is>
      </c>
      <c r="B61" t="inlineStr">
        <is>
          <t>T</t>
        </is>
      </c>
      <c r="C61" t="inlineStr">
        <is>
          <t>T</t>
        </is>
      </c>
      <c r="D61" t="inlineStr">
        <is>
          <t>T</t>
        </is>
      </c>
      <c r="E61" t="n">
        <v>1.02</v>
      </c>
      <c r="F61" t="inlineStr">
        <is>
          <t>T</t>
        </is>
      </c>
      <c r="G61" t="inlineStr">
        <is>
          <t>T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T</t>
        </is>
      </c>
      <c r="V61" t="inlineStr">
        <is>
          <t>T</t>
        </is>
      </c>
      <c r="W61" t="inlineStr">
        <is>
          <t>T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inlineStr">
        <is>
          <t>T</t>
        </is>
      </c>
      <c r="AD61" t="inlineStr">
        <is>
          <t>T</t>
        </is>
      </c>
      <c r="AE61" t="inlineStr">
        <is>
          <t>T</t>
        </is>
      </c>
      <c r="AF61" t="inlineStr">
        <is>
          <t>T</t>
        </is>
      </c>
      <c r="AG61" t="inlineStr">
        <is>
          <t>T</t>
        </is>
      </c>
      <c r="AH61" t="inlineStr">
        <is>
          <t>T</t>
        </is>
      </c>
      <c r="AI61" t="inlineStr">
        <is>
          <t>T</t>
        </is>
      </c>
      <c r="AJ61" t="inlineStr">
        <is>
          <t>T</t>
        </is>
      </c>
      <c r="AK61" t="inlineStr">
        <is>
          <t>T</t>
        </is>
      </c>
      <c r="AL61" t="inlineStr">
        <is>
          <t>T</t>
        </is>
      </c>
      <c r="AM61" t="inlineStr">
        <is>
          <t>T</t>
        </is>
      </c>
      <c r="AN61" t="inlineStr">
        <is>
          <t>T</t>
        </is>
      </c>
      <c r="AO61" t="inlineStr">
        <is>
          <t>T</t>
        </is>
      </c>
      <c r="AP61" t="inlineStr">
        <is>
          <t>T</t>
        </is>
      </c>
      <c r="AQ61" t="inlineStr">
        <is>
          <t>T</t>
        </is>
      </c>
      <c r="AR61" t="inlineStr">
        <is>
          <t>T</t>
        </is>
      </c>
      <c r="AS61" t="inlineStr">
        <is>
          <t>T</t>
        </is>
      </c>
      <c r="AT61" t="inlineStr">
        <is>
          <t>T</t>
        </is>
      </c>
      <c r="AU61" t="inlineStr">
        <is>
          <t>T</t>
        </is>
      </c>
      <c r="AV61" t="inlineStr">
        <is>
          <t>T</t>
        </is>
      </c>
      <c r="AW61" t="inlineStr">
        <is>
          <t>T</t>
        </is>
      </c>
      <c r="AX61" t="inlineStr">
        <is>
          <t>T</t>
        </is>
      </c>
      <c r="AY61" t="inlineStr">
        <is>
          <t>T</t>
        </is>
      </c>
      <c r="AZ61" t="inlineStr">
        <is>
          <t>T</t>
        </is>
      </c>
      <c r="BA61" t="inlineStr">
        <is>
          <t>T</t>
        </is>
      </c>
      <c r="BB61" t="inlineStr">
        <is>
          <t>T</t>
        </is>
      </c>
      <c r="BC61" t="inlineStr">
        <is>
          <t>T</t>
        </is>
      </c>
      <c r="BD61" t="inlineStr">
        <is>
          <t>T</t>
        </is>
      </c>
      <c r="BE61" t="inlineStr">
        <is>
          <t>T</t>
        </is>
      </c>
      <c r="BF61" t="inlineStr">
        <is>
          <t>T</t>
        </is>
      </c>
      <c r="BG61" t="inlineStr">
        <is>
          <t>T</t>
        </is>
      </c>
      <c r="BH61" t="inlineStr">
        <is>
          <t>T</t>
        </is>
      </c>
      <c r="BI61" t="inlineStr">
        <is>
          <t>T</t>
        </is>
      </c>
      <c r="BJ61" t="inlineStr">
        <is>
          <t>T</t>
        </is>
      </c>
      <c r="BK61" t="inlineStr">
        <is>
          <t>T</t>
        </is>
      </c>
      <c r="BL61" t="inlineStr">
        <is>
          <t>T</t>
        </is>
      </c>
      <c r="BM61" t="inlineStr">
        <is>
          <t>T</t>
        </is>
      </c>
      <c r="BN61" t="inlineStr">
        <is>
          <t>T</t>
        </is>
      </c>
      <c r="BO61" t="inlineStr">
        <is>
          <t>T</t>
        </is>
      </c>
      <c r="BP61" t="inlineStr">
        <is>
          <t>T</t>
        </is>
      </c>
      <c r="BQ61" t="inlineStr">
        <is>
          <t>T</t>
        </is>
      </c>
      <c r="BR61" t="inlineStr">
        <is>
          <t>T</t>
        </is>
      </c>
      <c r="BS61" t="inlineStr">
        <is>
          <t>T</t>
        </is>
      </c>
    </row>
    <row r="62">
      <c r="A62" t="inlineStr">
        <is>
          <t>OREAS0015Pb</t>
        </is>
      </c>
      <c r="B62" t="inlineStr">
        <is>
          <t>T</t>
        </is>
      </c>
      <c r="C62" t="inlineStr">
        <is>
          <t>T</t>
        </is>
      </c>
      <c r="D62" t="inlineStr">
        <is>
          <t>T</t>
        </is>
      </c>
      <c r="E62" t="n">
        <v>1.06</v>
      </c>
      <c r="F62" t="inlineStr">
        <is>
          <t>T</t>
        </is>
      </c>
      <c r="G62" t="inlineStr">
        <is>
          <t>T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T</t>
        </is>
      </c>
      <c r="L62" t="inlineStr">
        <is>
          <t>T</t>
        </is>
      </c>
      <c r="M62" t="inlineStr">
        <is>
          <t>T</t>
        </is>
      </c>
      <c r="N62" t="inlineStr">
        <is>
          <t>T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T</t>
        </is>
      </c>
      <c r="V62" t="inlineStr">
        <is>
          <t>T</t>
        </is>
      </c>
      <c r="W62" t="inlineStr">
        <is>
          <t>T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inlineStr">
        <is>
          <t>T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T</t>
        </is>
      </c>
      <c r="AJ62" t="inlineStr">
        <is>
          <t>T</t>
        </is>
      </c>
      <c r="AK62" t="inlineStr">
        <is>
          <t>T</t>
        </is>
      </c>
      <c r="AL62" t="inlineStr">
        <is>
          <t>T</t>
        </is>
      </c>
      <c r="AM62" t="inlineStr">
        <is>
          <t>T</t>
        </is>
      </c>
      <c r="AN62" t="inlineStr">
        <is>
          <t>T</t>
        </is>
      </c>
      <c r="AO62" t="inlineStr">
        <is>
          <t>T</t>
        </is>
      </c>
      <c r="AP62" t="inlineStr">
        <is>
          <t>T</t>
        </is>
      </c>
      <c r="AQ62" t="inlineStr">
        <is>
          <t>T</t>
        </is>
      </c>
      <c r="AR62" t="inlineStr">
        <is>
          <t>T</t>
        </is>
      </c>
      <c r="AS62" t="inlineStr">
        <is>
          <t>T</t>
        </is>
      </c>
      <c r="AT62" t="inlineStr">
        <is>
          <t>T</t>
        </is>
      </c>
      <c r="AU62" t="inlineStr">
        <is>
          <t>T</t>
        </is>
      </c>
      <c r="AV62" t="inlineStr">
        <is>
          <t>T</t>
        </is>
      </c>
      <c r="AW62" t="inlineStr">
        <is>
          <t>T</t>
        </is>
      </c>
      <c r="AX62" t="inlineStr">
        <is>
          <t>T</t>
        </is>
      </c>
      <c r="AY62" t="inlineStr">
        <is>
          <t>T</t>
        </is>
      </c>
      <c r="AZ62" t="inlineStr">
        <is>
          <t>T</t>
        </is>
      </c>
      <c r="BA62" t="inlineStr">
        <is>
          <t>T</t>
        </is>
      </c>
      <c r="BB62" t="inlineStr">
        <is>
          <t>T</t>
        </is>
      </c>
      <c r="BC62" t="inlineStr">
        <is>
          <t>T</t>
        </is>
      </c>
      <c r="BD62" t="inlineStr">
        <is>
          <t>T</t>
        </is>
      </c>
      <c r="BE62" t="inlineStr">
        <is>
          <t>T</t>
        </is>
      </c>
      <c r="BF62" t="inlineStr">
        <is>
          <t>T</t>
        </is>
      </c>
      <c r="BG62" t="inlineStr">
        <is>
          <t>T</t>
        </is>
      </c>
      <c r="BH62" t="inlineStr">
        <is>
          <t>T</t>
        </is>
      </c>
      <c r="BI62" t="inlineStr">
        <is>
          <t>T</t>
        </is>
      </c>
      <c r="BJ62" t="inlineStr">
        <is>
          <t>T</t>
        </is>
      </c>
      <c r="BK62" t="inlineStr">
        <is>
          <t>T</t>
        </is>
      </c>
      <c r="BL62" t="inlineStr">
        <is>
          <t>T</t>
        </is>
      </c>
      <c r="BM62" t="inlineStr">
        <is>
          <t>T</t>
        </is>
      </c>
      <c r="BN62" t="inlineStr">
        <is>
          <t>T</t>
        </is>
      </c>
      <c r="BO62" t="inlineStr">
        <is>
          <t>T</t>
        </is>
      </c>
      <c r="BP62" t="inlineStr">
        <is>
          <t>T</t>
        </is>
      </c>
      <c r="BQ62" t="inlineStr">
        <is>
          <t>T</t>
        </is>
      </c>
      <c r="BR62" t="inlineStr">
        <is>
          <t>T</t>
        </is>
      </c>
      <c r="BS62" t="inlineStr">
        <is>
          <t>T</t>
        </is>
      </c>
    </row>
    <row r="63">
      <c r="A63" t="inlineStr">
        <is>
          <t>OREAS0015Pc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1.61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inlineStr">
        <is>
          <t>T</t>
        </is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inlineStr">
        <is>
          <t>T</t>
        </is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OREAS0015Pz</t>
        </is>
      </c>
      <c r="B64" t="inlineStr">
        <is>
          <t>T</t>
        </is>
      </c>
      <c r="C64" t="inlineStr">
        <is>
          <t>T</t>
        </is>
      </c>
      <c r="D64" t="inlineStr">
        <is>
          <t>T</t>
        </is>
      </c>
      <c r="E64" t="n">
        <v>1.27</v>
      </c>
      <c r="F64" t="inlineStr">
        <is>
          <t>T</t>
        </is>
      </c>
      <c r="G64" t="inlineStr">
        <is>
          <t>T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T</t>
        </is>
      </c>
      <c r="L64" t="inlineStr">
        <is>
          <t>T</t>
        </is>
      </c>
      <c r="M64" t="inlineStr">
        <is>
          <t>T</t>
        </is>
      </c>
      <c r="N64" t="inlineStr">
        <is>
          <t>T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T</t>
        </is>
      </c>
      <c r="S64" t="inlineStr">
        <is>
          <t>T</t>
        </is>
      </c>
      <c r="T64" t="inlineStr">
        <is>
          <t>T</t>
        </is>
      </c>
      <c r="U64" t="inlineStr">
        <is>
          <t>T</t>
        </is>
      </c>
      <c r="V64" t="inlineStr">
        <is>
          <t>T</t>
        </is>
      </c>
      <c r="W64" t="inlineStr">
        <is>
          <t>T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inlineStr">
        <is>
          <t>T</t>
        </is>
      </c>
      <c r="AD64" t="inlineStr">
        <is>
          <t>T</t>
        </is>
      </c>
      <c r="AE64" t="inlineStr">
        <is>
          <t>T</t>
        </is>
      </c>
      <c r="AF64" t="inlineStr">
        <is>
          <t>T</t>
        </is>
      </c>
      <c r="AG64" t="inlineStr">
        <is>
          <t>T</t>
        </is>
      </c>
      <c r="AH64" t="inlineStr">
        <is>
          <t>T</t>
        </is>
      </c>
      <c r="AI64" t="inlineStr">
        <is>
          <t>T</t>
        </is>
      </c>
      <c r="AJ64" t="inlineStr">
        <is>
          <t>T</t>
        </is>
      </c>
      <c r="AK64" t="inlineStr">
        <is>
          <t>T</t>
        </is>
      </c>
      <c r="AL64" t="inlineStr">
        <is>
          <t>T</t>
        </is>
      </c>
      <c r="AM64" t="inlineStr">
        <is>
          <t>T</t>
        </is>
      </c>
      <c r="AN64" t="inlineStr">
        <is>
          <t>T</t>
        </is>
      </c>
      <c r="AO64" t="inlineStr">
        <is>
          <t>T</t>
        </is>
      </c>
      <c r="AP64" t="inlineStr">
        <is>
          <t>T</t>
        </is>
      </c>
      <c r="AQ64" t="inlineStr">
        <is>
          <t>T</t>
        </is>
      </c>
      <c r="AR64" t="inlineStr">
        <is>
          <t>T</t>
        </is>
      </c>
      <c r="AS64" t="inlineStr">
        <is>
          <t>T</t>
        </is>
      </c>
      <c r="AT64" t="inlineStr">
        <is>
          <t>T</t>
        </is>
      </c>
      <c r="AU64" t="inlineStr">
        <is>
          <t>T</t>
        </is>
      </c>
      <c r="AV64" t="inlineStr">
        <is>
          <t>T</t>
        </is>
      </c>
      <c r="AW64" t="inlineStr">
        <is>
          <t>T</t>
        </is>
      </c>
      <c r="AX64" t="inlineStr">
        <is>
          <t>T</t>
        </is>
      </c>
      <c r="AY64" t="inlineStr">
        <is>
          <t>T</t>
        </is>
      </c>
      <c r="AZ64" t="inlineStr">
        <is>
          <t>T</t>
        </is>
      </c>
      <c r="BA64" t="inlineStr">
        <is>
          <t>T</t>
        </is>
      </c>
      <c r="BB64" t="inlineStr">
        <is>
          <t>T</t>
        </is>
      </c>
      <c r="BC64" t="inlineStr">
        <is>
          <t>T</t>
        </is>
      </c>
      <c r="BD64" t="inlineStr">
        <is>
          <t>T</t>
        </is>
      </c>
      <c r="BE64" t="inlineStr">
        <is>
          <t>T</t>
        </is>
      </c>
      <c r="BF64" t="inlineStr">
        <is>
          <t>T</t>
        </is>
      </c>
      <c r="BG64" t="inlineStr">
        <is>
          <t>T</t>
        </is>
      </c>
      <c r="BH64" t="inlineStr">
        <is>
          <t>T</t>
        </is>
      </c>
      <c r="BI64" t="inlineStr">
        <is>
          <t>T</t>
        </is>
      </c>
      <c r="BJ64" t="inlineStr">
        <is>
          <t>T</t>
        </is>
      </c>
      <c r="BK64" t="inlineStr">
        <is>
          <t>T</t>
        </is>
      </c>
      <c r="BL64" t="inlineStr">
        <is>
          <t>T</t>
        </is>
      </c>
      <c r="BM64" t="inlineStr">
        <is>
          <t>T</t>
        </is>
      </c>
      <c r="BN64" t="inlineStr">
        <is>
          <t>T</t>
        </is>
      </c>
      <c r="BO64" t="inlineStr">
        <is>
          <t>T</t>
        </is>
      </c>
      <c r="BP64" t="inlineStr">
        <is>
          <t>T</t>
        </is>
      </c>
      <c r="BQ64" t="inlineStr">
        <is>
          <t>T</t>
        </is>
      </c>
      <c r="BR64" t="inlineStr">
        <is>
          <t>T</t>
        </is>
      </c>
      <c r="BS64" t="inlineStr">
        <is>
          <t>T</t>
        </is>
      </c>
    </row>
    <row r="65">
      <c r="A65" t="inlineStr">
        <is>
          <t>OREAS0160</t>
        </is>
      </c>
      <c r="B65" s="2" t="n">
        <v>2</v>
      </c>
      <c r="C65" t="n">
        <v>26674.235</v>
      </c>
      <c r="D65" t="inlineStr">
        <is>
          <t>T</t>
        </is>
      </c>
      <c r="E65" t="inlineStr">
        <is>
          <t>T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n">
        <v>1043.449</v>
      </c>
      <c r="K65" t="inlineStr">
        <is>
          <t>T</t>
        </is>
      </c>
      <c r="L65" t="inlineStr">
        <is>
          <t>T</t>
        </is>
      </c>
      <c r="M65" t="inlineStr">
        <is>
          <t>T</t>
        </is>
      </c>
      <c r="N65" t="n">
        <v>2.8</v>
      </c>
      <c r="O65" t="inlineStr">
        <is>
          <t>T</t>
        </is>
      </c>
      <c r="P65" t="inlineStr">
        <is>
          <t>T</t>
        </is>
      </c>
      <c r="Q65" t="n">
        <v>13</v>
      </c>
      <c r="R65" t="inlineStr">
        <is>
          <t>T</t>
        </is>
      </c>
      <c r="S65" t="inlineStr">
        <is>
          <t>T</t>
        </is>
      </c>
      <c r="T65" t="inlineStr">
        <is>
          <t>T</t>
        </is>
      </c>
      <c r="U65" t="n">
        <v>11500</v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T</t>
        </is>
      </c>
      <c r="AC65" t="inlineStr">
        <is>
          <t>T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n">
        <v>3859.43</v>
      </c>
      <c r="AI65" t="inlineStr">
        <is>
          <t>T</t>
        </is>
      </c>
      <c r="AJ65" t="inlineStr">
        <is>
          <t>T</t>
        </is>
      </c>
      <c r="AK65" t="inlineStr">
        <is>
          <t>T</t>
        </is>
      </c>
      <c r="AL65" t="inlineStr">
        <is>
          <t>T</t>
        </is>
      </c>
      <c r="AM65" t="inlineStr">
        <is>
          <t>T</t>
        </is>
      </c>
      <c r="AN65" t="inlineStr">
        <is>
          <t>T</t>
        </is>
      </c>
      <c r="AO65" t="inlineStr">
        <is>
          <t>T</t>
        </is>
      </c>
      <c r="AP65" t="n">
        <v>6.6</v>
      </c>
      <c r="AQ65" t="inlineStr">
        <is>
          <t>T</t>
        </is>
      </c>
      <c r="AR65" t="inlineStr">
        <is>
          <t>T</t>
        </is>
      </c>
      <c r="AS65" t="inlineStr">
        <is>
          <t>T</t>
        </is>
      </c>
      <c r="AT65" t="inlineStr">
        <is>
          <t>T</t>
        </is>
      </c>
      <c r="AU65" t="inlineStr">
        <is>
          <t>T</t>
        </is>
      </c>
      <c r="AV65" t="inlineStr">
        <is>
          <t>T</t>
        </is>
      </c>
      <c r="AW65" t="inlineStr">
        <is>
          <t>T</t>
        </is>
      </c>
      <c r="AX65" t="n">
        <v>290</v>
      </c>
      <c r="AY65" t="inlineStr">
        <is>
          <t>T</t>
        </is>
      </c>
      <c r="AZ65" t="inlineStr">
        <is>
          <t>T</t>
        </is>
      </c>
      <c r="BA65" t="inlineStr">
        <is>
          <t>T</t>
        </is>
      </c>
      <c r="BB65" t="n">
        <v>414614.775</v>
      </c>
      <c r="BC65" t="inlineStr">
        <is>
          <t>T</t>
        </is>
      </c>
      <c r="BD65" t="inlineStr">
        <is>
          <t>T</t>
        </is>
      </c>
      <c r="BE65" t="inlineStr">
        <is>
          <t>T</t>
        </is>
      </c>
      <c r="BF65" t="inlineStr">
        <is>
          <t>T</t>
        </is>
      </c>
      <c r="BG65" t="inlineStr">
        <is>
          <t>T</t>
        </is>
      </c>
      <c r="BH65" t="inlineStr">
        <is>
          <t>T</t>
        </is>
      </c>
      <c r="BI65" t="inlineStr">
        <is>
          <t>T</t>
        </is>
      </c>
      <c r="BJ65" t="inlineStr">
        <is>
          <t>T</t>
        </is>
      </c>
      <c r="BK65" t="inlineStr">
        <is>
          <t>T</t>
        </is>
      </c>
      <c r="BL65" t="inlineStr">
        <is>
          <t>T</t>
        </is>
      </c>
      <c r="BM65" t="inlineStr">
        <is>
          <t>T</t>
        </is>
      </c>
      <c r="BN65" t="inlineStr">
        <is>
          <t>T</t>
        </is>
      </c>
      <c r="BO65" t="inlineStr">
        <is>
          <t>T</t>
        </is>
      </c>
      <c r="BP65" t="inlineStr">
        <is>
          <t>T</t>
        </is>
      </c>
      <c r="BQ65" t="inlineStr">
        <is>
          <t>T</t>
        </is>
      </c>
      <c r="BR65" t="n">
        <v>7</v>
      </c>
      <c r="BS65" t="inlineStr">
        <is>
          <t>T</t>
        </is>
      </c>
    </row>
    <row r="66">
      <c r="A66" t="inlineStr">
        <is>
          <t>OREAS0161</t>
        </is>
      </c>
      <c r="B66" s="2" t="n">
        <v>5</v>
      </c>
      <c r="C66" t="n">
        <v>13178.342</v>
      </c>
      <c r="D66" t="inlineStr">
        <is>
          <t>T</t>
        </is>
      </c>
      <c r="E66" t="inlineStr">
        <is>
          <t>T</t>
        </is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n">
        <v>1129.211</v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n">
        <v>119</v>
      </c>
      <c r="O66" t="inlineStr">
        <is>
          <t>T</t>
        </is>
      </c>
      <c r="P66" t="inlineStr">
        <is>
          <t>T</t>
        </is>
      </c>
      <c r="Q66" t="n">
        <v>4090</v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n">
        <v>42600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n">
        <v>22432.935</v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n">
        <v>135</v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n">
        <v>30600</v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n">
        <v>393580.203</v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n">
        <v>22</v>
      </c>
      <c r="BS66" t="inlineStr">
        <is>
          <t>T</t>
        </is>
      </c>
    </row>
    <row r="67">
      <c r="A67" t="inlineStr">
        <is>
          <t>OREAS0162</t>
        </is>
      </c>
      <c r="B67" s="2" t="n">
        <v>10</v>
      </c>
      <c r="C67" t="n">
        <v>8997.262000000001</v>
      </c>
      <c r="D67" t="inlineStr">
        <is>
          <t>T</t>
        </is>
      </c>
      <c r="E67" t="inlineStr">
        <is>
          <t>T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n">
        <v>94339.181</v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n">
        <v>631</v>
      </c>
      <c r="O67" t="inlineStr">
        <is>
          <t>T</t>
        </is>
      </c>
      <c r="P67" t="inlineStr">
        <is>
          <t>T</t>
        </is>
      </c>
      <c r="Q67" t="n">
        <v>7720</v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n">
        <v>85700</v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n">
        <v>55298.392</v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n">
        <v>340</v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n">
        <v>43800</v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n">
        <v>188843.708</v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n">
        <v>26</v>
      </c>
      <c r="BS67" t="inlineStr">
        <is>
          <t>T</t>
        </is>
      </c>
    </row>
    <row r="68">
      <c r="A68" t="inlineStr">
        <is>
          <t>OREAS0163</t>
        </is>
      </c>
      <c r="B68" t="n">
        <v>5</v>
      </c>
      <c r="C68" t="n">
        <v>17147.723</v>
      </c>
      <c r="D68" t="inlineStr">
        <is>
          <t>T</t>
        </is>
      </c>
      <c r="E68" t="inlineStr">
        <is>
          <t>T</t>
        </is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n">
        <v>6146.341</v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n">
        <v>230</v>
      </c>
      <c r="O68" t="inlineStr">
        <is>
          <t>T</t>
        </is>
      </c>
      <c r="P68" t="inlineStr">
        <is>
          <t>T</t>
        </is>
      </c>
      <c r="Q68" t="n">
        <v>17600</v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n">
        <v>110700</v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n">
        <v>32684.546</v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n">
        <v>492</v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n">
        <v>104000</v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n">
        <v>296353.74</v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n">
        <v>108</v>
      </c>
      <c r="BS68" t="inlineStr">
        <is>
          <t>T</t>
        </is>
      </c>
    </row>
    <row r="69">
      <c r="A69" t="inlineStr">
        <is>
          <t>OREAS0164</t>
        </is>
      </c>
      <c r="B69" s="2" t="n">
        <v>5</v>
      </c>
      <c r="C69" t="n">
        <v>10955.489</v>
      </c>
      <c r="D69" t="inlineStr">
        <is>
          <t>T</t>
        </is>
      </c>
      <c r="E69" t="inlineStr">
        <is>
          <t>T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n">
        <v>2808.735</v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n">
        <v>168</v>
      </c>
      <c r="O69" t="inlineStr">
        <is>
          <t>T</t>
        </is>
      </c>
      <c r="P69" t="inlineStr">
        <is>
          <t>T</t>
        </is>
      </c>
      <c r="Q69" t="n">
        <v>22500</v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n">
        <v>68000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n">
        <v>18513.202</v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n">
        <v>214</v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n">
        <v>62000</v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n">
        <v>364131.803</v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n">
        <v>45</v>
      </c>
      <c r="BS69" t="inlineStr">
        <is>
          <t>T</t>
        </is>
      </c>
    </row>
    <row r="70">
      <c r="A70" t="inlineStr">
        <is>
          <t>OREAS0165</t>
        </is>
      </c>
      <c r="B70" t="n">
        <v>3.1</v>
      </c>
      <c r="C70" t="n">
        <v>13707.593</v>
      </c>
      <c r="D70" t="inlineStr">
        <is>
          <t>T</t>
        </is>
      </c>
      <c r="E70" t="inlineStr">
        <is>
          <t>T</t>
        </is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n">
        <v>578.9</v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n">
        <v>2445</v>
      </c>
      <c r="O70" t="inlineStr">
        <is>
          <t>T</t>
        </is>
      </c>
      <c r="P70" t="inlineStr">
        <is>
          <t>T</t>
        </is>
      </c>
      <c r="Q70" t="n">
        <v>32000</v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n">
        <v>88600</v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n">
        <v>21287.167</v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n">
        <v>443</v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n">
        <v>85000</v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n">
        <v>336553.143</v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n">
        <v>37</v>
      </c>
      <c r="BS70" t="inlineStr">
        <is>
          <t>T</t>
        </is>
      </c>
    </row>
    <row r="71">
      <c r="A71" t="inlineStr">
        <is>
          <t>OREAS0166</t>
        </is>
      </c>
      <c r="B71" t="n">
        <v>12</v>
      </c>
      <c r="C71" t="n">
        <v>7303.66</v>
      </c>
      <c r="D71" t="inlineStr">
        <is>
          <t>T</t>
        </is>
      </c>
      <c r="E71" t="inlineStr">
        <is>
          <t>T</t>
        </is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n">
        <v>7003.97</v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n">
        <v>1970</v>
      </c>
      <c r="O71" t="inlineStr">
        <is>
          <t>T</t>
        </is>
      </c>
      <c r="P71" t="inlineStr">
        <is>
          <t>T</t>
        </is>
      </c>
      <c r="Q71" t="n">
        <v>88200</v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n">
        <v>113800</v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n">
        <v>10070.699</v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n">
        <v>140</v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n">
        <v>116000</v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n">
        <v>287005.041</v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n">
        <v>37</v>
      </c>
      <c r="BS71" t="inlineStr">
        <is>
          <t>T</t>
        </is>
      </c>
    </row>
    <row r="72">
      <c r="A72" t="inlineStr">
        <is>
          <t>OREAS0016a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1.81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OREAS0016b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2.21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OREAS0170a</t>
        </is>
      </c>
      <c r="B74" t="inlineStr">
        <is>
          <t>T</t>
        </is>
      </c>
      <c r="C74" t="n">
        <v>23498.731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643.222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T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45392.715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n">
        <v>14112.512</v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1338.74</v>
      </c>
      <c r="AI74" t="n">
        <v>450501.999</v>
      </c>
      <c r="AJ74" t="inlineStr">
        <is>
          <t>T</t>
        </is>
      </c>
      <c r="AK74" t="n">
        <v>2047.527</v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n">
        <v>663.359</v>
      </c>
      <c r="AP74" t="inlineStr">
        <is>
          <t>T</t>
        </is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inlineStr">
        <is>
          <t>T</t>
        </is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53007.12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n">
        <v>1072.824</v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inlineStr">
        <is>
          <t>T</t>
        </is>
      </c>
      <c r="BS74" t="inlineStr">
        <is>
          <t>T</t>
        </is>
      </c>
    </row>
    <row r="75">
      <c r="A75" t="inlineStr">
        <is>
          <t>OREAS0170b</t>
        </is>
      </c>
      <c r="B75" t="inlineStr">
        <is>
          <t>T</t>
        </is>
      </c>
      <c r="C75" t="n">
        <v>20640.777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1929.665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49239.556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n">
        <v>14942.66</v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1983.988</v>
      </c>
      <c r="AI75" t="n">
        <v>460492.502</v>
      </c>
      <c r="AJ75" t="inlineStr">
        <is>
          <t>T</t>
        </is>
      </c>
      <c r="AK75" t="n">
        <v>2359.107</v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n">
        <v>851.02</v>
      </c>
      <c r="AP75" t="inlineStr">
        <is>
          <t>T</t>
        </is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inlineStr">
        <is>
          <t>T</t>
        </is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44359.574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n">
        <v>1132.758</v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inlineStr">
        <is>
          <t>T</t>
        </is>
      </c>
      <c r="BS75" t="inlineStr">
        <is>
          <t>T</t>
        </is>
      </c>
    </row>
    <row r="76">
      <c r="A76" t="inlineStr">
        <is>
          <t>OREAS0171</t>
        </is>
      </c>
      <c r="B76" t="inlineStr">
        <is>
          <t>T</t>
        </is>
      </c>
      <c r="C76" t="n">
        <v>38741.151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n">
        <v>2212.259</v>
      </c>
      <c r="H76" t="inlineStr">
        <is>
          <t>T</t>
        </is>
      </c>
      <c r="I76" t="inlineStr">
        <is>
          <t>T</t>
        </is>
      </c>
      <c r="J76" t="n">
        <v>578.9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36600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n">
        <v>17018.029</v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1308.588</v>
      </c>
      <c r="AI76" t="n">
        <v>351000</v>
      </c>
      <c r="AJ76" t="inlineStr">
        <is>
          <t>T</t>
        </is>
      </c>
      <c r="AK76" t="n">
        <v>1750.784</v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n">
        <v>663</v>
      </c>
      <c r="AP76" t="inlineStr">
        <is>
          <t>T</t>
        </is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inlineStr">
        <is>
          <t>T</t>
        </is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116017.347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n">
        <v>2013.792</v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n">
        <v>234.149</v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inlineStr">
        <is>
          <t>T</t>
        </is>
      </c>
      <c r="BS76" t="inlineStr">
        <is>
          <t>T</t>
        </is>
      </c>
    </row>
    <row r="77">
      <c r="A77" t="inlineStr">
        <is>
          <t>OREAS0172</t>
        </is>
      </c>
      <c r="B77" t="inlineStr">
        <is>
          <t>T</t>
        </is>
      </c>
      <c r="C77" t="n">
        <v>30696.541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n">
        <v>2552.606</v>
      </c>
      <c r="H77" t="inlineStr">
        <is>
          <t>T</t>
        </is>
      </c>
      <c r="I77" t="inlineStr">
        <is>
          <t>T</t>
        </is>
      </c>
      <c r="J77" t="n">
        <v>678.956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inlineStr">
        <is>
          <t>T</t>
        </is>
      </c>
      <c r="O77" t="inlineStr">
        <is>
          <t>T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38300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n">
        <v>15689.793</v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850.2809999999999</v>
      </c>
      <c r="AI77" t="n">
        <v>427500</v>
      </c>
      <c r="AJ77" t="inlineStr">
        <is>
          <t>T</t>
        </is>
      </c>
      <c r="AK77" t="n">
        <v>2025.271</v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n">
        <v>752</v>
      </c>
      <c r="AP77" t="inlineStr">
        <is>
          <t>T</t>
        </is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inlineStr">
        <is>
          <t>T</t>
        </is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65861.58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n">
        <v>1414.449</v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n">
        <v>280.643</v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inlineStr">
        <is>
          <t>T</t>
        </is>
      </c>
      <c r="BS77" t="inlineStr">
        <is>
          <t>T</t>
        </is>
      </c>
    </row>
    <row r="78">
      <c r="A78" t="inlineStr">
        <is>
          <t>OREAS0173</t>
        </is>
      </c>
      <c r="B78" t="inlineStr">
        <is>
          <t>T</t>
        </is>
      </c>
      <c r="C78" t="n">
        <v>35800</v>
      </c>
      <c r="D78" t="n">
        <v>57</v>
      </c>
      <c r="E78" t="inlineStr">
        <is>
          <t>T</t>
        </is>
      </c>
      <c r="F78" t="inlineStr">
        <is>
          <t>T</t>
        </is>
      </c>
      <c r="G78" t="n">
        <v>7900</v>
      </c>
      <c r="H78" t="n">
        <v>4.6</v>
      </c>
      <c r="I78" t="n">
        <v>0.9399999999999999</v>
      </c>
      <c r="J78" t="n">
        <v>2460</v>
      </c>
      <c r="K78" t="n">
        <v>0.27</v>
      </c>
      <c r="L78" t="n">
        <v>64</v>
      </c>
      <c r="M78" t="inlineStr">
        <is>
          <t>T</t>
        </is>
      </c>
      <c r="N78" t="n">
        <v>70</v>
      </c>
      <c r="O78" t="n">
        <v>69</v>
      </c>
      <c r="P78" t="n">
        <v>0.91</v>
      </c>
      <c r="Q78" t="n">
        <v>103</v>
      </c>
      <c r="R78" t="n">
        <v>7.54</v>
      </c>
      <c r="S78" t="n">
        <v>4.39</v>
      </c>
      <c r="T78" t="inlineStr">
        <is>
          <t>T</t>
        </is>
      </c>
      <c r="U78" t="n">
        <v>251700</v>
      </c>
      <c r="V78" t="n">
        <v>16.3</v>
      </c>
      <c r="W78" t="inlineStr">
        <is>
          <t>T</t>
        </is>
      </c>
      <c r="X78" t="inlineStr">
        <is>
          <t>T</t>
        </is>
      </c>
      <c r="Y78" t="n">
        <v>2.05</v>
      </c>
      <c r="Z78" t="inlineStr">
        <is>
          <t>T</t>
        </is>
      </c>
      <c r="AA78" t="n">
        <v>1.56</v>
      </c>
      <c r="AB78" t="n">
        <v>0.08799999999999999</v>
      </c>
      <c r="AC78" t="inlineStr">
        <is>
          <t>T</t>
        </is>
      </c>
      <c r="AD78" t="n">
        <v>7080</v>
      </c>
      <c r="AE78" t="n">
        <v>34.5</v>
      </c>
      <c r="AF78" t="n">
        <v>1181</v>
      </c>
      <c r="AG78" t="n">
        <v>0.6</v>
      </c>
      <c r="AH78" t="n">
        <v>1660</v>
      </c>
      <c r="AI78" t="n">
        <v>282500</v>
      </c>
      <c r="AJ78" t="n">
        <v>2.06</v>
      </c>
      <c r="AK78" t="n">
        <v>3200</v>
      </c>
      <c r="AL78" t="n">
        <v>5.1</v>
      </c>
      <c r="AM78" t="n">
        <v>35.8</v>
      </c>
      <c r="AN78" t="n">
        <v>137</v>
      </c>
      <c r="AO78" t="n">
        <v>350</v>
      </c>
      <c r="AP78" t="n">
        <v>282</v>
      </c>
      <c r="AQ78" t="inlineStr">
        <is>
          <t>T</t>
        </is>
      </c>
      <c r="AR78" t="n">
        <v>8.58</v>
      </c>
      <c r="AS78" t="inlineStr">
        <is>
          <t>T</t>
        </is>
      </c>
      <c r="AT78" t="n">
        <v>11.9</v>
      </c>
      <c r="AU78" s="2" t="n">
        <v>0.002</v>
      </c>
      <c r="AV78" t="inlineStr">
        <is>
          <t>T</t>
        </is>
      </c>
      <c r="AW78" t="inlineStr">
        <is>
          <t>T</t>
        </is>
      </c>
      <c r="AX78" t="n">
        <v>60.074</v>
      </c>
      <c r="AY78" t="n">
        <v>3.23</v>
      </c>
      <c r="AZ78" t="n">
        <v>16.2</v>
      </c>
      <c r="BA78" s="2" t="n">
        <v>1</v>
      </c>
      <c r="BB78" t="n">
        <v>33187.879</v>
      </c>
      <c r="BC78" t="n">
        <v>8.279999999999999</v>
      </c>
      <c r="BD78" t="n">
        <v>1.98</v>
      </c>
      <c r="BE78" t="n">
        <v>420</v>
      </c>
      <c r="BF78" t="n">
        <v>0.35</v>
      </c>
      <c r="BG78" t="n">
        <v>1.3</v>
      </c>
      <c r="BH78" t="inlineStr">
        <is>
          <t>T</t>
        </is>
      </c>
      <c r="BI78" t="n">
        <v>4.43</v>
      </c>
      <c r="BJ78" t="n">
        <v>1990</v>
      </c>
      <c r="BK78" t="n">
        <v>0.82</v>
      </c>
      <c r="BL78" t="n">
        <v>0.61</v>
      </c>
      <c r="BM78" t="n">
        <v>1.64</v>
      </c>
      <c r="BN78" t="n">
        <v>124.917</v>
      </c>
      <c r="BO78" t="n">
        <v>9.109999999999999</v>
      </c>
      <c r="BP78" t="n">
        <v>49.6</v>
      </c>
      <c r="BQ78" t="n">
        <v>3.85</v>
      </c>
      <c r="BR78" t="n">
        <v>80</v>
      </c>
      <c r="BS78" t="n">
        <v>71</v>
      </c>
    </row>
    <row r="79">
      <c r="A79" t="inlineStr">
        <is>
          <t>OREAS0174</t>
        </is>
      </c>
      <c r="B79" t="inlineStr">
        <is>
          <t>T</t>
        </is>
      </c>
      <c r="C79" t="n">
        <v>32900</v>
      </c>
      <c r="D79" t="n">
        <v>28.3</v>
      </c>
      <c r="E79" t="inlineStr">
        <is>
          <t>T</t>
        </is>
      </c>
      <c r="F79" t="inlineStr">
        <is>
          <t>T</t>
        </is>
      </c>
      <c r="G79" t="n">
        <v>9370</v>
      </c>
      <c r="H79" t="n">
        <v>4.26</v>
      </c>
      <c r="I79" t="n">
        <v>0.36</v>
      </c>
      <c r="J79" t="n">
        <v>2310</v>
      </c>
      <c r="K79" t="n">
        <v>0.33</v>
      </c>
      <c r="L79" t="n">
        <v>59</v>
      </c>
      <c r="M79" t="inlineStr">
        <is>
          <t>T</t>
        </is>
      </c>
      <c r="N79" t="n">
        <v>70</v>
      </c>
      <c r="O79" t="n">
        <v>84</v>
      </c>
      <c r="P79" t="n">
        <v>0.65</v>
      </c>
      <c r="Q79" t="n">
        <v>97</v>
      </c>
      <c r="R79" t="n">
        <v>9.67</v>
      </c>
      <c r="S79" t="n">
        <v>5.78</v>
      </c>
      <c r="T79" t="inlineStr">
        <is>
          <t>T</t>
        </is>
      </c>
      <c r="U79" t="n">
        <v>200600</v>
      </c>
      <c r="V79" t="n">
        <v>17.7</v>
      </c>
      <c r="W79" t="n">
        <v>10.6</v>
      </c>
      <c r="X79" t="inlineStr">
        <is>
          <t>T</t>
        </is>
      </c>
      <c r="Y79" t="n">
        <v>2.07</v>
      </c>
      <c r="Z79" t="inlineStr">
        <is>
          <t>T</t>
        </is>
      </c>
      <c r="AA79" t="n">
        <v>2.04</v>
      </c>
      <c r="AB79" t="n">
        <v>0.077</v>
      </c>
      <c r="AC79" t="inlineStr">
        <is>
          <t>T</t>
        </is>
      </c>
      <c r="AD79" t="n">
        <v>6780</v>
      </c>
      <c r="AE79" t="n">
        <v>37.1</v>
      </c>
      <c r="AF79" t="n">
        <v>843</v>
      </c>
      <c r="AG79" t="n">
        <v>0.82</v>
      </c>
      <c r="AH79" t="n">
        <v>1980</v>
      </c>
      <c r="AI79" t="n">
        <v>341000</v>
      </c>
      <c r="AJ79" t="n">
        <v>1.93</v>
      </c>
      <c r="AK79" t="n">
        <v>3260</v>
      </c>
      <c r="AL79" t="n">
        <v>5.57</v>
      </c>
      <c r="AM79" t="n">
        <v>43.5</v>
      </c>
      <c r="AN79" t="n">
        <v>145</v>
      </c>
      <c r="AO79" t="n">
        <v>440</v>
      </c>
      <c r="AP79" t="n">
        <v>285</v>
      </c>
      <c r="AQ79" t="inlineStr">
        <is>
          <t>T</t>
        </is>
      </c>
      <c r="AR79" t="n">
        <v>9.83</v>
      </c>
      <c r="AS79" t="inlineStr">
        <is>
          <t>T</t>
        </is>
      </c>
      <c r="AT79" t="n">
        <v>8.369999999999999</v>
      </c>
      <c r="AU79" s="2" t="n">
        <v>0.002</v>
      </c>
      <c r="AV79" t="inlineStr">
        <is>
          <t>T</t>
        </is>
      </c>
      <c r="AW79" t="inlineStr">
        <is>
          <t>T</t>
        </is>
      </c>
      <c r="AX79" t="n">
        <v>156.193</v>
      </c>
      <c r="AY79" t="n">
        <v>1.8</v>
      </c>
      <c r="AZ79" t="n">
        <v>16.8</v>
      </c>
      <c r="BA79" s="2" t="n">
        <v>1</v>
      </c>
      <c r="BB79" t="n">
        <v>28326.556</v>
      </c>
      <c r="BC79" t="n">
        <v>9.73</v>
      </c>
      <c r="BD79" t="n">
        <v>1.84</v>
      </c>
      <c r="BE79" t="n">
        <v>528</v>
      </c>
      <c r="BF79" t="n">
        <v>0.4</v>
      </c>
      <c r="BG79" t="n">
        <v>1.6</v>
      </c>
      <c r="BH79" t="inlineStr">
        <is>
          <t>T</t>
        </is>
      </c>
      <c r="BI79" t="n">
        <v>4.37</v>
      </c>
      <c r="BJ79" t="n">
        <v>2230</v>
      </c>
      <c r="BK79" t="n">
        <v>0.29</v>
      </c>
      <c r="BL79" t="n">
        <v>0.79</v>
      </c>
      <c r="BM79" t="n">
        <v>1.36</v>
      </c>
      <c r="BN79" t="n">
        <v>133.32</v>
      </c>
      <c r="BO79" t="n">
        <v>3.96</v>
      </c>
      <c r="BP79" t="n">
        <v>69</v>
      </c>
      <c r="BQ79" t="n">
        <v>5.14</v>
      </c>
      <c r="BR79" t="n">
        <v>89</v>
      </c>
      <c r="BS79" t="n">
        <v>71</v>
      </c>
    </row>
    <row r="80">
      <c r="A80" t="inlineStr">
        <is>
          <t>OREAS0175</t>
        </is>
      </c>
      <c r="B80" t="inlineStr">
        <is>
          <t>T</t>
        </is>
      </c>
      <c r="C80" t="n">
        <v>28700</v>
      </c>
      <c r="D80" t="n">
        <v>29.6</v>
      </c>
      <c r="E80" t="inlineStr">
        <is>
          <t>T</t>
        </is>
      </c>
      <c r="F80" t="inlineStr">
        <is>
          <t>T</t>
        </is>
      </c>
      <c r="G80" t="n">
        <v>9600</v>
      </c>
      <c r="H80" t="n">
        <v>3.47</v>
      </c>
      <c r="I80" t="n">
        <v>0.25</v>
      </c>
      <c r="J80" t="n">
        <v>2400</v>
      </c>
      <c r="K80" t="n">
        <v>0.25</v>
      </c>
      <c r="L80" t="n">
        <v>46</v>
      </c>
      <c r="M80" t="inlineStr">
        <is>
          <t>T</t>
        </is>
      </c>
      <c r="N80" t="n">
        <v>49.8</v>
      </c>
      <c r="O80" t="n">
        <v>91</v>
      </c>
      <c r="P80" t="n">
        <v>0.51</v>
      </c>
      <c r="Q80" t="n">
        <v>96</v>
      </c>
      <c r="R80" t="n">
        <v>9.23</v>
      </c>
      <c r="S80" t="n">
        <v>5.58</v>
      </c>
      <c r="T80" t="inlineStr">
        <is>
          <t>T</t>
        </is>
      </c>
      <c r="U80" t="n">
        <v>153600</v>
      </c>
      <c r="V80" t="n">
        <v>19.4</v>
      </c>
      <c r="W80" t="n">
        <v>9.949999999999999</v>
      </c>
      <c r="X80" t="inlineStr">
        <is>
          <t>T</t>
        </is>
      </c>
      <c r="Y80" t="n">
        <v>1.66</v>
      </c>
      <c r="Z80" t="inlineStr">
        <is>
          <t>T</t>
        </is>
      </c>
      <c r="AA80" t="n">
        <v>1.95</v>
      </c>
      <c r="AB80" t="n">
        <v>0.07199999999999999</v>
      </c>
      <c r="AC80" t="inlineStr">
        <is>
          <t>T</t>
        </is>
      </c>
      <c r="AD80" t="n">
        <v>5580</v>
      </c>
      <c r="AE80" t="n">
        <v>29.2</v>
      </c>
      <c r="AF80" t="n">
        <v>581</v>
      </c>
      <c r="AG80" t="n">
        <v>0.76</v>
      </c>
      <c r="AH80" t="n">
        <v>1960</v>
      </c>
      <c r="AI80" t="n">
        <v>411900</v>
      </c>
      <c r="AJ80" t="n">
        <v>2.57</v>
      </c>
      <c r="AK80" t="n">
        <v>2480</v>
      </c>
      <c r="AL80" t="n">
        <v>4</v>
      </c>
      <c r="AM80" t="n">
        <v>37.3</v>
      </c>
      <c r="AN80" t="n">
        <v>109</v>
      </c>
      <c r="AO80" t="n">
        <v>420</v>
      </c>
      <c r="AP80" t="n">
        <v>227</v>
      </c>
      <c r="AQ80" t="inlineStr">
        <is>
          <t>T</t>
        </is>
      </c>
      <c r="AR80" t="n">
        <v>8.48</v>
      </c>
      <c r="AS80" t="inlineStr">
        <is>
          <t>T</t>
        </is>
      </c>
      <c r="AT80" t="n">
        <v>6.07</v>
      </c>
      <c r="AU80" s="2" t="n">
        <v>0.002</v>
      </c>
      <c r="AV80" t="inlineStr">
        <is>
          <t>T</t>
        </is>
      </c>
      <c r="AW80" t="inlineStr">
        <is>
          <t>T</t>
        </is>
      </c>
      <c r="AX80" t="n">
        <v>990</v>
      </c>
      <c r="AY80" t="n">
        <v>1.65</v>
      </c>
      <c r="AZ80" t="n">
        <v>14.4</v>
      </c>
      <c r="BA80" s="2" t="n">
        <v>1</v>
      </c>
      <c r="BB80" t="n">
        <v>20380.163</v>
      </c>
      <c r="BC80" t="n">
        <v>9.33</v>
      </c>
      <c r="BD80" t="n">
        <v>1.76</v>
      </c>
      <c r="BE80" t="n">
        <v>431</v>
      </c>
      <c r="BF80" t="n">
        <v>0.29</v>
      </c>
      <c r="BG80" t="n">
        <v>1.53</v>
      </c>
      <c r="BH80" t="inlineStr">
        <is>
          <t>T</t>
        </is>
      </c>
      <c r="BI80" t="n">
        <v>3.1</v>
      </c>
      <c r="BJ80" t="n">
        <v>1780</v>
      </c>
      <c r="BK80" t="n">
        <v>0.23</v>
      </c>
      <c r="BL80" t="n">
        <v>0.75</v>
      </c>
      <c r="BM80" t="n">
        <v>1.17</v>
      </c>
      <c r="BN80" t="n">
        <v>151.245</v>
      </c>
      <c r="BO80" t="n">
        <v>4.28</v>
      </c>
      <c r="BP80" t="n">
        <v>66</v>
      </c>
      <c r="BQ80" t="n">
        <v>4.79</v>
      </c>
      <c r="BR80" t="n">
        <v>83</v>
      </c>
      <c r="BS80" t="n">
        <v>53</v>
      </c>
    </row>
    <row r="81">
      <c r="A81" t="inlineStr">
        <is>
          <t>OREAS0017c</t>
        </is>
      </c>
      <c r="B81" t="inlineStr">
        <is>
          <t>T</t>
        </is>
      </c>
      <c r="C81" t="inlineStr">
        <is>
          <t>T</t>
        </is>
      </c>
      <c r="D81" t="inlineStr">
        <is>
          <t>T</t>
        </is>
      </c>
      <c r="E81" t="n">
        <v>3.04</v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T</t>
        </is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inlineStr">
        <is>
          <t>T</t>
        </is>
      </c>
      <c r="O81" t="inlineStr">
        <is>
          <t>T</t>
        </is>
      </c>
      <c r="P81" t="inlineStr">
        <is>
          <t>T</t>
        </is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inlineStr">
        <is>
          <t>T</t>
        </is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inlineStr">
        <is>
          <t>T</t>
        </is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inlineStr">
        <is>
          <t>T</t>
        </is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inlineStr">
        <is>
          <t>T</t>
        </is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inlineStr">
        <is>
          <t>T</t>
        </is>
      </c>
      <c r="BS81" t="inlineStr">
        <is>
          <t>T</t>
        </is>
      </c>
    </row>
    <row r="82">
      <c r="A82" t="inlineStr">
        <is>
          <t>OREAS0017Pb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2.56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OREAS0180</t>
        </is>
      </c>
      <c r="B83" t="inlineStr">
        <is>
          <t>T</t>
        </is>
      </c>
      <c r="C83" t="n">
        <v>69225.99099999999</v>
      </c>
      <c r="D83" t="n">
        <v>25.1</v>
      </c>
      <c r="E83" t="inlineStr">
        <is>
          <t>T</t>
        </is>
      </c>
      <c r="F83" t="inlineStr">
        <is>
          <t>T</t>
        </is>
      </c>
      <c r="G83" t="n">
        <v>140</v>
      </c>
      <c r="H83" t="inlineStr">
        <is>
          <t>T</t>
        </is>
      </c>
      <c r="I83" t="inlineStr">
        <is>
          <t>T</t>
        </is>
      </c>
      <c r="J83" t="n">
        <v>22226.883</v>
      </c>
      <c r="K83" s="2" t="n">
        <v>10</v>
      </c>
      <c r="L83" t="n">
        <v>11.7</v>
      </c>
      <c r="M83" t="inlineStr">
        <is>
          <t>T</t>
        </is>
      </c>
      <c r="N83" t="n">
        <v>244</v>
      </c>
      <c r="O83" t="n">
        <v>8894.632</v>
      </c>
      <c r="P83" t="n">
        <v>0.62</v>
      </c>
      <c r="Q83" t="n">
        <v>91</v>
      </c>
      <c r="R83" t="inlineStr">
        <is>
          <t>T</t>
        </is>
      </c>
      <c r="S83" t="inlineStr">
        <is>
          <t>T</t>
        </is>
      </c>
      <c r="T83" t="n">
        <v>0.43</v>
      </c>
      <c r="U83" t="n">
        <v>247876.399</v>
      </c>
      <c r="V83" t="n">
        <v>11.6</v>
      </c>
      <c r="W83" t="n">
        <v>1.46</v>
      </c>
      <c r="X83" t="inlineStr">
        <is>
          <t>T</t>
        </is>
      </c>
      <c r="Y83" t="n">
        <v>2.03</v>
      </c>
      <c r="Z83" t="inlineStr">
        <is>
          <t>T</t>
        </is>
      </c>
      <c r="AA83" t="n">
        <v>0.29</v>
      </c>
      <c r="AB83" t="inlineStr">
        <is>
          <t>T</t>
        </is>
      </c>
      <c r="AC83" t="inlineStr">
        <is>
          <t>T</t>
        </is>
      </c>
      <c r="AD83" t="n">
        <v>1021.082</v>
      </c>
      <c r="AE83" t="n">
        <v>4.76</v>
      </c>
      <c r="AF83" t="n">
        <v>14.7</v>
      </c>
      <c r="AG83" t="inlineStr">
        <is>
          <t>T</t>
        </is>
      </c>
      <c r="AH83" t="n">
        <v>10191.307</v>
      </c>
      <c r="AI83" t="n">
        <v>836.414</v>
      </c>
      <c r="AJ83" s="2" t="n">
        <v>5</v>
      </c>
      <c r="AK83" t="n">
        <v>2195.898</v>
      </c>
      <c r="AL83" t="n">
        <v>2.16</v>
      </c>
      <c r="AM83" t="n">
        <v>5.65</v>
      </c>
      <c r="AN83" t="n">
        <v>3093</v>
      </c>
      <c r="AO83" t="n">
        <v>82.92</v>
      </c>
      <c r="AP83" t="inlineStr">
        <is>
          <t>T</t>
        </is>
      </c>
      <c r="AQ83" t="inlineStr">
        <is>
          <t>T</t>
        </is>
      </c>
      <c r="AR83" t="n">
        <v>1.45</v>
      </c>
      <c r="AS83" t="inlineStr">
        <is>
          <t>T</t>
        </is>
      </c>
      <c r="AT83" t="n">
        <v>6.35</v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n">
        <v>720</v>
      </c>
      <c r="AY83" t="n">
        <v>1.48</v>
      </c>
      <c r="AZ83" t="n">
        <v>41.5</v>
      </c>
      <c r="BA83" t="inlineStr">
        <is>
          <t>T</t>
        </is>
      </c>
      <c r="BB83" t="n">
        <v>149438.944</v>
      </c>
      <c r="BC83" t="n">
        <v>1.48</v>
      </c>
      <c r="BD83" s="2" t="n">
        <v>10</v>
      </c>
      <c r="BE83" t="n">
        <v>113</v>
      </c>
      <c r="BF83" t="inlineStr">
        <is>
          <t>T</t>
        </is>
      </c>
      <c r="BG83" t="n">
        <v>0.24</v>
      </c>
      <c r="BH83" t="inlineStr">
        <is>
          <t>T</t>
        </is>
      </c>
      <c r="BI83" t="n">
        <v>3.5</v>
      </c>
      <c r="BJ83" t="n">
        <v>2181.608</v>
      </c>
      <c r="BK83" t="inlineStr">
        <is>
          <t>T</t>
        </is>
      </c>
      <c r="BL83" t="inlineStr">
        <is>
          <t>T</t>
        </is>
      </c>
      <c r="BM83" t="n">
        <v>1.18</v>
      </c>
      <c r="BN83" t="n">
        <v>166</v>
      </c>
      <c r="BO83" t="n">
        <v>3.72</v>
      </c>
      <c r="BP83" t="n">
        <v>6.41</v>
      </c>
      <c r="BQ83" t="n">
        <v>0.95</v>
      </c>
      <c r="BR83" t="n">
        <v>73</v>
      </c>
      <c r="BS83" t="n">
        <v>72</v>
      </c>
    </row>
    <row r="84">
      <c r="A84" t="inlineStr">
        <is>
          <t>OREAS0181</t>
        </is>
      </c>
      <c r="B84" t="inlineStr">
        <is>
          <t>T</t>
        </is>
      </c>
      <c r="C84" t="n">
        <v>61181.381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n">
        <v>135</v>
      </c>
      <c r="H84" t="inlineStr">
        <is>
          <t>T</t>
        </is>
      </c>
      <c r="I84" t="inlineStr">
        <is>
          <t>T</t>
        </is>
      </c>
      <c r="J84" t="n">
        <v>16938.171</v>
      </c>
      <c r="K84" s="2" t="n">
        <v>10</v>
      </c>
      <c r="L84" t="n">
        <v>12.3</v>
      </c>
      <c r="M84" t="inlineStr">
        <is>
          <t>T</t>
        </is>
      </c>
      <c r="N84" t="n">
        <v>451</v>
      </c>
      <c r="O84" t="n">
        <v>8484.110000000001</v>
      </c>
      <c r="P84" t="n">
        <v>0.57</v>
      </c>
      <c r="Q84" t="n">
        <v>74</v>
      </c>
      <c r="R84" t="inlineStr">
        <is>
          <t>T</t>
        </is>
      </c>
      <c r="S84" t="inlineStr">
        <is>
          <t>T</t>
        </is>
      </c>
      <c r="T84" t="n">
        <v>0.43</v>
      </c>
      <c r="U84" t="n">
        <v>251373.527</v>
      </c>
      <c r="V84" t="n">
        <v>10.5</v>
      </c>
      <c r="W84" t="n">
        <v>1.35</v>
      </c>
      <c r="X84" t="inlineStr">
        <is>
          <t>T</t>
        </is>
      </c>
      <c r="Y84" t="n">
        <v>1.74</v>
      </c>
      <c r="Z84" t="inlineStr">
        <is>
          <t>T</t>
        </is>
      </c>
      <c r="AA84" t="n">
        <v>0.27</v>
      </c>
      <c r="AB84" t="inlineStr">
        <is>
          <t>T</t>
        </is>
      </c>
      <c r="AC84" t="inlineStr">
        <is>
          <t>T</t>
        </is>
      </c>
      <c r="AD84" t="n">
        <v>1037.685</v>
      </c>
      <c r="AE84" t="n">
        <v>4.04</v>
      </c>
      <c r="AF84" t="n">
        <v>12.3</v>
      </c>
      <c r="AG84" t="inlineStr">
        <is>
          <t>T</t>
        </is>
      </c>
      <c r="AH84" t="n">
        <v>12121.022</v>
      </c>
      <c r="AI84" t="n">
        <v>1285.6</v>
      </c>
      <c r="AJ84" s="2" t="n">
        <v>5</v>
      </c>
      <c r="AK84" t="n">
        <v>3323.521</v>
      </c>
      <c r="AL84" t="n">
        <v>1.96</v>
      </c>
      <c r="AM84" t="n">
        <v>5.3</v>
      </c>
      <c r="AN84" t="n">
        <v>5123</v>
      </c>
      <c r="AO84" t="n">
        <v>74.19199999999999</v>
      </c>
      <c r="AP84" t="inlineStr">
        <is>
          <t>T</t>
        </is>
      </c>
      <c r="AQ84" t="inlineStr">
        <is>
          <t>T</t>
        </is>
      </c>
      <c r="AR84" t="n">
        <v>1.29</v>
      </c>
      <c r="AS84" t="inlineStr">
        <is>
          <t>T</t>
        </is>
      </c>
      <c r="AT84" t="n">
        <v>5.61</v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n">
        <v>756.938</v>
      </c>
      <c r="AY84" t="n">
        <v>1.19</v>
      </c>
      <c r="AZ84" t="n">
        <v>38.2</v>
      </c>
      <c r="BA84" t="inlineStr">
        <is>
          <t>T</t>
        </is>
      </c>
      <c r="BB84" t="n">
        <v>157946.26</v>
      </c>
      <c r="BC84" t="n">
        <v>1.36</v>
      </c>
      <c r="BD84" t="inlineStr">
        <is>
          <t>T</t>
        </is>
      </c>
      <c r="BE84" t="n">
        <v>87</v>
      </c>
      <c r="BF84" t="inlineStr">
        <is>
          <t>T</t>
        </is>
      </c>
      <c r="BG84" t="n">
        <v>0.22</v>
      </c>
      <c r="BH84" t="inlineStr">
        <is>
          <t>T</t>
        </is>
      </c>
      <c r="BI84" t="n">
        <v>2.72</v>
      </c>
      <c r="BJ84" t="n">
        <v>2031.772</v>
      </c>
      <c r="BK84" t="inlineStr">
        <is>
          <t>T</t>
        </is>
      </c>
      <c r="BL84" t="inlineStr">
        <is>
          <t>T</t>
        </is>
      </c>
      <c r="BM84" t="n">
        <v>0.98</v>
      </c>
      <c r="BN84" t="n">
        <v>146</v>
      </c>
      <c r="BO84" t="n">
        <v>3.22</v>
      </c>
      <c r="BP84" t="n">
        <v>5.73</v>
      </c>
      <c r="BQ84" t="n">
        <v>0.89</v>
      </c>
      <c r="BR84" t="n">
        <v>96</v>
      </c>
      <c r="BS84" t="n">
        <v>61</v>
      </c>
    </row>
    <row r="85">
      <c r="A85" t="inlineStr">
        <is>
          <t>OREAS0182</t>
        </is>
      </c>
      <c r="B85" t="inlineStr">
        <is>
          <t>T</t>
        </is>
      </c>
      <c r="C85" t="n">
        <v>21540.503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1793.874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n">
        <v>728</v>
      </c>
      <c r="O85" t="n">
        <v>8794.737999999999</v>
      </c>
      <c r="P85" t="inlineStr">
        <is>
          <t>T</t>
        </is>
      </c>
      <c r="Q85" t="n">
        <v>49.4</v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205631.099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54996.874</v>
      </c>
      <c r="AI85" t="n">
        <v>4546.066</v>
      </c>
      <c r="AJ85" t="inlineStr">
        <is>
          <t>T</t>
        </is>
      </c>
      <c r="AK85" t="inlineStr">
        <is>
          <t>T</t>
        </is>
      </c>
      <c r="AL85" t="inlineStr">
        <is>
          <t>T</t>
        </is>
      </c>
      <c r="AM85" t="inlineStr">
        <is>
          <t>T</t>
        </is>
      </c>
      <c r="AN85" t="n">
        <v>7070</v>
      </c>
      <c r="AO85" t="n">
        <v>43.642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218619.312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317.652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n">
        <v>181</v>
      </c>
      <c r="BS85" t="inlineStr">
        <is>
          <t>T</t>
        </is>
      </c>
    </row>
    <row r="86">
      <c r="A86" t="inlineStr">
        <is>
          <t>OREAS0183</t>
        </is>
      </c>
      <c r="B86" t="inlineStr">
        <is>
          <t>T</t>
        </is>
      </c>
      <c r="C86" t="n">
        <v>8468.011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inlineStr">
        <is>
          <t>T</t>
        </is>
      </c>
      <c r="H86" t="inlineStr">
        <is>
          <t>T</t>
        </is>
      </c>
      <c r="I86" t="inlineStr">
        <is>
          <t>T</t>
        </is>
      </c>
      <c r="J86" t="n">
        <v>5074.304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n">
        <v>225</v>
      </c>
      <c r="O86" t="n">
        <v>4467.158</v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89036.867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inlineStr">
        <is>
          <t>T</t>
        </is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165412.746</v>
      </c>
      <c r="AI86" t="n">
        <v>1401.768</v>
      </c>
      <c r="AJ86" t="inlineStr">
        <is>
          <t>T</t>
        </is>
      </c>
      <c r="AK86" t="n">
        <v>222.557</v>
      </c>
      <c r="AL86" t="inlineStr">
        <is>
          <t>T</t>
        </is>
      </c>
      <c r="AM86" t="inlineStr">
        <is>
          <t>T</t>
        </is>
      </c>
      <c r="AN86" t="n">
        <v>9950</v>
      </c>
      <c r="AO86" t="n">
        <v>21.821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207961.796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137.849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inlineStr">
        <is>
          <t>T</t>
        </is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n">
        <v>78</v>
      </c>
      <c r="BS86" t="inlineStr">
        <is>
          <t>T</t>
        </is>
      </c>
    </row>
    <row r="87">
      <c r="A87" t="inlineStr">
        <is>
          <t>OREAS0184</t>
        </is>
      </c>
      <c r="B87" t="inlineStr">
        <is>
          <t>T</t>
        </is>
      </c>
      <c r="C87" t="n">
        <v>24451.382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inlineStr">
        <is>
          <t>T</t>
        </is>
      </c>
      <c r="H87" t="inlineStr">
        <is>
          <t>T</t>
        </is>
      </c>
      <c r="I87" t="inlineStr">
        <is>
          <t>T</t>
        </is>
      </c>
      <c r="J87" t="n">
        <v>1543.732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n">
        <v>903</v>
      </c>
      <c r="O87" t="n">
        <v>11973.542</v>
      </c>
      <c r="P87" t="inlineStr">
        <is>
          <t>T</t>
        </is>
      </c>
      <c r="Q87" t="n">
        <v>60</v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274874.224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18091.077</v>
      </c>
      <c r="AI87" t="n">
        <v>5250.823</v>
      </c>
      <c r="AJ87" t="inlineStr">
        <is>
          <t>T</t>
        </is>
      </c>
      <c r="AK87" t="inlineStr">
        <is>
          <t>T</t>
        </is>
      </c>
      <c r="AL87" t="inlineStr">
        <is>
          <t>T</t>
        </is>
      </c>
      <c r="AM87" t="inlineStr">
        <is>
          <t>T</t>
        </is>
      </c>
      <c r="AN87" t="n">
        <v>10200</v>
      </c>
      <c r="AO87" t="n">
        <v>74.19199999999999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197491.254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359.606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inlineStr">
        <is>
          <t>T</t>
        </is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n">
        <v>278</v>
      </c>
      <c r="BS87" t="inlineStr">
        <is>
          <t>T</t>
        </is>
      </c>
    </row>
    <row r="88">
      <c r="A88" t="inlineStr">
        <is>
          <t>OREAS0185</t>
        </is>
      </c>
      <c r="B88" t="inlineStr">
        <is>
          <t>T</t>
        </is>
      </c>
      <c r="C88" t="n">
        <v>13125.417</v>
      </c>
      <c r="D88" t="inlineStr">
        <is>
          <t>T</t>
        </is>
      </c>
      <c r="E88" t="inlineStr">
        <is>
          <t>T</t>
        </is>
      </c>
      <c r="F88" t="inlineStr">
        <is>
          <t>T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n">
        <v>2751.559</v>
      </c>
      <c r="K88" t="inlineStr">
        <is>
          <t>T</t>
        </is>
      </c>
      <c r="L88" t="inlineStr">
        <is>
          <t>T</t>
        </is>
      </c>
      <c r="M88" t="inlineStr">
        <is>
          <t>T</t>
        </is>
      </c>
      <c r="N88" t="n">
        <v>388</v>
      </c>
      <c r="O88" t="n">
        <v>6251.558</v>
      </c>
      <c r="P88" t="inlineStr">
        <is>
          <t>T</t>
        </is>
      </c>
      <c r="Q88" t="inlineStr">
        <is>
          <t>T</t>
        </is>
      </c>
      <c r="R88" t="inlineStr">
        <is>
          <t>T</t>
        </is>
      </c>
      <c r="S88" t="inlineStr">
        <is>
          <t>T</t>
        </is>
      </c>
      <c r="T88" t="inlineStr">
        <is>
          <t>T</t>
        </is>
      </c>
      <c r="U88" t="n">
        <v>128834.178</v>
      </c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T</t>
        </is>
      </c>
      <c r="AF88" t="inlineStr">
        <is>
          <t>T</t>
        </is>
      </c>
      <c r="AG88" t="inlineStr">
        <is>
          <t>T</t>
        </is>
      </c>
      <c r="AH88" t="n">
        <v>121632.34</v>
      </c>
      <c r="AI88" t="n">
        <v>2284.65</v>
      </c>
      <c r="AJ88" t="inlineStr">
        <is>
          <t>T</t>
        </is>
      </c>
      <c r="AK88" t="n">
        <v>178.046</v>
      </c>
      <c r="AL88" t="inlineStr">
        <is>
          <t>T</t>
        </is>
      </c>
      <c r="AM88" t="inlineStr">
        <is>
          <t>T</t>
        </is>
      </c>
      <c r="AN88" t="n">
        <v>11400</v>
      </c>
      <c r="AO88" t="inlineStr">
        <is>
          <t>T</t>
        </is>
      </c>
      <c r="AP88" t="inlineStr">
        <is>
          <t>T</t>
        </is>
      </c>
      <c r="AQ88" t="inlineStr">
        <is>
          <t>T</t>
        </is>
      </c>
      <c r="AR88" t="inlineStr">
        <is>
          <t>T</t>
        </is>
      </c>
      <c r="AS88" t="inlineStr">
        <is>
          <t>T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T</t>
        </is>
      </c>
      <c r="AX88" t="inlineStr">
        <is>
          <t>T</t>
        </is>
      </c>
      <c r="AY88" t="inlineStr">
        <is>
          <t>T</t>
        </is>
      </c>
      <c r="AZ88" t="inlineStr">
        <is>
          <t>T</t>
        </is>
      </c>
      <c r="BA88" t="inlineStr">
        <is>
          <t>T</t>
        </is>
      </c>
      <c r="BB88" t="n">
        <v>214692.859</v>
      </c>
      <c r="BC88" t="inlineStr">
        <is>
          <t>T</t>
        </is>
      </c>
      <c r="BD88" t="inlineStr">
        <is>
          <t>T</t>
        </is>
      </c>
      <c r="BE88" t="inlineStr">
        <is>
          <t>T</t>
        </is>
      </c>
      <c r="BF88" t="inlineStr">
        <is>
          <t>T</t>
        </is>
      </c>
      <c r="BG88" t="inlineStr">
        <is>
          <t>T</t>
        </is>
      </c>
      <c r="BH88" t="inlineStr">
        <is>
          <t>T</t>
        </is>
      </c>
      <c r="BI88" t="inlineStr">
        <is>
          <t>T</t>
        </is>
      </c>
      <c r="BJ88" t="n">
        <v>197.783</v>
      </c>
      <c r="BK88" t="inlineStr">
        <is>
          <t>T</t>
        </is>
      </c>
      <c r="BL88" t="inlineStr">
        <is>
          <t>T</t>
        </is>
      </c>
      <c r="BM88" t="inlineStr">
        <is>
          <t>T</t>
        </is>
      </c>
      <c r="BN88" t="inlineStr">
        <is>
          <t>T</t>
        </is>
      </c>
      <c r="BO88" t="inlineStr">
        <is>
          <t>T</t>
        </is>
      </c>
      <c r="BP88" t="inlineStr">
        <is>
          <t>T</t>
        </is>
      </c>
      <c r="BQ88" t="inlineStr">
        <is>
          <t>T</t>
        </is>
      </c>
      <c r="BR88" t="n">
        <v>143</v>
      </c>
      <c r="BS88" t="inlineStr">
        <is>
          <t>T</t>
        </is>
      </c>
    </row>
    <row r="89">
      <c r="A89" t="inlineStr">
        <is>
          <t>OREAS0186</t>
        </is>
      </c>
      <c r="B89" t="inlineStr">
        <is>
          <t>T</t>
        </is>
      </c>
      <c r="C89" t="n">
        <v>27468.111</v>
      </c>
      <c r="D89" t="inlineStr">
        <is>
          <t>T</t>
        </is>
      </c>
      <c r="E89" t="inlineStr">
        <is>
          <t>T</t>
        </is>
      </c>
      <c r="F89" t="inlineStr">
        <is>
          <t>T</t>
        </is>
      </c>
      <c r="G89" t="inlineStr">
        <is>
          <t>T</t>
        </is>
      </c>
      <c r="H89" t="inlineStr">
        <is>
          <t>T</t>
        </is>
      </c>
      <c r="I89" t="inlineStr">
        <is>
          <t>T</t>
        </is>
      </c>
      <c r="J89" t="n">
        <v>4016.562</v>
      </c>
      <c r="K89" t="inlineStr">
        <is>
          <t>T</t>
        </is>
      </c>
      <c r="L89" t="inlineStr">
        <is>
          <t>T</t>
        </is>
      </c>
      <c r="M89" t="inlineStr">
        <is>
          <t>T</t>
        </is>
      </c>
      <c r="N89" t="n">
        <v>692</v>
      </c>
      <c r="O89" t="n">
        <v>9736.885</v>
      </c>
      <c r="P89" t="inlineStr">
        <is>
          <t>T</t>
        </is>
      </c>
      <c r="Q89" t="n">
        <v>57</v>
      </c>
      <c r="R89" t="inlineStr">
        <is>
          <t>T</t>
        </is>
      </c>
      <c r="S89" t="inlineStr">
        <is>
          <t>T</t>
        </is>
      </c>
      <c r="T89" t="inlineStr">
        <is>
          <t>T</t>
        </is>
      </c>
      <c r="U89" t="n">
        <v>224095.932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n">
        <v>29066.33</v>
      </c>
      <c r="AI89" t="n">
        <v>4019.435</v>
      </c>
      <c r="AJ89" t="inlineStr">
        <is>
          <t>T</t>
        </is>
      </c>
      <c r="AK89" t="inlineStr">
        <is>
          <t>T</t>
        </is>
      </c>
      <c r="AL89" t="inlineStr">
        <is>
          <t>T</t>
        </is>
      </c>
      <c r="AM89" t="inlineStr">
        <is>
          <t>T</t>
        </is>
      </c>
      <c r="AN89" t="n">
        <v>12300</v>
      </c>
      <c r="AO89" t="inlineStr">
        <is>
          <t>T</t>
        </is>
      </c>
      <c r="AP89" t="inlineStr">
        <is>
          <t>T</t>
        </is>
      </c>
      <c r="AQ89" t="inlineStr">
        <is>
          <t>T</t>
        </is>
      </c>
      <c r="AR89" t="inlineStr">
        <is>
          <t>T</t>
        </is>
      </c>
      <c r="AS89" t="inlineStr">
        <is>
          <t>T</t>
        </is>
      </c>
      <c r="AT89" t="inlineStr">
        <is>
          <t>T</t>
        </is>
      </c>
      <c r="AU89" t="inlineStr">
        <is>
          <t>T</t>
        </is>
      </c>
      <c r="AV89" t="inlineStr">
        <is>
          <t>T</t>
        </is>
      </c>
      <c r="AW89" t="inlineStr">
        <is>
          <t>T</t>
        </is>
      </c>
      <c r="AX89" t="inlineStr">
        <is>
          <t>T</t>
        </is>
      </c>
      <c r="AY89" t="inlineStr">
        <is>
          <t>T</t>
        </is>
      </c>
      <c r="AZ89" t="inlineStr">
        <is>
          <t>T</t>
        </is>
      </c>
      <c r="BA89" t="inlineStr">
        <is>
          <t>T</t>
        </is>
      </c>
      <c r="BB89" t="n">
        <v>216375.625</v>
      </c>
      <c r="BC89" t="inlineStr">
        <is>
          <t>T</t>
        </is>
      </c>
      <c r="BD89" t="inlineStr">
        <is>
          <t>T</t>
        </is>
      </c>
      <c r="BE89" t="inlineStr">
        <is>
          <t>T</t>
        </is>
      </c>
      <c r="BF89" t="inlineStr">
        <is>
          <t>T</t>
        </is>
      </c>
      <c r="BG89" t="inlineStr">
        <is>
          <t>T</t>
        </is>
      </c>
      <c r="BH89" t="inlineStr">
        <is>
          <t>T</t>
        </is>
      </c>
      <c r="BI89" t="inlineStr">
        <is>
          <t>T</t>
        </is>
      </c>
      <c r="BJ89" t="n">
        <v>413.547</v>
      </c>
      <c r="BK89" t="inlineStr">
        <is>
          <t>T</t>
        </is>
      </c>
      <c r="BL89" t="inlineStr">
        <is>
          <t>T</t>
        </is>
      </c>
      <c r="BM89" t="inlineStr">
        <is>
          <t>T</t>
        </is>
      </c>
      <c r="BN89" t="inlineStr">
        <is>
          <t>T</t>
        </is>
      </c>
      <c r="BO89" t="inlineStr">
        <is>
          <t>T</t>
        </is>
      </c>
      <c r="BP89" t="inlineStr">
        <is>
          <t>T</t>
        </is>
      </c>
      <c r="BQ89" t="inlineStr">
        <is>
          <t>T</t>
        </is>
      </c>
      <c r="BR89" t="n">
        <v>265</v>
      </c>
      <c r="BS89" t="inlineStr">
        <is>
          <t>T</t>
        </is>
      </c>
    </row>
    <row r="90">
      <c r="A90" t="inlineStr">
        <is>
          <t>OREAS0187</t>
        </is>
      </c>
      <c r="B90" t="inlineStr">
        <is>
          <t>T</t>
        </is>
      </c>
      <c r="C90" t="n">
        <v>14819.02</v>
      </c>
      <c r="D90" t="inlineStr">
        <is>
          <t>T</t>
        </is>
      </c>
      <c r="E90" t="inlineStr">
        <is>
          <t>T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n">
        <v>2437.096</v>
      </c>
      <c r="K90" t="inlineStr">
        <is>
          <t>T</t>
        </is>
      </c>
      <c r="L90" t="inlineStr">
        <is>
          <t>T</t>
        </is>
      </c>
      <c r="M90" t="inlineStr">
        <is>
          <t>T</t>
        </is>
      </c>
      <c r="N90" t="n">
        <v>636</v>
      </c>
      <c r="O90" t="n">
        <v>6752.394</v>
      </c>
      <c r="P90" t="inlineStr">
        <is>
          <t>T</t>
        </is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n">
        <v>136038.261</v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inlineStr">
        <is>
          <t>T</t>
        </is>
      </c>
      <c r="AD90" t="inlineStr">
        <is>
          <t>T</t>
        </is>
      </c>
      <c r="AE90" t="inlineStr">
        <is>
          <t>T</t>
        </is>
      </c>
      <c r="AF90" t="inlineStr">
        <is>
          <t>T</t>
        </is>
      </c>
      <c r="AG90" t="inlineStr">
        <is>
          <t>T</t>
        </is>
      </c>
      <c r="AH90" t="n">
        <v>108305.247</v>
      </c>
      <c r="AI90" t="n">
        <v>2772.558</v>
      </c>
      <c r="AJ90" t="inlineStr">
        <is>
          <t>T</t>
        </is>
      </c>
      <c r="AK90" t="inlineStr">
        <is>
          <t>T</t>
        </is>
      </c>
      <c r="AL90" t="inlineStr">
        <is>
          <t>T</t>
        </is>
      </c>
      <c r="AM90" t="inlineStr">
        <is>
          <t>T</t>
        </is>
      </c>
      <c r="AN90" t="n">
        <v>13700</v>
      </c>
      <c r="AO90" t="inlineStr">
        <is>
          <t>T</t>
        </is>
      </c>
      <c r="AP90" t="inlineStr">
        <is>
          <t>T</t>
        </is>
      </c>
      <c r="AQ90" t="inlineStr">
        <is>
          <t>T</t>
        </is>
      </c>
      <c r="AR90" t="inlineStr">
        <is>
          <t>T</t>
        </is>
      </c>
      <c r="AS90" t="inlineStr">
        <is>
          <t>T</t>
        </is>
      </c>
      <c r="AT90" t="inlineStr">
        <is>
          <t>T</t>
        </is>
      </c>
      <c r="AU90" t="inlineStr">
        <is>
          <t>T</t>
        </is>
      </c>
      <c r="AV90" t="inlineStr">
        <is>
          <t>T</t>
        </is>
      </c>
      <c r="AW90" t="inlineStr">
        <is>
          <t>T</t>
        </is>
      </c>
      <c r="AX90" t="inlineStr">
        <is>
          <t>T</t>
        </is>
      </c>
      <c r="AY90" t="inlineStr">
        <is>
          <t>T</t>
        </is>
      </c>
      <c r="AZ90" t="inlineStr">
        <is>
          <t>T</t>
        </is>
      </c>
      <c r="BA90" t="inlineStr">
        <is>
          <t>T</t>
        </is>
      </c>
      <c r="BB90" t="n">
        <v>218105.134</v>
      </c>
      <c r="BC90" t="inlineStr">
        <is>
          <t>T</t>
        </is>
      </c>
      <c r="BD90" t="inlineStr">
        <is>
          <t>T</t>
        </is>
      </c>
      <c r="BE90" t="inlineStr">
        <is>
          <t>T</t>
        </is>
      </c>
      <c r="BF90" t="inlineStr">
        <is>
          <t>T</t>
        </is>
      </c>
      <c r="BG90" t="inlineStr">
        <is>
          <t>T</t>
        </is>
      </c>
      <c r="BH90" t="inlineStr">
        <is>
          <t>T</t>
        </is>
      </c>
      <c r="BI90" t="inlineStr">
        <is>
          <t>T</t>
        </is>
      </c>
      <c r="BJ90" t="n">
        <v>197.783</v>
      </c>
      <c r="BK90" t="inlineStr">
        <is>
          <t>T</t>
        </is>
      </c>
      <c r="BL90" t="inlineStr">
        <is>
          <t>T</t>
        </is>
      </c>
      <c r="BM90" t="inlineStr">
        <is>
          <t>T</t>
        </is>
      </c>
      <c r="BN90" t="inlineStr">
        <is>
          <t>T</t>
        </is>
      </c>
      <c r="BO90" t="inlineStr">
        <is>
          <t>T</t>
        </is>
      </c>
      <c r="BP90" t="inlineStr">
        <is>
          <t>T</t>
        </is>
      </c>
      <c r="BQ90" t="inlineStr">
        <is>
          <t>T</t>
        </is>
      </c>
      <c r="BR90" t="n">
        <v>196</v>
      </c>
      <c r="BS90" t="inlineStr">
        <is>
          <t>T</t>
        </is>
      </c>
    </row>
    <row r="91">
      <c r="A91" t="inlineStr">
        <is>
          <t>OREAS0189</t>
        </is>
      </c>
      <c r="B91" t="inlineStr">
        <is>
          <t>T</t>
        </is>
      </c>
      <c r="C91" t="n">
        <v>11061.34</v>
      </c>
      <c r="D91" t="inlineStr">
        <is>
          <t>T</t>
        </is>
      </c>
      <c r="E91" t="inlineStr">
        <is>
          <t>T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n">
        <v>2329.892</v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n">
        <v>326</v>
      </c>
      <c r="O91" t="n">
        <v>5232.78</v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n">
        <v>105193.596</v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n">
        <v>139060.078</v>
      </c>
      <c r="AI91" t="n">
        <v>1765.763</v>
      </c>
      <c r="AJ91" t="inlineStr">
        <is>
          <t>T</t>
        </is>
      </c>
      <c r="AK91" t="n">
        <v>155.79</v>
      </c>
      <c r="AL91" t="inlineStr">
        <is>
          <t>T</t>
        </is>
      </c>
      <c r="AM91" t="inlineStr">
        <is>
          <t>T</t>
        </is>
      </c>
      <c r="AN91" t="n">
        <v>14800</v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n">
        <v>215954.933</v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n">
        <v>173.809</v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n">
        <v>125</v>
      </c>
      <c r="BS91" t="inlineStr">
        <is>
          <t>T</t>
        </is>
      </c>
    </row>
    <row r="92">
      <c r="A92" t="inlineStr">
        <is>
          <t>OREAS0018c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3.52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OREAS0018Pa</t>
        </is>
      </c>
      <c r="B93" t="inlineStr">
        <is>
          <t>T</t>
        </is>
      </c>
      <c r="C93" t="inlineStr">
        <is>
          <t>T</t>
        </is>
      </c>
      <c r="D93" t="inlineStr">
        <is>
          <t>T</t>
        </is>
      </c>
      <c r="E93" t="n">
        <v>3.36</v>
      </c>
      <c r="F93" t="inlineStr">
        <is>
          <t>T</t>
        </is>
      </c>
      <c r="G93" t="inlineStr">
        <is>
          <t>T</t>
        </is>
      </c>
      <c r="H93" t="inlineStr">
        <is>
          <t>T</t>
        </is>
      </c>
      <c r="I93" t="inlineStr">
        <is>
          <t>T</t>
        </is>
      </c>
      <c r="J93" t="inlineStr">
        <is>
          <t>T</t>
        </is>
      </c>
      <c r="K93" t="inlineStr">
        <is>
          <t>T</t>
        </is>
      </c>
      <c r="L93" t="inlineStr">
        <is>
          <t>T</t>
        </is>
      </c>
      <c r="M93" t="inlineStr">
        <is>
          <t>T</t>
        </is>
      </c>
      <c r="N93" t="inlineStr">
        <is>
          <t>T</t>
        </is>
      </c>
      <c r="O93" t="inlineStr">
        <is>
          <t>T</t>
        </is>
      </c>
      <c r="P93" t="inlineStr">
        <is>
          <t>T</t>
        </is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T</t>
        </is>
      </c>
      <c r="AJ93" t="inlineStr">
        <is>
          <t>T</t>
        </is>
      </c>
      <c r="AK93" t="inlineStr">
        <is>
          <t>T</t>
        </is>
      </c>
      <c r="AL93" t="inlineStr">
        <is>
          <t>T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  <c r="AP93" t="inlineStr">
        <is>
          <t>T</t>
        </is>
      </c>
      <c r="AQ93" t="inlineStr">
        <is>
          <t>T</t>
        </is>
      </c>
      <c r="AR93" t="inlineStr">
        <is>
          <t>T</t>
        </is>
      </c>
      <c r="AS93" t="inlineStr">
        <is>
          <t>T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T</t>
        </is>
      </c>
      <c r="AY93" t="inlineStr">
        <is>
          <t>T</t>
        </is>
      </c>
      <c r="AZ93" t="inlineStr">
        <is>
          <t>T</t>
        </is>
      </c>
      <c r="BA93" t="inlineStr">
        <is>
          <t>T</t>
        </is>
      </c>
      <c r="BB93" t="inlineStr">
        <is>
          <t>T</t>
        </is>
      </c>
      <c r="BC93" t="inlineStr">
        <is>
          <t>T</t>
        </is>
      </c>
      <c r="BD93" t="inlineStr">
        <is>
          <t>T</t>
        </is>
      </c>
      <c r="BE93" t="inlineStr">
        <is>
          <t>T</t>
        </is>
      </c>
      <c r="BF93" t="inlineStr">
        <is>
          <t>T</t>
        </is>
      </c>
      <c r="BG93" t="inlineStr">
        <is>
          <t>T</t>
        </is>
      </c>
      <c r="BH93" t="inlineStr">
        <is>
          <t>T</t>
        </is>
      </c>
      <c r="BI93" t="inlineStr">
        <is>
          <t>T</t>
        </is>
      </c>
      <c r="BJ93" t="inlineStr">
        <is>
          <t>T</t>
        </is>
      </c>
      <c r="BK93" t="inlineStr">
        <is>
          <t>T</t>
        </is>
      </c>
      <c r="BL93" t="inlineStr">
        <is>
          <t>T</t>
        </is>
      </c>
      <c r="BM93" t="inlineStr">
        <is>
          <t>T</t>
        </is>
      </c>
      <c r="BN93" t="inlineStr">
        <is>
          <t>T</t>
        </is>
      </c>
      <c r="BO93" t="inlineStr">
        <is>
          <t>T</t>
        </is>
      </c>
      <c r="BP93" t="inlineStr">
        <is>
          <t>T</t>
        </is>
      </c>
      <c r="BQ93" t="inlineStr">
        <is>
          <t>T</t>
        </is>
      </c>
      <c r="BR93" t="inlineStr">
        <is>
          <t>T</t>
        </is>
      </c>
      <c r="BS93" t="inlineStr">
        <is>
          <t>T</t>
        </is>
      </c>
    </row>
    <row r="94">
      <c r="A94" t="inlineStr">
        <is>
          <t>OREAS0018Pb</t>
        </is>
      </c>
      <c r="B94" t="inlineStr">
        <is>
          <t>T</t>
        </is>
      </c>
      <c r="C94" t="inlineStr">
        <is>
          <t>T</t>
        </is>
      </c>
      <c r="D94" t="inlineStr">
        <is>
          <t>T</t>
        </is>
      </c>
      <c r="E94" t="n">
        <v>3.63</v>
      </c>
      <c r="F94" t="inlineStr">
        <is>
          <t>T</t>
        </is>
      </c>
      <c r="G94" t="inlineStr">
        <is>
          <t>T</t>
        </is>
      </c>
      <c r="H94" t="inlineStr">
        <is>
          <t>T</t>
        </is>
      </c>
      <c r="I94" t="inlineStr">
        <is>
          <t>T</t>
        </is>
      </c>
      <c r="J94" t="inlineStr">
        <is>
          <t>T</t>
        </is>
      </c>
      <c r="K94" t="inlineStr">
        <is>
          <t>T</t>
        </is>
      </c>
      <c r="L94" t="inlineStr">
        <is>
          <t>T</t>
        </is>
      </c>
      <c r="M94" t="inlineStr">
        <is>
          <t>T</t>
        </is>
      </c>
      <c r="N94" t="inlineStr">
        <is>
          <t>T</t>
        </is>
      </c>
      <c r="O94" t="inlineStr">
        <is>
          <t>T</t>
        </is>
      </c>
      <c r="P94" t="inlineStr">
        <is>
          <t>T</t>
        </is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T</t>
        </is>
      </c>
      <c r="AJ94" t="inlineStr">
        <is>
          <t>T</t>
        </is>
      </c>
      <c r="AK94" t="inlineStr">
        <is>
          <t>T</t>
        </is>
      </c>
      <c r="AL94" t="inlineStr">
        <is>
          <t>T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  <c r="AP94" t="inlineStr">
        <is>
          <t>T</t>
        </is>
      </c>
      <c r="AQ94" t="inlineStr">
        <is>
          <t>T</t>
        </is>
      </c>
      <c r="AR94" t="inlineStr">
        <is>
          <t>T</t>
        </is>
      </c>
      <c r="AS94" t="inlineStr">
        <is>
          <t>T</t>
        </is>
      </c>
      <c r="AT94" t="inlineStr">
        <is>
          <t>T</t>
        </is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inlineStr">
        <is>
          <t>T</t>
        </is>
      </c>
      <c r="AY94" t="inlineStr">
        <is>
          <t>T</t>
        </is>
      </c>
      <c r="AZ94" t="inlineStr">
        <is>
          <t>T</t>
        </is>
      </c>
      <c r="BA94" t="inlineStr">
        <is>
          <t>T</t>
        </is>
      </c>
      <c r="BB94" t="inlineStr">
        <is>
          <t>T</t>
        </is>
      </c>
      <c r="BC94" t="inlineStr">
        <is>
          <t>T</t>
        </is>
      </c>
      <c r="BD94" t="inlineStr">
        <is>
          <t>T</t>
        </is>
      </c>
      <c r="BE94" t="inlineStr">
        <is>
          <t>T</t>
        </is>
      </c>
      <c r="BF94" t="inlineStr">
        <is>
          <t>T</t>
        </is>
      </c>
      <c r="BG94" t="inlineStr">
        <is>
          <t>T</t>
        </is>
      </c>
      <c r="BH94" t="inlineStr">
        <is>
          <t>T</t>
        </is>
      </c>
      <c r="BI94" t="inlineStr">
        <is>
          <t>T</t>
        </is>
      </c>
      <c r="BJ94" t="inlineStr">
        <is>
          <t>T</t>
        </is>
      </c>
      <c r="BK94" t="inlineStr">
        <is>
          <t>T</t>
        </is>
      </c>
      <c r="BL94" t="inlineStr">
        <is>
          <t>T</t>
        </is>
      </c>
      <c r="BM94" t="inlineStr">
        <is>
          <t>T</t>
        </is>
      </c>
      <c r="BN94" t="inlineStr">
        <is>
          <t>T</t>
        </is>
      </c>
      <c r="BO94" t="inlineStr">
        <is>
          <t>T</t>
        </is>
      </c>
      <c r="BP94" t="inlineStr">
        <is>
          <t>T</t>
        </is>
      </c>
      <c r="BQ94" t="inlineStr">
        <is>
          <t>T</t>
        </is>
      </c>
      <c r="BR94" t="inlineStr">
        <is>
          <t>T</t>
        </is>
      </c>
      <c r="BS94" t="inlineStr">
        <is>
          <t>T</t>
        </is>
      </c>
    </row>
    <row r="95">
      <c r="A95" t="inlineStr">
        <is>
          <t>OREAS0190</t>
        </is>
      </c>
      <c r="B95" t="inlineStr">
        <is>
          <t>T</t>
        </is>
      </c>
      <c r="C95" t="n">
        <v>31755.042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950.539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890</v>
      </c>
      <c r="O95" t="n">
        <v>11809.334</v>
      </c>
      <c r="P95" t="inlineStr">
        <is>
          <t>T</t>
        </is>
      </c>
      <c r="Q95" t="n">
        <v>68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248156.169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41307.959</v>
      </c>
      <c r="AI95" t="n">
        <v>4445.387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16400</v>
      </c>
      <c r="AO95" t="inlineStr">
        <is>
          <t>T</t>
        </is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178653.627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383.579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353</v>
      </c>
      <c r="BS95" t="inlineStr">
        <is>
          <t>T</t>
        </is>
      </c>
    </row>
    <row r="96">
      <c r="A96" t="inlineStr">
        <is>
          <t>OREAS0191</t>
        </is>
      </c>
      <c r="B96" t="inlineStr">
        <is>
          <t>T</t>
        </is>
      </c>
      <c r="C96" t="n">
        <v>22599.005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1972.547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665</v>
      </c>
      <c r="O96" t="n">
        <v>8376.005999999999</v>
      </c>
      <c r="P96" t="inlineStr">
        <is>
          <t>T</t>
        </is>
      </c>
      <c r="Q96" t="n">
        <v>53</v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173877.181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60002.072</v>
      </c>
      <c r="AI96" t="n">
        <v>3074.597</v>
      </c>
      <c r="AJ96" t="inlineStr">
        <is>
          <t>T</t>
        </is>
      </c>
      <c r="AK96" t="inlineStr">
        <is>
          <t>T</t>
        </is>
      </c>
      <c r="AL96" t="inlineStr">
        <is>
          <t>T</t>
        </is>
      </c>
      <c r="AM96" t="inlineStr">
        <is>
          <t>T</t>
        </is>
      </c>
      <c r="AN96" t="n">
        <v>17500</v>
      </c>
      <c r="AO96" t="inlineStr">
        <is>
          <t>T</t>
        </is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224228.531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311.658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302</v>
      </c>
      <c r="BS96" t="inlineStr">
        <is>
          <t>T</t>
        </is>
      </c>
    </row>
    <row r="97">
      <c r="A97" t="inlineStr">
        <is>
          <t>OREAS0192</t>
        </is>
      </c>
      <c r="B97" t="inlineStr">
        <is>
          <t>T</t>
        </is>
      </c>
      <c r="C97" t="n">
        <v>14607.319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2236.982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404</v>
      </c>
      <c r="O97" t="n">
        <v>6246.084</v>
      </c>
      <c r="P97" t="inlineStr">
        <is>
          <t>T</t>
        </is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126596.016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128205.432</v>
      </c>
      <c r="AI97" t="n">
        <v>2152.992</v>
      </c>
      <c r="AJ97" t="inlineStr">
        <is>
          <t>T</t>
        </is>
      </c>
      <c r="AK97" t="n">
        <v>163.209</v>
      </c>
      <c r="AL97" t="inlineStr">
        <is>
          <t>T</t>
        </is>
      </c>
      <c r="AM97" t="inlineStr">
        <is>
          <t>T</t>
        </is>
      </c>
      <c r="AN97" t="n">
        <v>17700</v>
      </c>
      <c r="AO97" t="inlineStr">
        <is>
          <t>T</t>
        </is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203708.138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215.763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176</v>
      </c>
      <c r="BS97" t="inlineStr">
        <is>
          <t>T</t>
        </is>
      </c>
    </row>
    <row r="98">
      <c r="A98" t="inlineStr">
        <is>
          <t>OREAS0193</t>
        </is>
      </c>
      <c r="B98" t="inlineStr">
        <is>
          <t>T</t>
        </is>
      </c>
      <c r="C98" t="n">
        <v>16300.922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2587.181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495</v>
      </c>
      <c r="O98" t="n">
        <v>6584.08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136457.916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122175.073</v>
      </c>
      <c r="AI98" t="n">
        <v>2447.286</v>
      </c>
      <c r="AJ98" t="inlineStr">
        <is>
          <t>T</t>
        </is>
      </c>
      <c r="AK98" t="n">
        <v>222.557</v>
      </c>
      <c r="AL98" t="inlineStr">
        <is>
          <t>T</t>
        </is>
      </c>
      <c r="AM98" t="inlineStr">
        <is>
          <t>T</t>
        </is>
      </c>
      <c r="AN98" t="n">
        <v>19300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199688.198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317.652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219</v>
      </c>
      <c r="BS98" t="inlineStr">
        <is>
          <t>T</t>
        </is>
      </c>
    </row>
    <row r="99">
      <c r="A99" t="inlineStr">
        <is>
          <t>OREAS0194</t>
        </is>
      </c>
      <c r="B99" t="inlineStr">
        <is>
          <t>T</t>
        </is>
      </c>
      <c r="C99" t="n">
        <v>14501.469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2222.688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428</v>
      </c>
      <c r="O99" t="n">
        <v>5604.302</v>
      </c>
      <c r="P99" t="inlineStr">
        <is>
          <t>T</t>
        </is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115195.381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137311.274</v>
      </c>
      <c r="AI99" t="n">
        <v>2029.079</v>
      </c>
      <c r="AJ99" t="inlineStr">
        <is>
          <t>T</t>
        </is>
      </c>
      <c r="AK99" t="n">
        <v>200.302</v>
      </c>
      <c r="AL99" t="inlineStr">
        <is>
          <t>T</t>
        </is>
      </c>
      <c r="AM99" t="inlineStr">
        <is>
          <t>T</t>
        </is>
      </c>
      <c r="AN99" t="n">
        <v>21300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201090.503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209.77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174</v>
      </c>
      <c r="BS99" t="inlineStr">
        <is>
          <t>T</t>
        </is>
      </c>
    </row>
    <row r="100">
      <c r="A100" t="inlineStr">
        <is>
          <t>OREAS0195</t>
        </is>
      </c>
      <c r="B100" t="inlineStr">
        <is>
          <t>T</t>
        </is>
      </c>
      <c r="C100" t="n">
        <v>16565.547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2787.294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477</v>
      </c>
      <c r="O100" t="n">
        <v>6558.08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127924.925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113853.177</v>
      </c>
      <c r="AI100" t="n">
        <v>2207.204</v>
      </c>
      <c r="AJ100" t="inlineStr">
        <is>
          <t>T</t>
        </is>
      </c>
      <c r="AK100" t="n">
        <v>229.976</v>
      </c>
      <c r="AL100" t="inlineStr">
        <is>
          <t>T</t>
        </is>
      </c>
      <c r="AM100" t="inlineStr">
        <is>
          <t>T</t>
        </is>
      </c>
      <c r="AN100" t="n">
        <v>29400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205671.365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221.757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300</v>
      </c>
      <c r="BS100" t="inlineStr">
        <is>
          <t>T</t>
        </is>
      </c>
    </row>
    <row r="101">
      <c r="A101" t="inlineStr">
        <is>
          <t>OREAS0197</t>
        </is>
      </c>
      <c r="B101" t="inlineStr">
        <is>
          <t>T</t>
        </is>
      </c>
      <c r="C101" t="n">
        <v>90501.86900000001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n">
        <v>244</v>
      </c>
      <c r="H101" t="inlineStr">
        <is>
          <t>T</t>
        </is>
      </c>
      <c r="I101" t="inlineStr">
        <is>
          <t>T</t>
        </is>
      </c>
      <c r="J101" t="n">
        <v>7289.846</v>
      </c>
      <c r="K101" t="inlineStr">
        <is>
          <t>T</t>
        </is>
      </c>
      <c r="L101" t="n">
        <v>48.5</v>
      </c>
      <c r="M101" t="inlineStr">
        <is>
          <t>T</t>
        </is>
      </c>
      <c r="N101" t="n">
        <v>327</v>
      </c>
      <c r="O101" t="n">
        <v>1163.144</v>
      </c>
      <c r="P101" t="n">
        <v>0.99</v>
      </c>
      <c r="Q101" t="n">
        <v>257</v>
      </c>
      <c r="R101" t="inlineStr">
        <is>
          <t>T</t>
        </is>
      </c>
      <c r="S101" t="n">
        <v>1.55</v>
      </c>
      <c r="T101" t="inlineStr">
        <is>
          <t>T</t>
        </is>
      </c>
      <c r="U101" t="n">
        <v>264732.554</v>
      </c>
      <c r="V101" t="n">
        <v>22.4</v>
      </c>
      <c r="W101" t="inlineStr">
        <is>
          <t>T</t>
        </is>
      </c>
      <c r="X101" t="inlineStr">
        <is>
          <t>T</t>
        </is>
      </c>
      <c r="Y101" t="n">
        <v>2.38</v>
      </c>
      <c r="Z101" t="inlineStr">
        <is>
          <t>T</t>
        </is>
      </c>
      <c r="AA101" t="n">
        <v>0.51</v>
      </c>
      <c r="AB101" t="inlineStr">
        <is>
          <t>T</t>
        </is>
      </c>
      <c r="AC101" t="inlineStr">
        <is>
          <t>T</t>
        </is>
      </c>
      <c r="AD101" t="n">
        <v>1909.34</v>
      </c>
      <c r="AE101" t="n">
        <v>7.55</v>
      </c>
      <c r="AF101" t="n">
        <v>17.6</v>
      </c>
      <c r="AG101" t="inlineStr">
        <is>
          <t>T</t>
        </is>
      </c>
      <c r="AH101" t="n">
        <v>13688.915</v>
      </c>
      <c r="AI101" t="n">
        <v>7047.564</v>
      </c>
      <c r="AJ101" t="n">
        <v>2.65</v>
      </c>
      <c r="AK101" t="n">
        <v>1320.506</v>
      </c>
      <c r="AL101" t="n">
        <v>4.91</v>
      </c>
      <c r="AM101" t="n">
        <v>10.6</v>
      </c>
      <c r="AN101" t="n">
        <v>522</v>
      </c>
      <c r="AO101" t="n">
        <v>755.008</v>
      </c>
      <c r="AP101" t="inlineStr">
        <is>
          <t>T</t>
        </is>
      </c>
      <c r="AQ101" t="inlineStr">
        <is>
          <t>T</t>
        </is>
      </c>
      <c r="AR101" t="n">
        <v>2.53</v>
      </c>
      <c r="AS101" t="inlineStr">
        <is>
          <t>T</t>
        </is>
      </c>
      <c r="AT101" t="n">
        <v>10.5</v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n">
        <v>252.313</v>
      </c>
      <c r="AY101" t="inlineStr">
        <is>
          <t>T</t>
        </is>
      </c>
      <c r="AZ101" t="n">
        <v>205</v>
      </c>
      <c r="BA101" t="inlineStr">
        <is>
          <t>T</t>
        </is>
      </c>
      <c r="BB101" t="n">
        <v>132517.8</v>
      </c>
      <c r="BC101" t="n">
        <v>3.06</v>
      </c>
      <c r="BD101" t="inlineStr">
        <is>
          <t>T</t>
        </is>
      </c>
      <c r="BE101" t="n">
        <v>78</v>
      </c>
      <c r="BF101" t="n">
        <v>0.4</v>
      </c>
      <c r="BG101" t="n">
        <v>0.47</v>
      </c>
      <c r="BH101" t="inlineStr">
        <is>
          <t>T</t>
        </is>
      </c>
      <c r="BI101" t="n">
        <v>3.24</v>
      </c>
      <c r="BJ101" t="n">
        <v>7791.458</v>
      </c>
      <c r="BK101" t="inlineStr">
        <is>
          <t>T</t>
        </is>
      </c>
      <c r="BL101" t="n">
        <v>0.21</v>
      </c>
      <c r="BM101" t="n">
        <v>1.22</v>
      </c>
      <c r="BN101" t="n">
        <v>502</v>
      </c>
      <c r="BO101" t="n">
        <v>3.28</v>
      </c>
      <c r="BP101" t="n">
        <v>11.4</v>
      </c>
      <c r="BQ101" t="n">
        <v>1.47</v>
      </c>
      <c r="BR101" t="n">
        <v>149</v>
      </c>
      <c r="BS101" t="n">
        <v>78</v>
      </c>
    </row>
    <row r="102">
      <c r="A102" t="inlineStr">
        <is>
          <t>OREAS0198</t>
        </is>
      </c>
      <c r="B102" t="inlineStr">
        <is>
          <t>T</t>
        </is>
      </c>
      <c r="C102" t="n">
        <v>83674.535</v>
      </c>
      <c r="D102" s="2" t="n">
        <v>30</v>
      </c>
      <c r="E102" t="inlineStr">
        <is>
          <t>T</t>
        </is>
      </c>
      <c r="F102" t="inlineStr">
        <is>
          <t>T</t>
        </is>
      </c>
      <c r="G102" t="n">
        <v>284</v>
      </c>
      <c r="H102" t="n">
        <v>1.43</v>
      </c>
      <c r="I102" t="inlineStr">
        <is>
          <t>T</t>
        </is>
      </c>
      <c r="J102" t="n">
        <v>2472.83</v>
      </c>
      <c r="K102" t="inlineStr">
        <is>
          <t>T</t>
        </is>
      </c>
      <c r="L102" t="n">
        <v>75</v>
      </c>
      <c r="M102" t="inlineStr">
        <is>
          <t>T</t>
        </is>
      </c>
      <c r="N102" t="n">
        <v>804</v>
      </c>
      <c r="O102" t="n">
        <v>1949.977</v>
      </c>
      <c r="P102" t="n">
        <v>0.86</v>
      </c>
      <c r="Q102" t="n">
        <v>491</v>
      </c>
      <c r="R102" t="n">
        <v>4.19</v>
      </c>
      <c r="S102" t="n">
        <v>2.26</v>
      </c>
      <c r="T102" t="n">
        <v>1.45</v>
      </c>
      <c r="U102" t="n">
        <v>321665.79</v>
      </c>
      <c r="V102" t="n">
        <v>22.2</v>
      </c>
      <c r="W102" t="n">
        <v>4.83</v>
      </c>
      <c r="X102" t="inlineStr">
        <is>
          <t>T</t>
        </is>
      </c>
      <c r="Y102" t="n">
        <v>2.54</v>
      </c>
      <c r="Z102" t="inlineStr">
        <is>
          <t>T</t>
        </is>
      </c>
      <c r="AA102" t="n">
        <v>0.82</v>
      </c>
      <c r="AB102" t="inlineStr">
        <is>
          <t>T</t>
        </is>
      </c>
      <c r="AC102" t="inlineStr">
        <is>
          <t>T</t>
        </is>
      </c>
      <c r="AD102" t="n">
        <v>888.258</v>
      </c>
      <c r="AE102" t="n">
        <v>10.1</v>
      </c>
      <c r="AF102" t="n">
        <v>22.2</v>
      </c>
      <c r="AG102" t="n">
        <v>0.33</v>
      </c>
      <c r="AH102" t="n">
        <v>4661.467</v>
      </c>
      <c r="AI102" t="n">
        <v>11539.419</v>
      </c>
      <c r="AJ102" s="2" t="n">
        <v>5</v>
      </c>
      <c r="AK102" t="n">
        <v>1068.275</v>
      </c>
      <c r="AL102" t="n">
        <v>4.79</v>
      </c>
      <c r="AM102" t="n">
        <v>16.6</v>
      </c>
      <c r="AN102" t="n">
        <v>688</v>
      </c>
      <c r="AO102" t="n">
        <v>702.6369999999999</v>
      </c>
      <c r="AP102" s="2" t="n">
        <v>20</v>
      </c>
      <c r="AQ102" t="inlineStr">
        <is>
          <t>T</t>
        </is>
      </c>
      <c r="AR102" t="n">
        <v>3.58</v>
      </c>
      <c r="AS102" t="inlineStr">
        <is>
          <t>T</t>
        </is>
      </c>
      <c r="AT102" t="n">
        <v>8.15</v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n">
        <v>414</v>
      </c>
      <c r="BA102" t="inlineStr">
        <is>
          <t>T</t>
        </is>
      </c>
      <c r="BB102" t="n">
        <v>106528.418</v>
      </c>
      <c r="BC102" t="n">
        <v>5.18</v>
      </c>
      <c r="BD102" t="n">
        <v>2.58</v>
      </c>
      <c r="BE102" t="n">
        <v>68</v>
      </c>
      <c r="BF102" t="n">
        <v>0.38</v>
      </c>
      <c r="BG102" t="n">
        <v>0.75</v>
      </c>
      <c r="BH102" t="inlineStr">
        <is>
          <t>T</t>
        </is>
      </c>
      <c r="BI102" t="n">
        <v>3.3</v>
      </c>
      <c r="BJ102" t="n">
        <v>8151.063</v>
      </c>
      <c r="BK102" t="inlineStr">
        <is>
          <t>T</t>
        </is>
      </c>
      <c r="BL102" t="n">
        <v>0.34</v>
      </c>
      <c r="BM102" t="n">
        <v>1.32</v>
      </c>
      <c r="BN102" t="n">
        <v>644</v>
      </c>
      <c r="BO102" t="n">
        <v>1.12</v>
      </c>
      <c r="BP102" t="n">
        <v>16.8</v>
      </c>
      <c r="BQ102" t="n">
        <v>2.21</v>
      </c>
      <c r="BR102" t="n">
        <v>207</v>
      </c>
      <c r="BS102" t="n">
        <v>80</v>
      </c>
    </row>
    <row r="103">
      <c r="A103" t="inlineStr">
        <is>
          <t>OREAS0199</t>
        </is>
      </c>
      <c r="B103" t="inlineStr">
        <is>
          <t>T</t>
        </is>
      </c>
      <c r="C103" t="n">
        <v>92460.09699999999</v>
      </c>
      <c r="D103" t="inlineStr">
        <is>
          <t>T</t>
        </is>
      </c>
      <c r="E103" t="inlineStr">
        <is>
          <t>T</t>
        </is>
      </c>
      <c r="F103" t="inlineStr">
        <is>
          <t>T</t>
        </is>
      </c>
      <c r="G103" t="n">
        <v>1442</v>
      </c>
      <c r="H103" t="n">
        <v>1.69</v>
      </c>
      <c r="I103" t="inlineStr">
        <is>
          <t>T</t>
        </is>
      </c>
      <c r="J103" t="n">
        <v>1486.557</v>
      </c>
      <c r="K103" t="inlineStr">
        <is>
          <t>T</t>
        </is>
      </c>
      <c r="L103" t="n">
        <v>191</v>
      </c>
      <c r="M103" t="inlineStr">
        <is>
          <t>T</t>
        </is>
      </c>
      <c r="N103" t="n">
        <v>554</v>
      </c>
      <c r="O103" t="n">
        <v>4693.629</v>
      </c>
      <c r="P103" t="n">
        <v>0.19</v>
      </c>
      <c r="Q103" t="n">
        <v>189</v>
      </c>
      <c r="R103" t="n">
        <v>2.69</v>
      </c>
      <c r="S103" t="n">
        <v>1.46</v>
      </c>
      <c r="T103" t="inlineStr">
        <is>
          <t>T</t>
        </is>
      </c>
      <c r="U103" t="n">
        <v>286834.4</v>
      </c>
      <c r="V103" t="n">
        <v>19</v>
      </c>
      <c r="W103" t="n">
        <v>3.09</v>
      </c>
      <c r="X103" t="inlineStr">
        <is>
          <t>T</t>
        </is>
      </c>
      <c r="Y103" t="n">
        <v>1.14</v>
      </c>
      <c r="Z103" t="inlineStr">
        <is>
          <t>T</t>
        </is>
      </c>
      <c r="AA103" t="n">
        <v>0.52</v>
      </c>
      <c r="AB103" t="inlineStr">
        <is>
          <t>T</t>
        </is>
      </c>
      <c r="AC103" t="inlineStr">
        <is>
          <t>T</t>
        </is>
      </c>
      <c r="AD103" t="n">
        <v>572.802</v>
      </c>
      <c r="AE103" t="n">
        <v>8.43</v>
      </c>
      <c r="AF103" t="n">
        <v>21.2</v>
      </c>
      <c r="AG103" t="inlineStr">
        <is>
          <t>T</t>
        </is>
      </c>
      <c r="AH103" t="n">
        <v>4402.162</v>
      </c>
      <c r="AI103" t="n">
        <v>14792.141</v>
      </c>
      <c r="AJ103" s="2" t="n">
        <v>5</v>
      </c>
      <c r="AK103" t="n">
        <v>2514.897</v>
      </c>
      <c r="AL103" t="n">
        <v>2.19</v>
      </c>
      <c r="AM103" t="n">
        <v>12.6</v>
      </c>
      <c r="AN103" t="n">
        <v>995</v>
      </c>
      <c r="AO103" t="n">
        <v>283.673</v>
      </c>
      <c r="AP103" t="inlineStr">
        <is>
          <t>T</t>
        </is>
      </c>
      <c r="AQ103" t="inlineStr">
        <is>
          <t>T</t>
        </is>
      </c>
      <c r="AR103" t="n">
        <v>3.04</v>
      </c>
      <c r="AS103" t="inlineStr">
        <is>
          <t>T</t>
        </is>
      </c>
      <c r="AT103" t="n">
        <v>2.03</v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n">
        <v>320.397</v>
      </c>
      <c r="AY103" t="n">
        <v>2.77</v>
      </c>
      <c r="AZ103" t="n">
        <v>591</v>
      </c>
      <c r="BA103" t="inlineStr">
        <is>
          <t>T</t>
        </is>
      </c>
      <c r="BB103" t="n">
        <v>116531.526</v>
      </c>
      <c r="BC103" t="n">
        <v>3.73</v>
      </c>
      <c r="BD103" t="inlineStr">
        <is>
          <t>T</t>
        </is>
      </c>
      <c r="BE103" t="n">
        <v>87</v>
      </c>
      <c r="BF103" t="inlineStr">
        <is>
          <t>T</t>
        </is>
      </c>
      <c r="BG103" t="n">
        <v>0.5</v>
      </c>
      <c r="BH103" t="inlineStr">
        <is>
          <t>T</t>
        </is>
      </c>
      <c r="BI103" t="n">
        <v>1.88</v>
      </c>
      <c r="BJ103" t="n">
        <v>5046.467</v>
      </c>
      <c r="BK103" t="n">
        <v>0.96</v>
      </c>
      <c r="BL103" t="n">
        <v>0.21</v>
      </c>
      <c r="BM103" t="n">
        <v>3.05</v>
      </c>
      <c r="BN103" t="n">
        <v>657</v>
      </c>
      <c r="BO103" t="inlineStr">
        <is>
          <t>T</t>
        </is>
      </c>
      <c r="BP103" t="n">
        <v>8.550000000000001</v>
      </c>
      <c r="BQ103" t="n">
        <v>1.48</v>
      </c>
      <c r="BR103" t="n">
        <v>198</v>
      </c>
      <c r="BS103" t="n">
        <v>31.8</v>
      </c>
    </row>
    <row r="104">
      <c r="A104" t="inlineStr">
        <is>
          <t>OREAS0019a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5.49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OREAS0200</t>
        </is>
      </c>
      <c r="B105" t="n">
        <v>0.08500000000000001</v>
      </c>
      <c r="C105" t="inlineStr">
        <is>
          <t>T</t>
        </is>
      </c>
      <c r="D105" t="n">
        <v>198</v>
      </c>
      <c r="E105" t="n">
        <v>0.34</v>
      </c>
      <c r="F105" t="inlineStr">
        <is>
          <t>T</t>
        </is>
      </c>
      <c r="G105" t="n">
        <v>87</v>
      </c>
      <c r="H105" t="inlineStr">
        <is>
          <t>T</t>
        </is>
      </c>
      <c r="I105" t="n">
        <v>0.062</v>
      </c>
      <c r="J105" t="n">
        <v>9260</v>
      </c>
      <c r="K105" t="inlineStr">
        <is>
          <t>T</t>
        </is>
      </c>
      <c r="L105" t="n">
        <v>32.8</v>
      </c>
      <c r="M105" t="inlineStr">
        <is>
          <t>T</t>
        </is>
      </c>
      <c r="N105" t="n">
        <v>27</v>
      </c>
      <c r="O105" t="n">
        <v>38</v>
      </c>
      <c r="P105" t="n">
        <v>1.25</v>
      </c>
      <c r="Q105" t="n">
        <v>103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48600</v>
      </c>
      <c r="V105" t="n">
        <v>3.51</v>
      </c>
      <c r="W105" t="n">
        <v>4.4</v>
      </c>
      <c r="X105" t="n">
        <v>0.12</v>
      </c>
      <c r="Y105" t="inlineStr">
        <is>
          <t>T</t>
        </is>
      </c>
      <c r="Z105" s="2" t="n">
        <v>0.01</v>
      </c>
      <c r="AA105" t="inlineStr">
        <is>
          <t>T</t>
        </is>
      </c>
      <c r="AB105" t="n">
        <v>0.024</v>
      </c>
      <c r="AC105" t="inlineStr">
        <is>
          <t>T</t>
        </is>
      </c>
      <c r="AD105" t="n">
        <v>1150</v>
      </c>
      <c r="AE105" t="n">
        <v>16.7</v>
      </c>
      <c r="AF105" t="n">
        <v>4.79</v>
      </c>
      <c r="AG105" t="inlineStr">
        <is>
          <t>T</t>
        </is>
      </c>
      <c r="AH105" t="n">
        <v>20900</v>
      </c>
      <c r="AI105" t="n">
        <v>860</v>
      </c>
      <c r="AJ105" t="n">
        <v>4.46</v>
      </c>
      <c r="AK105" t="inlineStr">
        <is>
          <t>T</t>
        </is>
      </c>
      <c r="AL105" t="n">
        <v>0.86</v>
      </c>
      <c r="AM105" t="n">
        <v>18</v>
      </c>
      <c r="AN105" t="n">
        <v>112</v>
      </c>
      <c r="AO105" t="n">
        <v>1370</v>
      </c>
      <c r="AP105" t="n">
        <v>2.09</v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n">
        <v>10.4</v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n">
        <v>2710</v>
      </c>
      <c r="AY105" t="n">
        <v>0.21</v>
      </c>
      <c r="AZ105" t="n">
        <v>2.68</v>
      </c>
      <c r="BA105" t="n">
        <v>0.72</v>
      </c>
      <c r="BB105" t="inlineStr">
        <is>
          <t>T</t>
        </is>
      </c>
      <c r="BC105" t="inlineStr">
        <is>
          <t>T</t>
        </is>
      </c>
      <c r="BD105" t="n">
        <v>0.74</v>
      </c>
      <c r="BE105" t="n">
        <v>55</v>
      </c>
      <c r="BF105" t="inlineStr">
        <is>
          <t>T</t>
        </is>
      </c>
      <c r="BG105" t="n">
        <v>0.52</v>
      </c>
      <c r="BH105" t="inlineStr">
        <is>
          <t>T</t>
        </is>
      </c>
      <c r="BI105" t="n">
        <v>2.66</v>
      </c>
      <c r="BJ105" t="n">
        <v>1580</v>
      </c>
      <c r="BK105" t="n">
        <v>0.063</v>
      </c>
      <c r="BL105" t="inlineStr">
        <is>
          <t>T</t>
        </is>
      </c>
      <c r="BM105" t="n">
        <v>0.58</v>
      </c>
      <c r="BN105" t="n">
        <v>33.4</v>
      </c>
      <c r="BO105" t="n">
        <v>0.32</v>
      </c>
      <c r="BP105" t="n">
        <v>13.6</v>
      </c>
      <c r="BQ105" t="n">
        <v>0.98</v>
      </c>
      <c r="BR105" t="n">
        <v>67</v>
      </c>
      <c r="BS105" t="inlineStr">
        <is>
          <t>T</t>
        </is>
      </c>
    </row>
    <row r="106">
      <c r="A106" t="inlineStr">
        <is>
          <t>OREAS0201</t>
        </is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n">
        <v>0.514</v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T</t>
        </is>
      </c>
      <c r="Q106" t="inlineStr">
        <is>
          <t>T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inlineStr">
        <is>
          <t>T</t>
        </is>
      </c>
      <c r="AI106" t="inlineStr">
        <is>
          <t>T</t>
        </is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inlineStr">
        <is>
          <t>T</t>
        </is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inlineStr">
        <is>
          <t>T</t>
        </is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inlineStr">
        <is>
          <t>T</t>
        </is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inlineStr">
        <is>
          <t>T</t>
        </is>
      </c>
      <c r="BS106" t="inlineStr">
        <is>
          <t>T</t>
        </is>
      </c>
    </row>
    <row r="107">
      <c r="A107" t="inlineStr">
        <is>
          <t>OREAS0202</t>
        </is>
      </c>
      <c r="B107" t="inlineStr">
        <is>
          <t>T</t>
        </is>
      </c>
      <c r="C107" t="inlineStr">
        <is>
          <t>T</t>
        </is>
      </c>
      <c r="D107" t="inlineStr">
        <is>
          <t>T</t>
        </is>
      </c>
      <c r="E107" t="n">
        <v>0.752</v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inlineStr">
        <is>
          <t>T</t>
        </is>
      </c>
      <c r="O107" t="inlineStr">
        <is>
          <t>T</t>
        </is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T</t>
        </is>
      </c>
      <c r="AI107" t="inlineStr">
        <is>
          <t>T</t>
        </is>
      </c>
      <c r="AJ107" t="inlineStr">
        <is>
          <t>T</t>
        </is>
      </c>
      <c r="AK107" t="inlineStr">
        <is>
          <t>T</t>
        </is>
      </c>
      <c r="AL107" t="inlineStr">
        <is>
          <t>T</t>
        </is>
      </c>
      <c r="AM107" t="inlineStr">
        <is>
          <t>T</t>
        </is>
      </c>
      <c r="AN107" t="inlineStr">
        <is>
          <t>T</t>
        </is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inlineStr">
        <is>
          <t>T</t>
        </is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inlineStr">
        <is>
          <t>T</t>
        </is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inlineStr">
        <is>
          <t>T</t>
        </is>
      </c>
      <c r="BS107" t="inlineStr">
        <is>
          <t>T</t>
        </is>
      </c>
    </row>
    <row r="108">
      <c r="A108" t="inlineStr">
        <is>
          <t>OREAS0203</t>
        </is>
      </c>
      <c r="B108" t="inlineStr">
        <is>
          <t>T</t>
        </is>
      </c>
      <c r="C108" t="inlineStr">
        <is>
          <t>T</t>
        </is>
      </c>
      <c r="D108" t="inlineStr">
        <is>
          <t>T</t>
        </is>
      </c>
      <c r="E108" t="n">
        <v>0.871</v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inlineStr">
        <is>
          <t>T</t>
        </is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inlineStr">
        <is>
          <t>T</t>
        </is>
      </c>
      <c r="O108" t="inlineStr">
        <is>
          <t>T</t>
        </is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inlineStr">
        <is>
          <t>T</t>
        </is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T</t>
        </is>
      </c>
      <c r="AI108" t="inlineStr">
        <is>
          <t>T</t>
        </is>
      </c>
      <c r="AJ108" t="inlineStr">
        <is>
          <t>T</t>
        </is>
      </c>
      <c r="AK108" t="inlineStr">
        <is>
          <t>T</t>
        </is>
      </c>
      <c r="AL108" t="inlineStr">
        <is>
          <t>T</t>
        </is>
      </c>
      <c r="AM108" t="inlineStr">
        <is>
          <t>T</t>
        </is>
      </c>
      <c r="AN108" t="inlineStr">
        <is>
          <t>T</t>
        </is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inlineStr">
        <is>
          <t>T</t>
        </is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inlineStr">
        <is>
          <t>T</t>
        </is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inlineStr">
        <is>
          <t>T</t>
        </is>
      </c>
      <c r="BS108" t="inlineStr">
        <is>
          <t>T</t>
        </is>
      </c>
    </row>
    <row r="109">
      <c r="A109" t="inlineStr">
        <is>
          <t>OREAS0204</t>
        </is>
      </c>
      <c r="B109" t="inlineStr">
        <is>
          <t>T</t>
        </is>
      </c>
      <c r="C109" t="inlineStr">
        <is>
          <t>T</t>
        </is>
      </c>
      <c r="D109" t="inlineStr">
        <is>
          <t>T</t>
        </is>
      </c>
      <c r="E109" t="n">
        <v>1.04</v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inlineStr">
        <is>
          <t>T</t>
        </is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inlineStr">
        <is>
          <t>T</t>
        </is>
      </c>
      <c r="O109" t="inlineStr">
        <is>
          <t>T</t>
        </is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T</t>
        </is>
      </c>
      <c r="AJ109" t="inlineStr">
        <is>
          <t>T</t>
        </is>
      </c>
      <c r="AK109" t="inlineStr">
        <is>
          <t>T</t>
        </is>
      </c>
      <c r="AL109" t="inlineStr">
        <is>
          <t>T</t>
        </is>
      </c>
      <c r="AM109" t="inlineStr">
        <is>
          <t>T</t>
        </is>
      </c>
      <c r="AN109" t="inlineStr">
        <is>
          <t>T</t>
        </is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inlineStr">
        <is>
          <t>T</t>
        </is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inlineStr">
        <is>
          <t>T</t>
        </is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inlineStr">
        <is>
          <t>T</t>
        </is>
      </c>
      <c r="BS109" t="inlineStr">
        <is>
          <t>T</t>
        </is>
      </c>
    </row>
    <row r="110">
      <c r="A110" t="inlineStr">
        <is>
          <t>OREAS0205</t>
        </is>
      </c>
      <c r="B110" t="inlineStr">
        <is>
          <t>T</t>
        </is>
      </c>
      <c r="C110" t="inlineStr">
        <is>
          <t>T</t>
        </is>
      </c>
      <c r="D110" t="inlineStr">
        <is>
          <t>T</t>
        </is>
      </c>
      <c r="E110" t="n">
        <v>1.24</v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inlineStr">
        <is>
          <t>T</t>
        </is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inlineStr">
        <is>
          <t>T</t>
        </is>
      </c>
      <c r="O110" t="inlineStr">
        <is>
          <t>T</t>
        </is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inlineStr">
        <is>
          <t>T</t>
        </is>
      </c>
      <c r="AI110" t="inlineStr">
        <is>
          <t>T</t>
        </is>
      </c>
      <c r="AJ110" t="inlineStr">
        <is>
          <t>T</t>
        </is>
      </c>
      <c r="AK110" t="inlineStr">
        <is>
          <t>T</t>
        </is>
      </c>
      <c r="AL110" t="inlineStr">
        <is>
          <t>T</t>
        </is>
      </c>
      <c r="AM110" t="inlineStr">
        <is>
          <t>T</t>
        </is>
      </c>
      <c r="AN110" t="inlineStr">
        <is>
          <t>T</t>
        </is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inlineStr">
        <is>
          <t>T</t>
        </is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inlineStr">
        <is>
          <t>T</t>
        </is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inlineStr">
        <is>
          <t>T</t>
        </is>
      </c>
      <c r="BS110" t="inlineStr">
        <is>
          <t>T</t>
        </is>
      </c>
    </row>
    <row r="111">
      <c r="A111" t="inlineStr">
        <is>
          <t>OREAS0206</t>
        </is>
      </c>
      <c r="B111" t="inlineStr">
        <is>
          <t>T</t>
        </is>
      </c>
      <c r="C111" t="inlineStr">
        <is>
          <t>T</t>
        </is>
      </c>
      <c r="D111" t="inlineStr">
        <is>
          <t>T</t>
        </is>
      </c>
      <c r="E111" t="n">
        <v>2.2</v>
      </c>
      <c r="F111" t="inlineStr">
        <is>
          <t>T</t>
        </is>
      </c>
      <c r="G111" t="inlineStr">
        <is>
          <t>T</t>
        </is>
      </c>
      <c r="H111" t="inlineStr">
        <is>
          <t>T</t>
        </is>
      </c>
      <c r="I111" t="inlineStr">
        <is>
          <t>T</t>
        </is>
      </c>
      <c r="J111" t="inlineStr">
        <is>
          <t>T</t>
        </is>
      </c>
      <c r="K111" t="inlineStr">
        <is>
          <t>T</t>
        </is>
      </c>
      <c r="L111" t="inlineStr">
        <is>
          <t>T</t>
        </is>
      </c>
      <c r="M111" t="inlineStr">
        <is>
          <t>T</t>
        </is>
      </c>
      <c r="N111" t="inlineStr">
        <is>
          <t>T</t>
        </is>
      </c>
      <c r="O111" t="inlineStr">
        <is>
          <t>T</t>
        </is>
      </c>
      <c r="P111" t="inlineStr">
        <is>
          <t>T</t>
        </is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T</t>
        </is>
      </c>
      <c r="AI111" t="inlineStr">
        <is>
          <t>T</t>
        </is>
      </c>
      <c r="AJ111" t="inlineStr">
        <is>
          <t>T</t>
        </is>
      </c>
      <c r="AK111" t="inlineStr">
        <is>
          <t>T</t>
        </is>
      </c>
      <c r="AL111" t="inlineStr">
        <is>
          <t>T</t>
        </is>
      </c>
      <c r="AM111" t="inlineStr">
        <is>
          <t>T</t>
        </is>
      </c>
      <c r="AN111" t="inlineStr">
        <is>
          <t>T</t>
        </is>
      </c>
      <c r="AO111" t="inlineStr">
        <is>
          <t>T</t>
        </is>
      </c>
      <c r="AP111" t="inlineStr">
        <is>
          <t>T</t>
        </is>
      </c>
      <c r="AQ111" t="inlineStr">
        <is>
          <t>T</t>
        </is>
      </c>
      <c r="AR111" t="inlineStr">
        <is>
          <t>T</t>
        </is>
      </c>
      <c r="AS111" t="inlineStr">
        <is>
          <t>T</t>
        </is>
      </c>
      <c r="AT111" t="inlineStr">
        <is>
          <t>T</t>
        </is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inlineStr">
        <is>
          <t>T</t>
        </is>
      </c>
      <c r="AY111" t="inlineStr">
        <is>
          <t>T</t>
        </is>
      </c>
      <c r="AZ111" t="inlineStr">
        <is>
          <t>T</t>
        </is>
      </c>
      <c r="BA111" t="inlineStr">
        <is>
          <t>T</t>
        </is>
      </c>
      <c r="BB111" t="inlineStr">
        <is>
          <t>T</t>
        </is>
      </c>
      <c r="BC111" t="inlineStr">
        <is>
          <t>T</t>
        </is>
      </c>
      <c r="BD111" t="inlineStr">
        <is>
          <t>T</t>
        </is>
      </c>
      <c r="BE111" t="inlineStr">
        <is>
          <t>T</t>
        </is>
      </c>
      <c r="BF111" t="inlineStr">
        <is>
          <t>T</t>
        </is>
      </c>
      <c r="BG111" t="inlineStr">
        <is>
          <t>T</t>
        </is>
      </c>
      <c r="BH111" t="inlineStr">
        <is>
          <t>T</t>
        </is>
      </c>
      <c r="BI111" t="inlineStr">
        <is>
          <t>T</t>
        </is>
      </c>
      <c r="BJ111" t="inlineStr">
        <is>
          <t>T</t>
        </is>
      </c>
      <c r="BK111" t="inlineStr">
        <is>
          <t>T</t>
        </is>
      </c>
      <c r="BL111" t="inlineStr">
        <is>
          <t>T</t>
        </is>
      </c>
      <c r="BM111" t="inlineStr">
        <is>
          <t>T</t>
        </is>
      </c>
      <c r="BN111" t="inlineStr">
        <is>
          <t>T</t>
        </is>
      </c>
      <c r="BO111" t="inlineStr">
        <is>
          <t>T</t>
        </is>
      </c>
      <c r="BP111" t="inlineStr">
        <is>
          <t>T</t>
        </is>
      </c>
      <c r="BQ111" t="inlineStr">
        <is>
          <t>T</t>
        </is>
      </c>
      <c r="BR111" t="inlineStr">
        <is>
          <t>T</t>
        </is>
      </c>
      <c r="BS111" t="inlineStr">
        <is>
          <t>T</t>
        </is>
      </c>
    </row>
    <row r="112">
      <c r="A112" t="inlineStr">
        <is>
          <t>OREAS0207</t>
        </is>
      </c>
      <c r="B112" t="inlineStr">
        <is>
          <t>T</t>
        </is>
      </c>
      <c r="C112" t="inlineStr">
        <is>
          <t>T</t>
        </is>
      </c>
      <c r="D112" t="inlineStr">
        <is>
          <t>T</t>
        </is>
      </c>
      <c r="E112" t="n">
        <v>3.47</v>
      </c>
      <c r="F112" t="inlineStr">
        <is>
          <t>T</t>
        </is>
      </c>
      <c r="G112" t="inlineStr">
        <is>
          <t>T</t>
        </is>
      </c>
      <c r="H112" t="inlineStr">
        <is>
          <t>T</t>
        </is>
      </c>
      <c r="I112" t="inlineStr">
        <is>
          <t>T</t>
        </is>
      </c>
      <c r="J112" t="inlineStr">
        <is>
          <t>T</t>
        </is>
      </c>
      <c r="K112" t="inlineStr">
        <is>
          <t>T</t>
        </is>
      </c>
      <c r="L112" t="inlineStr">
        <is>
          <t>T</t>
        </is>
      </c>
      <c r="M112" t="inlineStr">
        <is>
          <t>T</t>
        </is>
      </c>
      <c r="N112" t="inlineStr">
        <is>
          <t>T</t>
        </is>
      </c>
      <c r="O112" t="inlineStr">
        <is>
          <t>T</t>
        </is>
      </c>
      <c r="P112" t="inlineStr">
        <is>
          <t>T</t>
        </is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>
        <is>
          <t>T</t>
        </is>
      </c>
      <c r="AG112" t="inlineStr">
        <is>
          <t>T</t>
        </is>
      </c>
      <c r="AH112" t="inlineStr">
        <is>
          <t>T</t>
        </is>
      </c>
      <c r="AI112" t="inlineStr">
        <is>
          <t>T</t>
        </is>
      </c>
      <c r="AJ112" t="inlineStr">
        <is>
          <t>T</t>
        </is>
      </c>
      <c r="AK112" t="inlineStr">
        <is>
          <t>T</t>
        </is>
      </c>
      <c r="AL112" t="inlineStr">
        <is>
          <t>T</t>
        </is>
      </c>
      <c r="AM112" t="inlineStr">
        <is>
          <t>T</t>
        </is>
      </c>
      <c r="AN112" t="inlineStr">
        <is>
          <t>T</t>
        </is>
      </c>
      <c r="AO112" t="inlineStr">
        <is>
          <t>T</t>
        </is>
      </c>
      <c r="AP112" t="inlineStr">
        <is>
          <t>T</t>
        </is>
      </c>
      <c r="AQ112" t="inlineStr">
        <is>
          <t>T</t>
        </is>
      </c>
      <c r="AR112" t="inlineStr">
        <is>
          <t>T</t>
        </is>
      </c>
      <c r="AS112" t="inlineStr">
        <is>
          <t>T</t>
        </is>
      </c>
      <c r="AT112" t="inlineStr">
        <is>
          <t>T</t>
        </is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inlineStr">
        <is>
          <t>T</t>
        </is>
      </c>
      <c r="BA112" t="inlineStr">
        <is>
          <t>T</t>
        </is>
      </c>
      <c r="BB112" t="inlineStr">
        <is>
          <t>T</t>
        </is>
      </c>
      <c r="BC112" t="inlineStr">
        <is>
          <t>T</t>
        </is>
      </c>
      <c r="BD112" t="inlineStr">
        <is>
          <t>T</t>
        </is>
      </c>
      <c r="BE112" t="inlineStr">
        <is>
          <t>T</t>
        </is>
      </c>
      <c r="BF112" t="inlineStr">
        <is>
          <t>T</t>
        </is>
      </c>
      <c r="BG112" t="inlineStr">
        <is>
          <t>T</t>
        </is>
      </c>
      <c r="BH112" t="inlineStr">
        <is>
          <t>T</t>
        </is>
      </c>
      <c r="BI112" t="inlineStr">
        <is>
          <t>T</t>
        </is>
      </c>
      <c r="BJ112" t="inlineStr">
        <is>
          <t>T</t>
        </is>
      </c>
      <c r="BK112" t="inlineStr">
        <is>
          <t>T</t>
        </is>
      </c>
      <c r="BL112" t="inlineStr">
        <is>
          <t>T</t>
        </is>
      </c>
      <c r="BM112" t="inlineStr">
        <is>
          <t>T</t>
        </is>
      </c>
      <c r="BN112" t="inlineStr">
        <is>
          <t>T</t>
        </is>
      </c>
      <c r="BO112" t="inlineStr">
        <is>
          <t>T</t>
        </is>
      </c>
      <c r="BP112" t="inlineStr">
        <is>
          <t>T</t>
        </is>
      </c>
      <c r="BQ112" t="inlineStr">
        <is>
          <t>T</t>
        </is>
      </c>
      <c r="BR112" t="inlineStr">
        <is>
          <t>T</t>
        </is>
      </c>
      <c r="BS112" t="inlineStr">
        <is>
          <t>T</t>
        </is>
      </c>
    </row>
    <row r="113">
      <c r="A113" t="inlineStr">
        <is>
          <t>OREAS0208</t>
        </is>
      </c>
      <c r="B113" t="inlineStr">
        <is>
          <t>T</t>
        </is>
      </c>
      <c r="C113" t="inlineStr">
        <is>
          <t>T</t>
        </is>
      </c>
      <c r="D113" t="inlineStr">
        <is>
          <t>T</t>
        </is>
      </c>
      <c r="E113" t="n">
        <v>9.25</v>
      </c>
      <c r="F113" t="inlineStr">
        <is>
          <t>T</t>
        </is>
      </c>
      <c r="G113" t="inlineStr">
        <is>
          <t>T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T</t>
        </is>
      </c>
      <c r="L113" t="inlineStr">
        <is>
          <t>T</t>
        </is>
      </c>
      <c r="M113" t="inlineStr">
        <is>
          <t>T</t>
        </is>
      </c>
      <c r="N113" t="inlineStr">
        <is>
          <t>T</t>
        </is>
      </c>
      <c r="O113" t="inlineStr">
        <is>
          <t>T</t>
        </is>
      </c>
      <c r="P113" t="inlineStr">
        <is>
          <t>T</t>
        </is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T</t>
        </is>
      </c>
      <c r="AJ113" t="inlineStr">
        <is>
          <t>T</t>
        </is>
      </c>
      <c r="AK113" t="inlineStr">
        <is>
          <t>T</t>
        </is>
      </c>
      <c r="AL113" t="inlineStr">
        <is>
          <t>T</t>
        </is>
      </c>
      <c r="AM113" t="inlineStr">
        <is>
          <t>T</t>
        </is>
      </c>
      <c r="AN113" t="inlineStr">
        <is>
          <t>T</t>
        </is>
      </c>
      <c r="AO113" t="inlineStr">
        <is>
          <t>T</t>
        </is>
      </c>
      <c r="AP113" t="inlineStr">
        <is>
          <t>T</t>
        </is>
      </c>
      <c r="AQ113" t="inlineStr">
        <is>
          <t>T</t>
        </is>
      </c>
      <c r="AR113" t="inlineStr">
        <is>
          <t>T</t>
        </is>
      </c>
      <c r="AS113" t="inlineStr">
        <is>
          <t>T</t>
        </is>
      </c>
      <c r="AT113" t="inlineStr">
        <is>
          <t>T</t>
        </is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inlineStr">
        <is>
          <t>T</t>
        </is>
      </c>
      <c r="AY113" t="inlineStr">
        <is>
          <t>T</t>
        </is>
      </c>
      <c r="AZ113" t="inlineStr">
        <is>
          <t>T</t>
        </is>
      </c>
      <c r="BA113" t="inlineStr">
        <is>
          <t>T</t>
        </is>
      </c>
      <c r="BB113" t="inlineStr">
        <is>
          <t>T</t>
        </is>
      </c>
      <c r="BC113" t="inlineStr">
        <is>
          <t>T</t>
        </is>
      </c>
      <c r="BD113" t="inlineStr">
        <is>
          <t>T</t>
        </is>
      </c>
      <c r="BE113" t="inlineStr">
        <is>
          <t>T</t>
        </is>
      </c>
      <c r="BF113" t="inlineStr">
        <is>
          <t>T</t>
        </is>
      </c>
      <c r="BG113" t="inlineStr">
        <is>
          <t>T</t>
        </is>
      </c>
      <c r="BH113" t="inlineStr">
        <is>
          <t>T</t>
        </is>
      </c>
      <c r="BI113" t="inlineStr">
        <is>
          <t>T</t>
        </is>
      </c>
      <c r="BJ113" t="inlineStr">
        <is>
          <t>T</t>
        </is>
      </c>
      <c r="BK113" t="inlineStr">
        <is>
          <t>T</t>
        </is>
      </c>
      <c r="BL113" t="inlineStr">
        <is>
          <t>T</t>
        </is>
      </c>
      <c r="BM113" t="inlineStr">
        <is>
          <t>T</t>
        </is>
      </c>
      <c r="BN113" t="inlineStr">
        <is>
          <t>T</t>
        </is>
      </c>
      <c r="BO113" t="inlineStr">
        <is>
          <t>T</t>
        </is>
      </c>
      <c r="BP113" t="inlineStr">
        <is>
          <t>T</t>
        </is>
      </c>
      <c r="BQ113" t="inlineStr">
        <is>
          <t>T</t>
        </is>
      </c>
      <c r="BR113" t="inlineStr">
        <is>
          <t>T</t>
        </is>
      </c>
      <c r="BS113" t="inlineStr">
        <is>
          <t>T</t>
        </is>
      </c>
    </row>
    <row r="114">
      <c r="A114" t="inlineStr">
        <is>
          <t>OREAS0209</t>
        </is>
      </c>
      <c r="B114" t="n">
        <v>0.264</v>
      </c>
      <c r="C114" t="n">
        <v>12300</v>
      </c>
      <c r="D114" t="n">
        <v>1047</v>
      </c>
      <c r="E114" t="n">
        <v>1.58</v>
      </c>
      <c r="F114" s="2" t="n">
        <v>10</v>
      </c>
      <c r="G114" t="n">
        <v>73</v>
      </c>
      <c r="H114" s="2" t="n">
        <v>0.5</v>
      </c>
      <c r="I114" t="n">
        <v>0.061</v>
      </c>
      <c r="J114" t="n">
        <v>14900</v>
      </c>
      <c r="K114" s="2" t="n">
        <v>0.2</v>
      </c>
      <c r="L114" t="n">
        <v>27.7</v>
      </c>
      <c r="M114" t="inlineStr">
        <is>
          <t>T</t>
        </is>
      </c>
      <c r="N114" t="n">
        <v>29</v>
      </c>
      <c r="O114" t="n">
        <v>39.1</v>
      </c>
      <c r="P114" t="n">
        <v>0.92</v>
      </c>
      <c r="Q114" t="n">
        <v>76</v>
      </c>
      <c r="R114" t="n">
        <v>2.96</v>
      </c>
      <c r="S114" t="inlineStr">
        <is>
          <t>T</t>
        </is>
      </c>
      <c r="T114" t="n">
        <v>0.66</v>
      </c>
      <c r="U114" t="n">
        <v>60400</v>
      </c>
      <c r="V114" t="n">
        <v>4.02</v>
      </c>
      <c r="W114" t="n">
        <v>3.78</v>
      </c>
      <c r="X114" t="inlineStr">
        <is>
          <t>T</t>
        </is>
      </c>
      <c r="Y114" t="n">
        <v>0.65</v>
      </c>
      <c r="Z114" s="2" t="n">
        <v>1</v>
      </c>
      <c r="AA114" t="inlineStr">
        <is>
          <t>T</t>
        </is>
      </c>
      <c r="AB114" t="n">
        <v>0.023</v>
      </c>
      <c r="AC114" t="inlineStr">
        <is>
          <t>T</t>
        </is>
      </c>
      <c r="AD114" t="n">
        <v>640</v>
      </c>
      <c r="AE114" t="n">
        <v>12.8</v>
      </c>
      <c r="AF114" t="n">
        <v>5.38</v>
      </c>
      <c r="AG114" t="n">
        <v>0.13</v>
      </c>
      <c r="AH114" t="n">
        <v>23500</v>
      </c>
      <c r="AI114" t="n">
        <v>1360</v>
      </c>
      <c r="AJ114" t="n">
        <v>2.01</v>
      </c>
      <c r="AK114" t="n">
        <v>1850</v>
      </c>
      <c r="AL114" t="inlineStr">
        <is>
          <t>T</t>
        </is>
      </c>
      <c r="AM114" t="inlineStr">
        <is>
          <t>T</t>
        </is>
      </c>
      <c r="AN114" t="n">
        <v>113</v>
      </c>
      <c r="AO114" t="n">
        <v>1610</v>
      </c>
      <c r="AP114" t="n">
        <v>3.25</v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n">
        <v>3.96</v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n">
        <v>8870</v>
      </c>
      <c r="AY114" s="2" t="n">
        <v>2</v>
      </c>
      <c r="AZ114" t="n">
        <v>3.33</v>
      </c>
      <c r="BA114" t="n">
        <v>0.99</v>
      </c>
      <c r="BB114" t="inlineStr">
        <is>
          <t>T</t>
        </is>
      </c>
      <c r="BC114" t="inlineStr">
        <is>
          <t>T</t>
        </is>
      </c>
      <c r="BD114" t="n">
        <v>0.9399999999999999</v>
      </c>
      <c r="BE114" t="n">
        <v>64</v>
      </c>
      <c r="BF114" s="2" t="n">
        <v>0.05</v>
      </c>
      <c r="BG114" t="n">
        <v>0.49</v>
      </c>
      <c r="BH114" t="inlineStr">
        <is>
          <t>T</t>
        </is>
      </c>
      <c r="BI114" t="n">
        <v>1.75</v>
      </c>
      <c r="BJ114" t="n">
        <v>1240</v>
      </c>
      <c r="BK114" t="n">
        <v>0.037</v>
      </c>
      <c r="BL114" t="inlineStr">
        <is>
          <t>T</t>
        </is>
      </c>
      <c r="BM114" t="n">
        <v>0.43</v>
      </c>
      <c r="BN114" t="n">
        <v>39.7</v>
      </c>
      <c r="BO114" t="n">
        <v>0.36</v>
      </c>
      <c r="BP114" t="n">
        <v>13</v>
      </c>
      <c r="BQ114" t="n">
        <v>0.93</v>
      </c>
      <c r="BR114" t="n">
        <v>74</v>
      </c>
      <c r="BS114" t="n">
        <v>27.4</v>
      </c>
    </row>
    <row r="115">
      <c r="A115" t="inlineStr">
        <is>
          <t>OREAS0020a</t>
        </is>
      </c>
      <c r="B115" t="n">
        <v>0.061</v>
      </c>
      <c r="C115" t="n">
        <v>77200</v>
      </c>
      <c r="D115" t="n">
        <v>17</v>
      </c>
      <c r="E115" s="2" t="n">
        <v>0.003</v>
      </c>
      <c r="F115" t="inlineStr">
        <is>
          <t>T</t>
        </is>
      </c>
      <c r="G115" t="n">
        <v>1070</v>
      </c>
      <c r="H115" t="n">
        <v>3.65</v>
      </c>
      <c r="I115" t="n">
        <v>0.14</v>
      </c>
      <c r="J115" t="n">
        <v>25200</v>
      </c>
      <c r="K115" t="n">
        <v>0.08599999999999999</v>
      </c>
      <c r="L115" t="n">
        <v>77</v>
      </c>
      <c r="M115" t="inlineStr">
        <is>
          <t>T</t>
        </is>
      </c>
      <c r="N115" t="n">
        <v>13.4</v>
      </c>
      <c r="O115" t="n">
        <v>65</v>
      </c>
      <c r="P115" t="n">
        <v>15.2</v>
      </c>
      <c r="Q115" t="n">
        <v>45.4</v>
      </c>
      <c r="R115" t="n">
        <v>5.15</v>
      </c>
      <c r="S115" t="n">
        <v>2.94</v>
      </c>
      <c r="T115" t="n">
        <v>1.42</v>
      </c>
      <c r="U115" t="n">
        <v>36000</v>
      </c>
      <c r="V115" t="n">
        <v>19.6</v>
      </c>
      <c r="W115" t="n">
        <v>5.56</v>
      </c>
      <c r="X115" t="n">
        <v>0.17</v>
      </c>
      <c r="Y115" t="n">
        <v>2.89</v>
      </c>
      <c r="Z115" t="inlineStr">
        <is>
          <t>T</t>
        </is>
      </c>
      <c r="AA115" t="n">
        <v>1</v>
      </c>
      <c r="AB115" t="n">
        <v>0.05</v>
      </c>
      <c r="AC115" t="inlineStr">
        <is>
          <t>T</t>
        </is>
      </c>
      <c r="AD115" t="n">
        <v>32700</v>
      </c>
      <c r="AE115" t="n">
        <v>36.5</v>
      </c>
      <c r="AF115" t="n">
        <v>38.5</v>
      </c>
      <c r="AG115" t="n">
        <v>0.4</v>
      </c>
      <c r="AH115" t="n">
        <v>13600</v>
      </c>
      <c r="AI115" t="n">
        <v>520</v>
      </c>
      <c r="AJ115" t="n">
        <v>3.25</v>
      </c>
      <c r="AK115" t="n">
        <v>19800</v>
      </c>
      <c r="AL115" t="n">
        <v>20.4</v>
      </c>
      <c r="AM115" t="n">
        <v>33</v>
      </c>
      <c r="AN115" t="n">
        <v>40.6</v>
      </c>
      <c r="AO115" t="n">
        <v>1010</v>
      </c>
      <c r="AP115" t="n">
        <v>21.9</v>
      </c>
      <c r="AQ115" t="inlineStr">
        <is>
          <t>T</t>
        </is>
      </c>
      <c r="AR115" t="n">
        <v>9.140000000000001</v>
      </c>
      <c r="AS115" t="inlineStr">
        <is>
          <t>T</t>
        </is>
      </c>
      <c r="AT115" t="n">
        <v>233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640</v>
      </c>
      <c r="AY115" t="n">
        <v>0.57</v>
      </c>
      <c r="AZ115" t="n">
        <v>12.3</v>
      </c>
      <c r="BA115" t="inlineStr">
        <is>
          <t>T</t>
        </is>
      </c>
      <c r="BB115" t="n">
        <v>301448.78</v>
      </c>
      <c r="BC115" t="n">
        <v>6.66</v>
      </c>
      <c r="BD115" t="n">
        <v>4.03</v>
      </c>
      <c r="BE115" t="n">
        <v>296</v>
      </c>
      <c r="BF115" t="n">
        <v>1.56</v>
      </c>
      <c r="BG115" t="n">
        <v>0.86</v>
      </c>
      <c r="BH115" t="inlineStr">
        <is>
          <t>T</t>
        </is>
      </c>
      <c r="BI115" t="n">
        <v>21.9</v>
      </c>
      <c r="BJ115" t="n">
        <v>4890</v>
      </c>
      <c r="BK115" t="n">
        <v>1.13</v>
      </c>
      <c r="BL115" t="n">
        <v>0.43</v>
      </c>
      <c r="BM115" t="n">
        <v>6.37</v>
      </c>
      <c r="BN115" t="n">
        <v>114.834</v>
      </c>
      <c r="BO115" t="n">
        <v>3.38</v>
      </c>
      <c r="BP115" t="n">
        <v>26.8</v>
      </c>
      <c r="BQ115" t="n">
        <v>2.66</v>
      </c>
      <c r="BR115" t="n">
        <v>69</v>
      </c>
      <c r="BS115" t="n">
        <v>89</v>
      </c>
    </row>
    <row r="116">
      <c r="A116" t="inlineStr">
        <is>
          <t>OREAS0020b</t>
        </is>
      </c>
      <c r="B116" t="n">
        <v>0.08500000000000001</v>
      </c>
      <c r="C116" t="n">
        <v>76300</v>
      </c>
      <c r="D116" t="n">
        <v>2.05</v>
      </c>
      <c r="E116" t="n">
        <v>0.004</v>
      </c>
      <c r="F116" s="2" t="n">
        <v>10</v>
      </c>
      <c r="G116" t="n">
        <v>1056</v>
      </c>
      <c r="H116" t="n">
        <v>2.68</v>
      </c>
      <c r="I116" t="n">
        <v>0.79</v>
      </c>
      <c r="J116" t="n">
        <v>17300</v>
      </c>
      <c r="K116" t="n">
        <v>0.19</v>
      </c>
      <c r="L116" t="n">
        <v>79</v>
      </c>
      <c r="M116" t="inlineStr">
        <is>
          <t>T</t>
        </is>
      </c>
      <c r="N116" t="n">
        <v>8.4</v>
      </c>
      <c r="O116" t="n">
        <v>47.9</v>
      </c>
      <c r="P116" t="n">
        <v>12</v>
      </c>
      <c r="Q116" t="n">
        <v>22.7</v>
      </c>
      <c r="R116" t="n">
        <v>3.76</v>
      </c>
      <c r="S116" t="n">
        <v>1.43</v>
      </c>
      <c r="T116" t="n">
        <v>1.5</v>
      </c>
      <c r="U116" t="n">
        <v>29800</v>
      </c>
      <c r="V116" t="n">
        <v>21</v>
      </c>
      <c r="W116" t="n">
        <v>6.09</v>
      </c>
      <c r="X116" t="n">
        <v>0.16</v>
      </c>
      <c r="Y116" t="n">
        <v>1.96</v>
      </c>
      <c r="Z116" s="2" t="n">
        <v>0.01</v>
      </c>
      <c r="AA116" t="n">
        <v>0.6</v>
      </c>
      <c r="AB116" t="n">
        <v>0.067</v>
      </c>
      <c r="AC116" t="inlineStr">
        <is>
          <t>T</t>
        </is>
      </c>
      <c r="AD116" t="n">
        <v>29500</v>
      </c>
      <c r="AE116" t="n">
        <v>38.1</v>
      </c>
      <c r="AF116" t="n">
        <v>56</v>
      </c>
      <c r="AG116" t="n">
        <v>0.17</v>
      </c>
      <c r="AH116" t="n">
        <v>7490</v>
      </c>
      <c r="AI116" t="n">
        <v>360</v>
      </c>
      <c r="AJ116" t="n">
        <v>2.65</v>
      </c>
      <c r="AK116" t="n">
        <v>20400</v>
      </c>
      <c r="AL116" t="n">
        <v>13.2</v>
      </c>
      <c r="AM116" t="n">
        <v>34.5</v>
      </c>
      <c r="AN116" t="n">
        <v>22.8</v>
      </c>
      <c r="AO116" t="n">
        <v>830</v>
      </c>
      <c r="AP116" t="n">
        <v>24.5</v>
      </c>
      <c r="AQ116" s="2" t="n">
        <v>0.001</v>
      </c>
      <c r="AR116" t="n">
        <v>8.960000000000001</v>
      </c>
      <c r="AS116" s="2" t="n">
        <v>0.005</v>
      </c>
      <c r="AT116" t="n">
        <v>176</v>
      </c>
      <c r="AU116" s="2" t="n">
        <v>0.002</v>
      </c>
      <c r="AV116" t="inlineStr">
        <is>
          <t>T</t>
        </is>
      </c>
      <c r="AW116" t="inlineStr">
        <is>
          <t>T</t>
        </is>
      </c>
      <c r="AX116" t="n">
        <v>1290</v>
      </c>
      <c r="AY116" t="n">
        <v>0.26</v>
      </c>
      <c r="AZ116" t="n">
        <v>8.779999999999999</v>
      </c>
      <c r="BA116" t="n">
        <v>0.34</v>
      </c>
      <c r="BB116" t="n">
        <v>319164.564</v>
      </c>
      <c r="BC116" t="n">
        <v>7.79</v>
      </c>
      <c r="BD116" t="n">
        <v>5.05</v>
      </c>
      <c r="BE116" t="n">
        <v>161</v>
      </c>
      <c r="BF116" t="n">
        <v>1.17</v>
      </c>
      <c r="BG116" t="n">
        <v>0.77</v>
      </c>
      <c r="BH116" s="2" t="n">
        <v>0.05</v>
      </c>
      <c r="BI116" t="n">
        <v>15.1</v>
      </c>
      <c r="BJ116" t="n">
        <v>3710</v>
      </c>
      <c r="BK116" t="n">
        <v>0.97</v>
      </c>
      <c r="BL116" t="n">
        <v>0.19</v>
      </c>
      <c r="BM116" t="n">
        <v>4.04</v>
      </c>
      <c r="BN116" t="n">
        <v>68</v>
      </c>
      <c r="BO116" t="n">
        <v>11.3</v>
      </c>
      <c r="BP116" t="n">
        <v>15.8</v>
      </c>
      <c r="BQ116" t="n">
        <v>1.07</v>
      </c>
      <c r="BR116" t="n">
        <v>82</v>
      </c>
      <c r="BS116" t="n">
        <v>62</v>
      </c>
    </row>
    <row r="117">
      <c r="A117" t="inlineStr">
        <is>
          <t>OREAS0210</t>
        </is>
      </c>
      <c r="B117" t="n">
        <v>0.9429999999999999</v>
      </c>
      <c r="C117" t="n">
        <v>21900</v>
      </c>
      <c r="D117" t="n">
        <v>3715</v>
      </c>
      <c r="E117" t="n">
        <v>5.49</v>
      </c>
      <c r="F117" s="2" t="n">
        <v>10</v>
      </c>
      <c r="G117" t="n">
        <v>157</v>
      </c>
      <c r="H117" s="2" t="n">
        <v>0.5</v>
      </c>
      <c r="I117" t="n">
        <v>0.19</v>
      </c>
      <c r="J117" t="n">
        <v>31300</v>
      </c>
      <c r="K117" t="n">
        <v>0.2</v>
      </c>
      <c r="L117" t="n">
        <v>20.1</v>
      </c>
      <c r="M117" t="inlineStr">
        <is>
          <t>T</t>
        </is>
      </c>
      <c r="N117" t="n">
        <v>27.5</v>
      </c>
      <c r="O117" t="n">
        <v>68</v>
      </c>
      <c r="P117" t="n">
        <v>2.27</v>
      </c>
      <c r="Q117" t="n">
        <v>162</v>
      </c>
      <c r="R117" t="n">
        <v>3</v>
      </c>
      <c r="S117" t="n">
        <v>1.43</v>
      </c>
      <c r="T117" t="n">
        <v>0.75</v>
      </c>
      <c r="U117" t="n">
        <v>95400</v>
      </c>
      <c r="V117" t="n">
        <v>7.9</v>
      </c>
      <c r="W117" t="n">
        <v>3.64</v>
      </c>
      <c r="X117" t="inlineStr">
        <is>
          <t>T</t>
        </is>
      </c>
      <c r="Y117" t="n">
        <v>0.43</v>
      </c>
      <c r="Z117" s="2" t="n">
        <v>1</v>
      </c>
      <c r="AA117" t="n">
        <v>0.53</v>
      </c>
      <c r="AB117" t="n">
        <v>0.04</v>
      </c>
      <c r="AC117" t="inlineStr">
        <is>
          <t>T</t>
        </is>
      </c>
      <c r="AD117" t="n">
        <v>1040</v>
      </c>
      <c r="AE117" t="n">
        <v>10.3</v>
      </c>
      <c r="AF117" t="n">
        <v>10.9</v>
      </c>
      <c r="AG117" t="n">
        <v>0.15</v>
      </c>
      <c r="AH117" t="n">
        <v>21900</v>
      </c>
      <c r="AI117" t="n">
        <v>3340</v>
      </c>
      <c r="AJ117" t="n">
        <v>3.27</v>
      </c>
      <c r="AK117" t="n">
        <v>1410</v>
      </c>
      <c r="AL117" t="n">
        <v>0.39</v>
      </c>
      <c r="AM117" t="inlineStr">
        <is>
          <t>T</t>
        </is>
      </c>
      <c r="AN117" t="n">
        <v>92</v>
      </c>
      <c r="AO117" t="n">
        <v>2100</v>
      </c>
      <c r="AP117" t="n">
        <v>9.130000000000001</v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n">
        <v>5.96</v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n">
        <v>28700</v>
      </c>
      <c r="AY117" s="2" t="n">
        <v>7</v>
      </c>
      <c r="AZ117" t="n">
        <v>7.02</v>
      </c>
      <c r="BA117" t="n">
        <v>3.37</v>
      </c>
      <c r="BB117" t="inlineStr">
        <is>
          <t>T</t>
        </is>
      </c>
      <c r="BC117" t="n">
        <v>3.19</v>
      </c>
      <c r="BD117" t="n">
        <v>0.83</v>
      </c>
      <c r="BE117" t="n">
        <v>89</v>
      </c>
      <c r="BF117" t="inlineStr">
        <is>
          <t>T</t>
        </is>
      </c>
      <c r="BG117" t="n">
        <v>0.49</v>
      </c>
      <c r="BH117" t="n">
        <v>0.19</v>
      </c>
      <c r="BI117" t="n">
        <v>2.48</v>
      </c>
      <c r="BJ117" t="n">
        <v>990</v>
      </c>
      <c r="BK117" t="n">
        <v>0.06900000000000001</v>
      </c>
      <c r="BL117" t="n">
        <v>0.18</v>
      </c>
      <c r="BM117" t="n">
        <v>0.84</v>
      </c>
      <c r="BN117" t="n">
        <v>89</v>
      </c>
      <c r="BO117" t="n">
        <v>1.2</v>
      </c>
      <c r="BP117" t="n">
        <v>13.7</v>
      </c>
      <c r="BQ117" t="n">
        <v>1.12</v>
      </c>
      <c r="BR117" t="n">
        <v>96</v>
      </c>
      <c r="BS117" t="n">
        <v>18.2</v>
      </c>
    </row>
    <row r="118">
      <c r="A118" t="inlineStr">
        <is>
          <t>OREAS0211</t>
        </is>
      </c>
      <c r="B118" t="n">
        <v>0.205</v>
      </c>
      <c r="C118" t="n">
        <v>68500</v>
      </c>
      <c r="D118" t="n">
        <v>41.8</v>
      </c>
      <c r="E118" t="n">
        <v>0.768</v>
      </c>
      <c r="F118" t="n">
        <v>70</v>
      </c>
      <c r="G118" t="n">
        <v>186</v>
      </c>
      <c r="H118" t="n">
        <v>0.41</v>
      </c>
      <c r="I118" t="n">
        <v>0.046</v>
      </c>
      <c r="J118" t="n">
        <v>66100</v>
      </c>
      <c r="K118" t="n">
        <v>0.42</v>
      </c>
      <c r="L118" t="n">
        <v>12.3</v>
      </c>
      <c r="M118" t="inlineStr">
        <is>
          <t>T</t>
        </is>
      </c>
      <c r="N118" t="n">
        <v>43.8</v>
      </c>
      <c r="O118" t="n">
        <v>95</v>
      </c>
      <c r="P118" t="n">
        <v>0.6899999999999999</v>
      </c>
      <c r="Q118" t="n">
        <v>164</v>
      </c>
      <c r="R118" t="n">
        <v>4.05</v>
      </c>
      <c r="S118" t="n">
        <v>2.5</v>
      </c>
      <c r="T118" t="n">
        <v>0.98</v>
      </c>
      <c r="U118" t="n">
        <v>81400</v>
      </c>
      <c r="V118" t="n">
        <v>15.8</v>
      </c>
      <c r="W118" t="n">
        <v>3.5</v>
      </c>
      <c r="X118" t="n">
        <v>0.14</v>
      </c>
      <c r="Y118" t="n">
        <v>1.7</v>
      </c>
      <c r="Z118" t="n">
        <v>0.04</v>
      </c>
      <c r="AA118" t="n">
        <v>0.85</v>
      </c>
      <c r="AB118" t="n">
        <v>0.076</v>
      </c>
      <c r="AC118" t="inlineStr">
        <is>
          <t>T</t>
        </is>
      </c>
      <c r="AD118" t="n">
        <v>3990</v>
      </c>
      <c r="AE118" t="n">
        <v>5.01</v>
      </c>
      <c r="AF118" t="n">
        <v>10.7</v>
      </c>
      <c r="AG118" t="n">
        <v>0.38</v>
      </c>
      <c r="AH118" t="n">
        <v>37200</v>
      </c>
      <c r="AI118" t="n">
        <v>1390</v>
      </c>
      <c r="AJ118" t="n">
        <v>1.15</v>
      </c>
      <c r="AK118" t="n">
        <v>20500</v>
      </c>
      <c r="AL118" t="n">
        <v>3.58</v>
      </c>
      <c r="AM118" t="n">
        <v>8.57</v>
      </c>
      <c r="AN118" t="n">
        <v>49.1</v>
      </c>
      <c r="AO118" t="n">
        <v>430</v>
      </c>
      <c r="AP118" t="n">
        <v>17.1</v>
      </c>
      <c r="AQ118" t="inlineStr">
        <is>
          <t>T</t>
        </is>
      </c>
      <c r="AR118" t="n">
        <v>1.8</v>
      </c>
      <c r="AS118" t="inlineStr">
        <is>
          <t>T</t>
        </is>
      </c>
      <c r="AT118" t="n">
        <v>3.83</v>
      </c>
      <c r="AU118" t="n">
        <v>0.002</v>
      </c>
      <c r="AV118" t="inlineStr">
        <is>
          <t>T</t>
        </is>
      </c>
      <c r="AW118" t="inlineStr">
        <is>
          <t>T</t>
        </is>
      </c>
      <c r="AX118" t="n">
        <v>3080</v>
      </c>
      <c r="AY118" t="n">
        <v>1.1</v>
      </c>
      <c r="AZ118" t="n">
        <v>40.8</v>
      </c>
      <c r="BA118" t="n">
        <v>1</v>
      </c>
      <c r="BB118" t="inlineStr">
        <is>
          <t>T</t>
        </is>
      </c>
      <c r="BC118" t="n">
        <v>1.75</v>
      </c>
      <c r="BD118" t="n">
        <v>1</v>
      </c>
      <c r="BE118" t="n">
        <v>127</v>
      </c>
      <c r="BF118" t="n">
        <v>0.24</v>
      </c>
      <c r="BG118" t="n">
        <v>0.63</v>
      </c>
      <c r="BH118" t="n">
        <v>0.07199999999999999</v>
      </c>
      <c r="BI118" t="n">
        <v>0.78</v>
      </c>
      <c r="BJ118" t="n">
        <v>6530</v>
      </c>
      <c r="BK118" t="n">
        <v>0.15</v>
      </c>
      <c r="BL118" t="n">
        <v>0.37</v>
      </c>
      <c r="BM118" t="n">
        <v>0.24</v>
      </c>
      <c r="BN118" t="n">
        <v>154</v>
      </c>
      <c r="BO118" t="n">
        <v>19.3</v>
      </c>
      <c r="BP118" t="n">
        <v>21.7</v>
      </c>
      <c r="BQ118" t="n">
        <v>2.36</v>
      </c>
      <c r="BR118" t="n">
        <v>120</v>
      </c>
      <c r="BS118" t="n">
        <v>51</v>
      </c>
    </row>
    <row r="119">
      <c r="A119" t="inlineStr">
        <is>
          <t>OREAS0214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3.03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OREAS0215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3.54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OREAS0216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6.66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OREAS0216b</t>
        </is>
      </c>
      <c r="B122" t="n">
        <v>1.09</v>
      </c>
      <c r="C122" t="n">
        <v>30200</v>
      </c>
      <c r="D122" t="n">
        <v>34.2</v>
      </c>
      <c r="E122" t="n">
        <v>6.66</v>
      </c>
      <c r="F122" t="n">
        <v>27.9</v>
      </c>
      <c r="G122" t="n">
        <v>33.3</v>
      </c>
      <c r="H122" t="n">
        <v>0.19</v>
      </c>
      <c r="I122" t="n">
        <v>0.34</v>
      </c>
      <c r="J122" t="n">
        <v>27200</v>
      </c>
      <c r="K122" t="n">
        <v>0.15</v>
      </c>
      <c r="L122" t="n">
        <v>8.109999999999999</v>
      </c>
      <c r="M122" t="inlineStr">
        <is>
          <t>T</t>
        </is>
      </c>
      <c r="N122" t="n">
        <v>31.2</v>
      </c>
      <c r="O122" t="n">
        <v>266</v>
      </c>
      <c r="P122" t="n">
        <v>0.26</v>
      </c>
      <c r="Q122" t="n">
        <v>136</v>
      </c>
      <c r="R122" t="n">
        <v>2.14</v>
      </c>
      <c r="S122" t="inlineStr">
        <is>
          <t>T</t>
        </is>
      </c>
      <c r="T122" t="inlineStr">
        <is>
          <t>T</t>
        </is>
      </c>
      <c r="U122" t="n">
        <v>50900</v>
      </c>
      <c r="V122" t="n">
        <v>10.1</v>
      </c>
      <c r="W122" t="inlineStr">
        <is>
          <t>T</t>
        </is>
      </c>
      <c r="X122" t="inlineStr">
        <is>
          <t>T</t>
        </is>
      </c>
      <c r="Y122" t="n">
        <v>0.44</v>
      </c>
      <c r="Z122" t="n">
        <v>0.08599999999999999</v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n">
        <v>1390</v>
      </c>
      <c r="AE122" t="n">
        <v>3.47</v>
      </c>
      <c r="AF122" t="n">
        <v>17.7</v>
      </c>
      <c r="AG122" t="n">
        <v>0.15</v>
      </c>
      <c r="AH122" t="n">
        <v>25600</v>
      </c>
      <c r="AI122" t="n">
        <v>650</v>
      </c>
      <c r="AJ122" t="n">
        <v>3.43</v>
      </c>
      <c r="AK122" t="n">
        <v>610</v>
      </c>
      <c r="AL122" t="inlineStr">
        <is>
          <t>T</t>
        </is>
      </c>
      <c r="AM122" t="n">
        <v>5.22</v>
      </c>
      <c r="AN122" t="n">
        <v>100</v>
      </c>
      <c r="AO122" t="n">
        <v>370</v>
      </c>
      <c r="AP122" t="n">
        <v>20.3</v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n">
        <v>5.99</v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n">
        <v>5080</v>
      </c>
      <c r="AY122" t="n">
        <v>0.23</v>
      </c>
      <c r="AZ122" t="n">
        <v>7.77</v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n">
        <v>33.9</v>
      </c>
      <c r="BF122" t="inlineStr">
        <is>
          <t>T</t>
        </is>
      </c>
      <c r="BG122" t="n">
        <v>0.29</v>
      </c>
      <c r="BH122" t="n">
        <v>0.19</v>
      </c>
      <c r="BI122" t="n">
        <v>0.91</v>
      </c>
      <c r="BJ122" t="n">
        <v>2900</v>
      </c>
      <c r="BK122" t="n">
        <v>0.062</v>
      </c>
      <c r="BL122" t="inlineStr">
        <is>
          <t>T</t>
        </is>
      </c>
      <c r="BM122" t="n">
        <v>0.19</v>
      </c>
      <c r="BN122" t="n">
        <v>138</v>
      </c>
      <c r="BO122" t="n">
        <v>3.95</v>
      </c>
      <c r="BP122" t="n">
        <v>10.5</v>
      </c>
      <c r="BQ122" t="n">
        <v>1.01</v>
      </c>
      <c r="BR122" t="n">
        <v>70</v>
      </c>
      <c r="BS122" t="n">
        <v>12</v>
      </c>
    </row>
    <row r="123">
      <c r="A123" t="inlineStr">
        <is>
          <t>OREAS0217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0.338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OREAS0218</t>
        </is>
      </c>
      <c r="B124" t="inlineStr">
        <is>
          <t>T</t>
        </is>
      </c>
      <c r="C124" t="inlineStr">
        <is>
          <t>T</t>
        </is>
      </c>
      <c r="D124" t="inlineStr">
        <is>
          <t>T</t>
        </is>
      </c>
      <c r="E124" t="n">
        <v>0.531</v>
      </c>
      <c r="F124" t="inlineStr">
        <is>
          <t>T</t>
        </is>
      </c>
      <c r="G124" t="inlineStr">
        <is>
          <t>T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T</t>
        </is>
      </c>
      <c r="L124" t="inlineStr">
        <is>
          <t>T</t>
        </is>
      </c>
      <c r="M124" t="inlineStr">
        <is>
          <t>T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T</t>
        </is>
      </c>
      <c r="AJ124" t="inlineStr">
        <is>
          <t>T</t>
        </is>
      </c>
      <c r="AK124" t="inlineStr">
        <is>
          <t>T</t>
        </is>
      </c>
      <c r="AL124" t="inlineStr">
        <is>
          <t>T</t>
        </is>
      </c>
      <c r="AM124" t="inlineStr">
        <is>
          <t>T</t>
        </is>
      </c>
      <c r="AN124" t="inlineStr">
        <is>
          <t>T</t>
        </is>
      </c>
      <c r="AO124" t="inlineStr">
        <is>
          <t>T</t>
        </is>
      </c>
      <c r="AP124" t="inlineStr">
        <is>
          <t>T</t>
        </is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inlineStr">
        <is>
          <t>T</t>
        </is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inlineStr">
        <is>
          <t>T</t>
        </is>
      </c>
      <c r="AY124" t="inlineStr">
        <is>
          <t>T</t>
        </is>
      </c>
      <c r="AZ124" t="inlineStr">
        <is>
          <t>T</t>
        </is>
      </c>
      <c r="BA124" t="inlineStr">
        <is>
          <t>T</t>
        </is>
      </c>
      <c r="BB124" t="inlineStr">
        <is>
          <t>T</t>
        </is>
      </c>
      <c r="BC124" t="inlineStr">
        <is>
          <t>T</t>
        </is>
      </c>
      <c r="BD124" t="inlineStr">
        <is>
          <t>T</t>
        </is>
      </c>
      <c r="BE124" t="inlineStr">
        <is>
          <t>T</t>
        </is>
      </c>
      <c r="BF124" t="inlineStr">
        <is>
          <t>T</t>
        </is>
      </c>
      <c r="BG124" t="inlineStr">
        <is>
          <t>T</t>
        </is>
      </c>
      <c r="BH124" t="inlineStr">
        <is>
          <t>T</t>
        </is>
      </c>
      <c r="BI124" t="inlineStr">
        <is>
          <t>T</t>
        </is>
      </c>
      <c r="BJ124" t="inlineStr">
        <is>
          <t>T</t>
        </is>
      </c>
      <c r="BK124" t="inlineStr">
        <is>
          <t>T</t>
        </is>
      </c>
      <c r="BL124" t="inlineStr">
        <is>
          <t>T</t>
        </is>
      </c>
      <c r="BM124" t="inlineStr">
        <is>
          <t>T</t>
        </is>
      </c>
      <c r="BN124" t="inlineStr">
        <is>
          <t>T</t>
        </is>
      </c>
      <c r="BO124" t="inlineStr">
        <is>
          <t>T</t>
        </is>
      </c>
      <c r="BP124" t="inlineStr">
        <is>
          <t>T</t>
        </is>
      </c>
      <c r="BQ124" t="inlineStr">
        <is>
          <t>T</t>
        </is>
      </c>
      <c r="BR124" t="inlineStr">
        <is>
          <t>T</t>
        </is>
      </c>
      <c r="BS124" t="inlineStr">
        <is>
          <t>T</t>
        </is>
      </c>
    </row>
    <row r="125">
      <c r="A125" t="inlineStr">
        <is>
          <t>OREAS0219</t>
        </is>
      </c>
      <c r="B125" t="n">
        <v>0.203</v>
      </c>
      <c r="C125" t="n">
        <v>29800</v>
      </c>
      <c r="D125" t="n">
        <v>6.79</v>
      </c>
      <c r="E125" t="n">
        <v>0.76</v>
      </c>
      <c r="F125" t="n">
        <v>47.2</v>
      </c>
      <c r="G125" t="n">
        <v>19.9</v>
      </c>
      <c r="H125" t="n">
        <v>0.2</v>
      </c>
      <c r="I125" t="n">
        <v>0.06900000000000001</v>
      </c>
      <c r="J125" t="n">
        <v>22600</v>
      </c>
      <c r="K125" t="n">
        <v>0.08599999999999999</v>
      </c>
      <c r="L125" t="n">
        <v>7.52</v>
      </c>
      <c r="M125" t="inlineStr">
        <is>
          <t>T</t>
        </is>
      </c>
      <c r="N125" t="n">
        <v>33.2</v>
      </c>
      <c r="O125" t="n">
        <v>64</v>
      </c>
      <c r="P125" t="n">
        <v>0.17</v>
      </c>
      <c r="Q125" t="n">
        <v>150</v>
      </c>
      <c r="R125" t="n">
        <v>2.85</v>
      </c>
      <c r="S125" t="inlineStr">
        <is>
          <t>T</t>
        </is>
      </c>
      <c r="T125" t="n">
        <v>0.5</v>
      </c>
      <c r="U125" t="n">
        <v>64300</v>
      </c>
      <c r="V125" t="n">
        <v>12.7</v>
      </c>
      <c r="W125" t="n">
        <v>2.17</v>
      </c>
      <c r="X125" t="inlineStr">
        <is>
          <t>T</t>
        </is>
      </c>
      <c r="Y125" t="n">
        <v>0.5</v>
      </c>
      <c r="Z125" t="inlineStr">
        <is>
          <t>T</t>
        </is>
      </c>
      <c r="AA125" t="inlineStr">
        <is>
          <t>T</t>
        </is>
      </c>
      <c r="AB125" t="n">
        <v>0.021</v>
      </c>
      <c r="AC125" t="inlineStr">
        <is>
          <t>T</t>
        </is>
      </c>
      <c r="AD125" t="n">
        <v>450</v>
      </c>
      <c r="AE125" t="n">
        <v>2.78</v>
      </c>
      <c r="AF125" t="n">
        <v>9.52</v>
      </c>
      <c r="AG125" t="n">
        <v>0.18</v>
      </c>
      <c r="AH125" t="n">
        <v>18100</v>
      </c>
      <c r="AI125" t="n">
        <v>730</v>
      </c>
      <c r="AJ125" t="n">
        <v>0.91</v>
      </c>
      <c r="AK125" t="n">
        <v>730</v>
      </c>
      <c r="AL125" t="inlineStr">
        <is>
          <t>T</t>
        </is>
      </c>
      <c r="AM125" t="n">
        <v>5.19</v>
      </c>
      <c r="AN125" t="n">
        <v>49.2</v>
      </c>
      <c r="AO125" t="n">
        <v>500</v>
      </c>
      <c r="AP125" t="n">
        <v>3.87</v>
      </c>
      <c r="AQ125" t="inlineStr">
        <is>
          <t>T</t>
        </is>
      </c>
      <c r="AR125" t="inlineStr">
        <is>
          <t>T</t>
        </is>
      </c>
      <c r="AS125" t="inlineStr">
        <is>
          <t>T</t>
        </is>
      </c>
      <c r="AT125" t="n">
        <v>1.78</v>
      </c>
      <c r="AU125" t="n">
        <v>0.002</v>
      </c>
      <c r="AV125" t="inlineStr">
        <is>
          <t>T</t>
        </is>
      </c>
      <c r="AW125" t="inlineStr">
        <is>
          <t>T</t>
        </is>
      </c>
      <c r="AX125" t="n">
        <v>1790</v>
      </c>
      <c r="AY125" t="n">
        <v>0.1</v>
      </c>
      <c r="AZ125" t="n">
        <v>5</v>
      </c>
      <c r="BA125" t="inlineStr">
        <is>
          <t>T</t>
        </is>
      </c>
      <c r="BB125" t="inlineStr">
        <is>
          <t>T</t>
        </is>
      </c>
      <c r="BC125" t="inlineStr">
        <is>
          <t>T</t>
        </is>
      </c>
      <c r="BD125" t="inlineStr">
        <is>
          <t>T</t>
        </is>
      </c>
      <c r="BE125" t="n">
        <v>21.1</v>
      </c>
      <c r="BF125" t="inlineStr">
        <is>
          <t>T</t>
        </is>
      </c>
      <c r="BG125" t="n">
        <v>0.39</v>
      </c>
      <c r="BH125" t="n">
        <v>0.051</v>
      </c>
      <c r="BI125" t="n">
        <v>0.3</v>
      </c>
      <c r="BJ125" t="n">
        <v>4160</v>
      </c>
      <c r="BK125" t="inlineStr">
        <is>
          <t>T</t>
        </is>
      </c>
      <c r="BL125" t="inlineStr">
        <is>
          <t>T</t>
        </is>
      </c>
      <c r="BM125" t="n">
        <v>0.08699999999999999</v>
      </c>
      <c r="BN125" t="n">
        <v>185</v>
      </c>
      <c r="BO125" t="n">
        <v>0.78</v>
      </c>
      <c r="BP125" t="n">
        <v>13.8</v>
      </c>
      <c r="BQ125" t="n">
        <v>1.29</v>
      </c>
      <c r="BR125" t="n">
        <v>79</v>
      </c>
      <c r="BS125" t="inlineStr">
        <is>
          <t>T</t>
        </is>
      </c>
    </row>
    <row r="126">
      <c r="A126" t="inlineStr">
        <is>
          <t>OREAS0021C</t>
        </is>
      </c>
      <c r="B126" t="inlineStr">
        <is>
          <t>T</t>
        </is>
      </c>
      <c r="C126" t="inlineStr">
        <is>
          <t>T</t>
        </is>
      </c>
      <c r="D126" t="inlineStr">
        <is>
          <t>T</t>
        </is>
      </c>
      <c r="E126" s="2" t="n">
        <v>0.003</v>
      </c>
      <c r="F126" t="inlineStr">
        <is>
          <t>T</t>
        </is>
      </c>
      <c r="G126" t="inlineStr">
        <is>
          <t>T</t>
        </is>
      </c>
      <c r="H126" t="inlineStr">
        <is>
          <t>T</t>
        </is>
      </c>
      <c r="I126" t="inlineStr">
        <is>
          <t>T</t>
        </is>
      </c>
      <c r="J126" t="inlineStr">
        <is>
          <t>T</t>
        </is>
      </c>
      <c r="K126" t="inlineStr">
        <is>
          <t>T</t>
        </is>
      </c>
      <c r="L126" t="inlineStr">
        <is>
          <t>T</t>
        </is>
      </c>
      <c r="M126" t="inlineStr">
        <is>
          <t>T</t>
        </is>
      </c>
      <c r="N126" t="inlineStr">
        <is>
          <t>T</t>
        </is>
      </c>
      <c r="O126" t="inlineStr">
        <is>
          <t>T</t>
        </is>
      </c>
      <c r="P126" t="inlineStr">
        <is>
          <t>T</t>
        </is>
      </c>
      <c r="Q126" t="inlineStr">
        <is>
          <t>T</t>
        </is>
      </c>
      <c r="R126" t="inlineStr">
        <is>
          <t>T</t>
        </is>
      </c>
      <c r="S126" t="inlineStr">
        <is>
          <t>T</t>
        </is>
      </c>
      <c r="T126" t="inlineStr">
        <is>
          <t>T</t>
        </is>
      </c>
      <c r="U126" t="inlineStr">
        <is>
          <t>T</t>
        </is>
      </c>
      <c r="V126" t="inlineStr">
        <is>
          <t>T</t>
        </is>
      </c>
      <c r="W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T</t>
        </is>
      </c>
      <c r="AJ126" t="inlineStr">
        <is>
          <t>T</t>
        </is>
      </c>
      <c r="AK126" t="inlineStr">
        <is>
          <t>T</t>
        </is>
      </c>
      <c r="AL126" t="inlineStr">
        <is>
          <t>T</t>
        </is>
      </c>
      <c r="AM126" t="inlineStr">
        <is>
          <t>T</t>
        </is>
      </c>
      <c r="AN126" t="inlineStr">
        <is>
          <t>T</t>
        </is>
      </c>
      <c r="AO126" t="inlineStr">
        <is>
          <t>T</t>
        </is>
      </c>
      <c r="AP126" t="inlineStr">
        <is>
          <t>T</t>
        </is>
      </c>
      <c r="AQ126" t="inlineStr">
        <is>
          <t>T</t>
        </is>
      </c>
      <c r="AR126" t="inlineStr">
        <is>
          <t>T</t>
        </is>
      </c>
      <c r="AS126" t="inlineStr">
        <is>
          <t>T</t>
        </is>
      </c>
      <c r="AT126" t="inlineStr">
        <is>
          <t>T</t>
        </is>
      </c>
      <c r="AU126" t="inlineStr">
        <is>
          <t>T</t>
        </is>
      </c>
      <c r="AV126" t="inlineStr">
        <is>
          <t>T</t>
        </is>
      </c>
      <c r="AW126" t="inlineStr">
        <is>
          <t>T</t>
        </is>
      </c>
      <c r="AX126" t="inlineStr">
        <is>
          <t>T</t>
        </is>
      </c>
      <c r="AY126" t="inlineStr">
        <is>
          <t>T</t>
        </is>
      </c>
      <c r="AZ126" t="inlineStr">
        <is>
          <t>T</t>
        </is>
      </c>
      <c r="BA126" t="inlineStr">
        <is>
          <t>T</t>
        </is>
      </c>
      <c r="BB126" t="inlineStr">
        <is>
          <t>T</t>
        </is>
      </c>
      <c r="BC126" t="inlineStr">
        <is>
          <t>T</t>
        </is>
      </c>
      <c r="BD126" t="inlineStr">
        <is>
          <t>T</t>
        </is>
      </c>
      <c r="BE126" t="inlineStr">
        <is>
          <t>T</t>
        </is>
      </c>
      <c r="BF126" t="inlineStr">
        <is>
          <t>T</t>
        </is>
      </c>
      <c r="BG126" t="inlineStr">
        <is>
          <t>T</t>
        </is>
      </c>
      <c r="BH126" t="inlineStr">
        <is>
          <t>T</t>
        </is>
      </c>
      <c r="BI126" t="inlineStr">
        <is>
          <t>T</t>
        </is>
      </c>
      <c r="BJ126" t="inlineStr">
        <is>
          <t>T</t>
        </is>
      </c>
      <c r="BK126" t="inlineStr">
        <is>
          <t>T</t>
        </is>
      </c>
      <c r="BL126" t="inlineStr">
        <is>
          <t>T</t>
        </is>
      </c>
      <c r="BM126" t="inlineStr">
        <is>
          <t>T</t>
        </is>
      </c>
      <c r="BN126" t="inlineStr">
        <is>
          <t>T</t>
        </is>
      </c>
      <c r="BO126" t="inlineStr">
        <is>
          <t>T</t>
        </is>
      </c>
      <c r="BP126" t="inlineStr">
        <is>
          <t>T</t>
        </is>
      </c>
      <c r="BQ126" t="inlineStr">
        <is>
          <t>T</t>
        </is>
      </c>
      <c r="BR126" t="inlineStr">
        <is>
          <t>T</t>
        </is>
      </c>
      <c r="BS126" t="inlineStr">
        <is>
          <t>T</t>
        </is>
      </c>
    </row>
    <row r="127">
      <c r="A127" t="inlineStr">
        <is>
          <t>OREAS0021e</t>
        </is>
      </c>
      <c r="B127" s="2" t="n">
        <v>0.05</v>
      </c>
      <c r="C127" t="n">
        <v>980</v>
      </c>
      <c r="D127" t="inlineStr">
        <is>
          <t>T</t>
        </is>
      </c>
      <c r="E127" s="2" t="n">
        <v>0.001</v>
      </c>
      <c r="F127" t="inlineStr">
        <is>
          <t>T</t>
        </is>
      </c>
      <c r="G127" t="n">
        <v>3.9</v>
      </c>
      <c r="H127" t="n">
        <v>0.065</v>
      </c>
      <c r="I127" s="2" t="n">
        <v>0.02</v>
      </c>
      <c r="J127" t="inlineStr">
        <is>
          <t>T</t>
        </is>
      </c>
      <c r="K127" s="2" t="n">
        <v>0.02</v>
      </c>
      <c r="L127" t="n">
        <v>2.19</v>
      </c>
      <c r="M127" t="inlineStr">
        <is>
          <t>T</t>
        </is>
      </c>
      <c r="N127" t="n">
        <v>0.42</v>
      </c>
      <c r="O127" t="n">
        <v>4.5</v>
      </c>
      <c r="P127" t="n">
        <v>0.1</v>
      </c>
      <c r="Q127" t="n">
        <v>5.68</v>
      </c>
      <c r="R127" t="inlineStr">
        <is>
          <t>T</t>
        </is>
      </c>
      <c r="S127" t="inlineStr">
        <is>
          <t>T</t>
        </is>
      </c>
      <c r="T127" t="inlineStr">
        <is>
          <t>T</t>
        </is>
      </c>
      <c r="U127" t="n">
        <v>3500</v>
      </c>
      <c r="V127" t="n">
        <v>0.23</v>
      </c>
      <c r="W127" t="inlineStr">
        <is>
          <t>T</t>
        </is>
      </c>
      <c r="X127" t="inlineStr">
        <is>
          <t>T</t>
        </is>
      </c>
      <c r="Y127" t="n">
        <v>0.24</v>
      </c>
      <c r="Z127" t="inlineStr">
        <is>
          <t>T</t>
        </is>
      </c>
      <c r="AA127" t="inlineStr">
        <is>
          <t>T</t>
        </is>
      </c>
      <c r="AB127" s="2" t="n">
        <v>0.005</v>
      </c>
      <c r="AC127" t="inlineStr">
        <is>
          <t>T</t>
        </is>
      </c>
      <c r="AD127" s="2" t="n">
        <v>100</v>
      </c>
      <c r="AE127" t="n">
        <v>1.06</v>
      </c>
      <c r="AF127" t="n">
        <v>14.8</v>
      </c>
      <c r="AG127" t="inlineStr">
        <is>
          <t>T</t>
        </is>
      </c>
      <c r="AH127" s="2" t="n">
        <v>100</v>
      </c>
      <c r="AI127" t="n">
        <v>30</v>
      </c>
      <c r="AJ127" t="n">
        <v>0.6899999999999999</v>
      </c>
      <c r="AK127" s="2" t="n">
        <v>50</v>
      </c>
      <c r="AL127" t="n">
        <v>0.95</v>
      </c>
      <c r="AM127" t="n">
        <v>0.92</v>
      </c>
      <c r="AN127" t="n">
        <v>2.7</v>
      </c>
      <c r="AO127" s="2" t="n">
        <v>50</v>
      </c>
      <c r="AP127" s="2" t="n">
        <v>1</v>
      </c>
      <c r="AQ127" t="inlineStr">
        <is>
          <t>T</t>
        </is>
      </c>
      <c r="AR127" t="n">
        <v>0.28</v>
      </c>
      <c r="AS127" t="inlineStr">
        <is>
          <t>T</t>
        </is>
      </c>
      <c r="AT127" t="n">
        <v>0.39</v>
      </c>
      <c r="AU127" s="2" t="n">
        <v>0.002</v>
      </c>
      <c r="AV127" t="inlineStr">
        <is>
          <t>T</t>
        </is>
      </c>
      <c r="AW127" t="inlineStr">
        <is>
          <t>T</t>
        </is>
      </c>
      <c r="AX127" s="2" t="n">
        <v>50</v>
      </c>
      <c r="AY127" t="n">
        <v>0.21</v>
      </c>
      <c r="AZ127" t="inlineStr">
        <is>
          <t>T</t>
        </is>
      </c>
      <c r="BA127" s="2" t="n">
        <v>2</v>
      </c>
      <c r="BB127" t="inlineStr">
        <is>
          <t>T</t>
        </is>
      </c>
      <c r="BC127" t="n">
        <v>0.2</v>
      </c>
      <c r="BD127" t="n">
        <v>0.54</v>
      </c>
      <c r="BE127" t="n">
        <v>0.67</v>
      </c>
      <c r="BF127" s="2" t="n">
        <v>0.1</v>
      </c>
      <c r="BG127" s="2" t="n">
        <v>0.05</v>
      </c>
      <c r="BH127" s="2" t="n">
        <v>0.05</v>
      </c>
      <c r="BI127" t="n">
        <v>0.6899999999999999</v>
      </c>
      <c r="BJ127" t="n">
        <v>300</v>
      </c>
      <c r="BK127" s="2" t="n">
        <v>0.02</v>
      </c>
      <c r="BL127" s="2" t="n">
        <v>0.05</v>
      </c>
      <c r="BM127" t="n">
        <v>0.14</v>
      </c>
      <c r="BN127" t="n">
        <v>2.28</v>
      </c>
      <c r="BO127" t="n">
        <v>0.2</v>
      </c>
      <c r="BP127" t="n">
        <v>0.65</v>
      </c>
      <c r="BQ127" t="n">
        <v>0.078</v>
      </c>
      <c r="BR127" t="n">
        <v>2.91</v>
      </c>
      <c r="BS127" t="n">
        <v>7.57</v>
      </c>
    </row>
    <row r="128">
      <c r="A128" t="inlineStr">
        <is>
          <t>OREAS0021f</t>
        </is>
      </c>
      <c r="B128" s="2" t="n">
        <v>0.05</v>
      </c>
      <c r="C128" t="n">
        <v>990</v>
      </c>
      <c r="D128" t="inlineStr">
        <is>
          <t>T</t>
        </is>
      </c>
      <c r="E128" s="2" t="n">
        <v>0.001</v>
      </c>
      <c r="F128" t="inlineStr">
        <is>
          <t>T</t>
        </is>
      </c>
      <c r="G128" t="n">
        <v>4.58</v>
      </c>
      <c r="H128" t="n">
        <v>0.061</v>
      </c>
      <c r="I128" s="2" t="n">
        <v>0.01</v>
      </c>
      <c r="J128" t="inlineStr">
        <is>
          <t>T</t>
        </is>
      </c>
      <c r="K128" s="2" t="n">
        <v>0.02</v>
      </c>
      <c r="L128" t="n">
        <v>1.79</v>
      </c>
      <c r="M128" t="inlineStr">
        <is>
          <t>T</t>
        </is>
      </c>
      <c r="N128" t="n">
        <v>0.41</v>
      </c>
      <c r="O128" t="n">
        <v>5.39</v>
      </c>
      <c r="P128" t="n">
        <v>0.09</v>
      </c>
      <c r="Q128" t="n">
        <v>4.9</v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n">
        <v>3500</v>
      </c>
      <c r="V128" t="n">
        <v>0.22</v>
      </c>
      <c r="W128" t="inlineStr">
        <is>
          <t>T</t>
        </is>
      </c>
      <c r="X128" t="inlineStr">
        <is>
          <t>T</t>
        </is>
      </c>
      <c r="Y128" t="n">
        <v>0.2</v>
      </c>
      <c r="Z128" t="inlineStr">
        <is>
          <t>T</t>
        </is>
      </c>
      <c r="AA128" t="inlineStr">
        <is>
          <t>T</t>
        </is>
      </c>
      <c r="AB128" s="2" t="n">
        <v>0.02</v>
      </c>
      <c r="AC128" t="inlineStr">
        <is>
          <t>T</t>
        </is>
      </c>
      <c r="AD128" s="2" t="n">
        <v>100</v>
      </c>
      <c r="AE128" t="n">
        <v>0.88</v>
      </c>
      <c r="AF128" t="n">
        <v>15</v>
      </c>
      <c r="AG128" t="inlineStr">
        <is>
          <t>T</t>
        </is>
      </c>
      <c r="AH128" s="2" t="n">
        <v>100</v>
      </c>
      <c r="AI128" t="n">
        <v>40</v>
      </c>
      <c r="AJ128" t="n">
        <v>0.48</v>
      </c>
      <c r="AK128" s="2" t="n">
        <v>100</v>
      </c>
      <c r="AL128" t="n">
        <v>0.55</v>
      </c>
      <c r="AM128" t="inlineStr">
        <is>
          <t>T</t>
        </is>
      </c>
      <c r="AN128" t="n">
        <v>3.33</v>
      </c>
      <c r="AO128" s="2" t="n">
        <v>100</v>
      </c>
      <c r="AP128" t="inlineStr">
        <is>
          <t>T</t>
        </is>
      </c>
      <c r="AQ128" t="inlineStr">
        <is>
          <t>T</t>
        </is>
      </c>
      <c r="AR128" t="inlineStr">
        <is>
          <t>T</t>
        </is>
      </c>
      <c r="AS128" t="inlineStr">
        <is>
          <t>T</t>
        </is>
      </c>
      <c r="AT128" t="n">
        <v>0.28</v>
      </c>
      <c r="AU128" s="2" t="n">
        <v>0.002</v>
      </c>
      <c r="AV128" t="inlineStr">
        <is>
          <t>T</t>
        </is>
      </c>
      <c r="AW128" t="inlineStr">
        <is>
          <t>T</t>
        </is>
      </c>
      <c r="AX128" s="2" t="n">
        <v>100</v>
      </c>
      <c r="AY128" t="n">
        <v>0.14</v>
      </c>
      <c r="AZ128" t="inlineStr">
        <is>
          <t>T</t>
        </is>
      </c>
      <c r="BA128" s="2" t="n">
        <v>1</v>
      </c>
      <c r="BB128" t="inlineStr">
        <is>
          <t>T</t>
        </is>
      </c>
      <c r="BC128" t="inlineStr">
        <is>
          <t>T</t>
        </is>
      </c>
      <c r="BD128" t="n">
        <v>0.4</v>
      </c>
      <c r="BE128" t="n">
        <v>0.62</v>
      </c>
      <c r="BF128" s="2" t="n">
        <v>0.05</v>
      </c>
      <c r="BG128" t="inlineStr">
        <is>
          <t>T</t>
        </is>
      </c>
      <c r="BH128" s="2" t="n">
        <v>0.05</v>
      </c>
      <c r="BI128" t="n">
        <v>0.57</v>
      </c>
      <c r="BJ128" t="n">
        <v>160</v>
      </c>
      <c r="BK128" s="2" t="n">
        <v>0.02</v>
      </c>
      <c r="BL128" t="inlineStr">
        <is>
          <t>T</t>
        </is>
      </c>
      <c r="BM128" t="n">
        <v>0.11</v>
      </c>
      <c r="BN128" t="inlineStr">
        <is>
          <t>T</t>
        </is>
      </c>
      <c r="BO128" t="n">
        <v>0.11</v>
      </c>
      <c r="BP128" t="n">
        <v>0.57</v>
      </c>
      <c r="BQ128" t="inlineStr">
        <is>
          <t>T</t>
        </is>
      </c>
      <c r="BR128" t="n">
        <v>3.28</v>
      </c>
      <c r="BS128" t="n">
        <v>5.91</v>
      </c>
    </row>
    <row r="129">
      <c r="A129" t="inlineStr">
        <is>
          <t>OREAS0021h</t>
        </is>
      </c>
      <c r="B129" t="inlineStr">
        <is>
          <t>T</t>
        </is>
      </c>
      <c r="C129" t="n">
        <v>910</v>
      </c>
      <c r="D129" t="inlineStr">
        <is>
          <t>T</t>
        </is>
      </c>
      <c r="E129" s="2" t="n">
        <v>0.001</v>
      </c>
      <c r="F129" t="inlineStr">
        <is>
          <t>T</t>
        </is>
      </c>
      <c r="G129" t="n">
        <v>4.49</v>
      </c>
      <c r="H129" t="n">
        <v>0.063</v>
      </c>
      <c r="I129" t="inlineStr">
        <is>
          <t>T</t>
        </is>
      </c>
      <c r="J129" t="n">
        <v>90</v>
      </c>
      <c r="K129" s="2" t="n">
        <v>0.02</v>
      </c>
      <c r="L129" t="n">
        <v>3.22</v>
      </c>
      <c r="M129" t="inlineStr">
        <is>
          <t>T</t>
        </is>
      </c>
      <c r="N129" t="n">
        <v>0.45</v>
      </c>
      <c r="O129" t="n">
        <v>6.33</v>
      </c>
      <c r="P129" t="n">
        <v>0.09</v>
      </c>
      <c r="Q129" t="n">
        <v>4.71</v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n">
        <v>3620</v>
      </c>
      <c r="V129" t="n">
        <v>0.23</v>
      </c>
      <c r="W129" t="inlineStr">
        <is>
          <t>T</t>
        </is>
      </c>
      <c r="X129" t="inlineStr">
        <is>
          <t>T</t>
        </is>
      </c>
      <c r="Y129" t="n">
        <v>0.3</v>
      </c>
      <c r="Z129" t="inlineStr">
        <is>
          <t>T</t>
        </is>
      </c>
      <c r="AA129" t="inlineStr">
        <is>
          <t>T</t>
        </is>
      </c>
      <c r="AB129" s="2" t="n">
        <v>0.005</v>
      </c>
      <c r="AC129" t="inlineStr">
        <is>
          <t>T</t>
        </is>
      </c>
      <c r="AD129" t="n">
        <v>80</v>
      </c>
      <c r="AE129" t="n">
        <v>1.52</v>
      </c>
      <c r="AF129" t="n">
        <v>13.8</v>
      </c>
      <c r="AG129" t="inlineStr">
        <is>
          <t>T</t>
        </is>
      </c>
      <c r="AH129" s="2" t="n">
        <v>100</v>
      </c>
      <c r="AI129" t="n">
        <v>40</v>
      </c>
      <c r="AJ129" t="n">
        <v>0.54</v>
      </c>
      <c r="AK129" t="inlineStr">
        <is>
          <t>T</t>
        </is>
      </c>
      <c r="AL129" t="n">
        <v>1.05</v>
      </c>
      <c r="AM129" t="inlineStr">
        <is>
          <t>T</t>
        </is>
      </c>
      <c r="AN129" t="n">
        <v>2.91</v>
      </c>
      <c r="AO129" t="n">
        <v>10</v>
      </c>
      <c r="AP129" t="n">
        <v>0.62</v>
      </c>
      <c r="AQ129" t="inlineStr">
        <is>
          <t>T</t>
        </is>
      </c>
      <c r="AR129" t="inlineStr">
        <is>
          <t>T</t>
        </is>
      </c>
      <c r="AS129" t="inlineStr">
        <is>
          <t>T</t>
        </is>
      </c>
      <c r="AT129" t="n">
        <v>0.37</v>
      </c>
      <c r="AU129" s="2" t="n">
        <v>0.002</v>
      </c>
      <c r="AV129" t="inlineStr">
        <is>
          <t>T</t>
        </is>
      </c>
      <c r="AW129" t="inlineStr">
        <is>
          <t>T</t>
        </is>
      </c>
      <c r="AX129" s="2" t="n">
        <v>50</v>
      </c>
      <c r="AY129" t="n">
        <v>0.17</v>
      </c>
      <c r="AZ129" t="n">
        <v>0.2</v>
      </c>
      <c r="BA129" s="2" t="n">
        <v>1</v>
      </c>
      <c r="BB129" t="inlineStr">
        <is>
          <t>T</t>
        </is>
      </c>
      <c r="BC129" t="inlineStr">
        <is>
          <t>T</t>
        </is>
      </c>
      <c r="BD129" t="n">
        <v>0.49</v>
      </c>
      <c r="BE129" t="n">
        <v>0.8</v>
      </c>
      <c r="BF129" t="n">
        <v>0.052</v>
      </c>
      <c r="BG129" t="inlineStr">
        <is>
          <t>T</t>
        </is>
      </c>
      <c r="BH129" s="2" t="n">
        <v>0.05</v>
      </c>
      <c r="BI129" t="n">
        <v>0.85</v>
      </c>
      <c r="BJ129" t="n">
        <v>360</v>
      </c>
      <c r="BK129" s="2" t="n">
        <v>0.02</v>
      </c>
      <c r="BL129" t="inlineStr">
        <is>
          <t>T</t>
        </is>
      </c>
      <c r="BM129" t="n">
        <v>0.16</v>
      </c>
      <c r="BN129" t="n">
        <v>2.67</v>
      </c>
      <c r="BO129" t="n">
        <v>0.19</v>
      </c>
      <c r="BP129" t="n">
        <v>0.6899999999999999</v>
      </c>
      <c r="BQ129" t="inlineStr">
        <is>
          <t>T</t>
        </is>
      </c>
      <c r="BR129" t="n">
        <v>2.85</v>
      </c>
      <c r="BS129" t="n">
        <v>10.9</v>
      </c>
    </row>
    <row r="130">
      <c r="A130" t="inlineStr">
        <is>
          <t>OREAS0220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0.866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OREAS0221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1.06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OREAS0222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1.22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OREAS0223</t>
        </is>
      </c>
      <c r="B133" t="inlineStr">
        <is>
          <t>T</t>
        </is>
      </c>
      <c r="C133" t="inlineStr">
        <is>
          <t>T</t>
        </is>
      </c>
      <c r="D133" t="inlineStr">
        <is>
          <t>T</t>
        </is>
      </c>
      <c r="E133" t="n">
        <v>1.78</v>
      </c>
      <c r="F133" t="inlineStr">
        <is>
          <t>T</t>
        </is>
      </c>
      <c r="G133" t="inlineStr">
        <is>
          <t>T</t>
        </is>
      </c>
      <c r="H133" t="inlineStr">
        <is>
          <t>T</t>
        </is>
      </c>
      <c r="I133" t="inlineStr">
        <is>
          <t>T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T</t>
        </is>
      </c>
      <c r="O133" t="inlineStr">
        <is>
          <t>T</t>
        </is>
      </c>
      <c r="P133" t="inlineStr">
        <is>
          <t>T</t>
        </is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T</t>
        </is>
      </c>
      <c r="AJ133" t="inlineStr">
        <is>
          <t>T</t>
        </is>
      </c>
      <c r="AK133" t="inlineStr">
        <is>
          <t>T</t>
        </is>
      </c>
      <c r="AL133" t="inlineStr">
        <is>
          <t>T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  <c r="AP133" t="inlineStr">
        <is>
          <t>T</t>
        </is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inlineStr">
        <is>
          <t>T</t>
        </is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inlineStr">
        <is>
          <t>T</t>
        </is>
      </c>
      <c r="AY133" t="inlineStr">
        <is>
          <t>T</t>
        </is>
      </c>
      <c r="AZ133" t="inlineStr">
        <is>
          <t>T</t>
        </is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inlineStr">
        <is>
          <t>T</t>
        </is>
      </c>
      <c r="BF133" t="inlineStr">
        <is>
          <t>T</t>
        </is>
      </c>
      <c r="BG133" t="inlineStr">
        <is>
          <t>T</t>
        </is>
      </c>
      <c r="BH133" t="inlineStr">
        <is>
          <t>T</t>
        </is>
      </c>
      <c r="BI133" t="inlineStr">
        <is>
          <t>T</t>
        </is>
      </c>
      <c r="BJ133" t="inlineStr">
        <is>
          <t>T</t>
        </is>
      </c>
      <c r="BK133" t="inlineStr">
        <is>
          <t>T</t>
        </is>
      </c>
      <c r="BL133" t="inlineStr">
        <is>
          <t>T</t>
        </is>
      </c>
      <c r="BM133" t="inlineStr">
        <is>
          <t>T</t>
        </is>
      </c>
      <c r="BN133" t="inlineStr">
        <is>
          <t>T</t>
        </is>
      </c>
      <c r="BO133" t="inlineStr">
        <is>
          <t>T</t>
        </is>
      </c>
      <c r="BP133" t="inlineStr">
        <is>
          <t>T</t>
        </is>
      </c>
      <c r="BQ133" t="inlineStr">
        <is>
          <t>T</t>
        </is>
      </c>
      <c r="BR133" t="inlineStr">
        <is>
          <t>T</t>
        </is>
      </c>
      <c r="BS133" t="inlineStr">
        <is>
          <t>T</t>
        </is>
      </c>
    </row>
    <row r="134">
      <c r="A134" t="inlineStr">
        <is>
          <t>OREAS0224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2.15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OREAS0226</t>
        </is>
      </c>
      <c r="B135" t="n">
        <v>0.904</v>
      </c>
      <c r="C135" t="n">
        <v>29500</v>
      </c>
      <c r="D135" t="n">
        <v>29.5</v>
      </c>
      <c r="E135" t="n">
        <v>5.45</v>
      </c>
      <c r="F135" t="n">
        <v>32.2</v>
      </c>
      <c r="G135" t="n">
        <v>31</v>
      </c>
      <c r="H135" t="n">
        <v>0.18</v>
      </c>
      <c r="I135" t="n">
        <v>0.29</v>
      </c>
      <c r="J135" t="n">
        <v>26400</v>
      </c>
      <c r="K135" t="n">
        <v>0.14</v>
      </c>
      <c r="L135" t="n">
        <v>7.89</v>
      </c>
      <c r="M135" t="inlineStr">
        <is>
          <t>T</t>
        </is>
      </c>
      <c r="N135" t="n">
        <v>31.5</v>
      </c>
      <c r="O135" t="n">
        <v>227</v>
      </c>
      <c r="P135" t="n">
        <v>0.25</v>
      </c>
      <c r="Q135" t="n">
        <v>138</v>
      </c>
      <c r="R135" t="n">
        <v>2.21</v>
      </c>
      <c r="S135" t="inlineStr">
        <is>
          <t>T</t>
        </is>
      </c>
      <c r="T135" t="inlineStr">
        <is>
          <t>T</t>
        </is>
      </c>
      <c r="U135" t="n">
        <v>53100</v>
      </c>
      <c r="V135" t="n">
        <v>10.3</v>
      </c>
      <c r="W135" t="inlineStr">
        <is>
          <t>T</t>
        </is>
      </c>
      <c r="X135" t="inlineStr">
        <is>
          <t>T</t>
        </is>
      </c>
      <c r="Y135" t="n">
        <v>0.44</v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n">
        <v>1240</v>
      </c>
      <c r="AE135" t="n">
        <v>3.39</v>
      </c>
      <c r="AF135" t="n">
        <v>16.3</v>
      </c>
      <c r="AG135" t="inlineStr">
        <is>
          <t>T</t>
        </is>
      </c>
      <c r="AH135" t="n">
        <v>24100</v>
      </c>
      <c r="AI135" t="n">
        <v>670</v>
      </c>
      <c r="AJ135" t="n">
        <v>2.94</v>
      </c>
      <c r="AK135" t="n">
        <v>710</v>
      </c>
      <c r="AL135" t="inlineStr">
        <is>
          <t>T</t>
        </is>
      </c>
      <c r="AM135" t="n">
        <v>4.5</v>
      </c>
      <c r="AN135" t="n">
        <v>91</v>
      </c>
      <c r="AO135" t="n">
        <v>400</v>
      </c>
      <c r="AP135" t="n">
        <v>16.4</v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n">
        <v>5.44</v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n">
        <v>4480</v>
      </c>
      <c r="AY135" t="n">
        <v>0.2</v>
      </c>
      <c r="AZ135" t="n">
        <v>6.91</v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n">
        <v>32.7</v>
      </c>
      <c r="BF135" t="inlineStr">
        <is>
          <t>T</t>
        </is>
      </c>
      <c r="BG135" t="n">
        <v>0.31</v>
      </c>
      <c r="BH135" t="n">
        <v>0.15</v>
      </c>
      <c r="BI135" t="n">
        <v>0.8100000000000001</v>
      </c>
      <c r="BJ135" t="n">
        <v>3230</v>
      </c>
      <c r="BK135" t="n">
        <v>0.056</v>
      </c>
      <c r="BL135" t="inlineStr">
        <is>
          <t>T</t>
        </is>
      </c>
      <c r="BM135" t="n">
        <v>0.17</v>
      </c>
      <c r="BN135" t="n">
        <v>146</v>
      </c>
      <c r="BO135" t="n">
        <v>3.41</v>
      </c>
      <c r="BP135" t="n">
        <v>11</v>
      </c>
      <c r="BQ135" t="n">
        <v>1.06</v>
      </c>
      <c r="BR135" t="n">
        <v>73</v>
      </c>
      <c r="BS135" t="n">
        <v>12.3</v>
      </c>
    </row>
    <row r="136">
      <c r="A136" t="inlineStr">
        <is>
          <t>OREAS0228</t>
        </is>
      </c>
      <c r="B136" t="inlineStr">
        <is>
          <t>T</t>
        </is>
      </c>
      <c r="C136" t="inlineStr">
        <is>
          <t>T</t>
        </is>
      </c>
      <c r="D136" t="inlineStr">
        <is>
          <t>T</t>
        </is>
      </c>
      <c r="E136" t="n">
        <v>8.73</v>
      </c>
      <c r="F136" t="inlineStr">
        <is>
          <t>T</t>
        </is>
      </c>
      <c r="G136" t="inlineStr">
        <is>
          <t>T</t>
        </is>
      </c>
      <c r="H136" t="inlineStr">
        <is>
          <t>T</t>
        </is>
      </c>
      <c r="I136" t="inlineStr">
        <is>
          <t>T</t>
        </is>
      </c>
      <c r="J136" t="inlineStr">
        <is>
          <t>T</t>
        </is>
      </c>
      <c r="K136" t="inlineStr">
        <is>
          <t>T</t>
        </is>
      </c>
      <c r="L136" t="inlineStr">
        <is>
          <t>T</t>
        </is>
      </c>
      <c r="M136" t="inlineStr">
        <is>
          <t>T</t>
        </is>
      </c>
      <c r="N136" t="inlineStr">
        <is>
          <t>T</t>
        </is>
      </c>
      <c r="O136" t="inlineStr">
        <is>
          <t>T</t>
        </is>
      </c>
      <c r="P136" t="inlineStr">
        <is>
          <t>T</t>
        </is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>
        <is>
          <t>T</t>
        </is>
      </c>
      <c r="W136" t="inlineStr">
        <is>
          <t>T</t>
        </is>
      </c>
      <c r="X136" t="inlineStr">
        <is>
          <t>T</t>
        </is>
      </c>
      <c r="Y136" t="inlineStr">
        <is>
          <t>T</t>
        </is>
      </c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inlineStr">
        <is>
          <t>T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T</t>
        </is>
      </c>
      <c r="AJ136" t="inlineStr">
        <is>
          <t>T</t>
        </is>
      </c>
      <c r="AK136" t="inlineStr">
        <is>
          <t>T</t>
        </is>
      </c>
      <c r="AL136" t="inlineStr">
        <is>
          <t>T</t>
        </is>
      </c>
      <c r="AM136" t="inlineStr">
        <is>
          <t>T</t>
        </is>
      </c>
      <c r="AN136" t="inlineStr">
        <is>
          <t>T</t>
        </is>
      </c>
      <c r="AO136" t="inlineStr">
        <is>
          <t>T</t>
        </is>
      </c>
      <c r="AP136" t="inlineStr">
        <is>
          <t>T</t>
        </is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inlineStr">
        <is>
          <t>T</t>
        </is>
      </c>
      <c r="AU136" t="inlineStr">
        <is>
          <t>T</t>
        </is>
      </c>
      <c r="AV136" t="inlineStr">
        <is>
          <t>T</t>
        </is>
      </c>
      <c r="AW136" t="inlineStr">
        <is>
          <t>T</t>
        </is>
      </c>
      <c r="AX136" t="inlineStr">
        <is>
          <t>T</t>
        </is>
      </c>
      <c r="AY136" t="inlineStr">
        <is>
          <t>T</t>
        </is>
      </c>
      <c r="AZ136" t="inlineStr">
        <is>
          <t>T</t>
        </is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inlineStr">
        <is>
          <t>T</t>
        </is>
      </c>
      <c r="BF136" t="inlineStr">
        <is>
          <t>T</t>
        </is>
      </c>
      <c r="BG136" t="inlineStr">
        <is>
          <t>T</t>
        </is>
      </c>
      <c r="BH136" t="inlineStr">
        <is>
          <t>T</t>
        </is>
      </c>
      <c r="BI136" t="inlineStr">
        <is>
          <t>T</t>
        </is>
      </c>
      <c r="BJ136" t="inlineStr">
        <is>
          <t>T</t>
        </is>
      </c>
      <c r="BK136" t="inlineStr">
        <is>
          <t>T</t>
        </is>
      </c>
      <c r="BL136" t="inlineStr">
        <is>
          <t>T</t>
        </is>
      </c>
      <c r="BM136" t="inlineStr">
        <is>
          <t>T</t>
        </is>
      </c>
      <c r="BN136" t="inlineStr">
        <is>
          <t>T</t>
        </is>
      </c>
      <c r="BO136" t="inlineStr">
        <is>
          <t>T</t>
        </is>
      </c>
      <c r="BP136" t="inlineStr">
        <is>
          <t>T</t>
        </is>
      </c>
      <c r="BQ136" t="inlineStr">
        <is>
          <t>T</t>
        </is>
      </c>
      <c r="BR136" t="inlineStr">
        <is>
          <t>T</t>
        </is>
      </c>
      <c r="BS136" t="inlineStr">
        <is>
          <t>T</t>
        </is>
      </c>
    </row>
    <row r="137">
      <c r="A137" t="inlineStr">
        <is>
          <t>OREAS0228b</t>
        </is>
      </c>
      <c r="B137" t="n">
        <v>1.17</v>
      </c>
      <c r="C137" t="n">
        <v>30800</v>
      </c>
      <c r="D137" t="n">
        <v>30.4</v>
      </c>
      <c r="E137" t="n">
        <v>8.57</v>
      </c>
      <c r="F137" t="n">
        <v>26.5</v>
      </c>
      <c r="G137" t="n">
        <v>30.9</v>
      </c>
      <c r="H137" t="n">
        <v>0.19</v>
      </c>
      <c r="I137" t="n">
        <v>0.31</v>
      </c>
      <c r="J137" t="n">
        <v>27100</v>
      </c>
      <c r="K137" t="n">
        <v>0.14</v>
      </c>
      <c r="L137" t="n">
        <v>7.87</v>
      </c>
      <c r="M137" t="inlineStr">
        <is>
          <t>T</t>
        </is>
      </c>
      <c r="N137" t="n">
        <v>30.5</v>
      </c>
      <c r="O137" t="n">
        <v>246</v>
      </c>
      <c r="P137" t="n">
        <v>0.24</v>
      </c>
      <c r="Q137" t="n">
        <v>137</v>
      </c>
      <c r="R137" t="n">
        <v>2.18</v>
      </c>
      <c r="S137" t="inlineStr">
        <is>
          <t>T</t>
        </is>
      </c>
      <c r="T137" t="inlineStr">
        <is>
          <t>T</t>
        </is>
      </c>
      <c r="U137" t="n">
        <v>50400</v>
      </c>
      <c r="V137" t="n">
        <v>10.2</v>
      </c>
      <c r="W137" t="inlineStr">
        <is>
          <t>T</t>
        </is>
      </c>
      <c r="X137" t="inlineStr">
        <is>
          <t>T</t>
        </is>
      </c>
      <c r="Y137" t="n">
        <v>0.43</v>
      </c>
      <c r="Z137" t="n">
        <v>0.075</v>
      </c>
      <c r="AA137" t="inlineStr">
        <is>
          <t>T</t>
        </is>
      </c>
      <c r="AB137" t="n">
        <v>0.022</v>
      </c>
      <c r="AC137" t="inlineStr">
        <is>
          <t>T</t>
        </is>
      </c>
      <c r="AD137" t="n">
        <v>1280</v>
      </c>
      <c r="AE137" t="n">
        <v>3.37</v>
      </c>
      <c r="AF137" t="n">
        <v>17</v>
      </c>
      <c r="AG137" t="n">
        <v>0.15</v>
      </c>
      <c r="AH137" t="n">
        <v>24800</v>
      </c>
      <c r="AI137" t="n">
        <v>650</v>
      </c>
      <c r="AJ137" t="n">
        <v>3.14</v>
      </c>
      <c r="AK137" t="n">
        <v>650</v>
      </c>
      <c r="AL137" t="inlineStr">
        <is>
          <t>T</t>
        </is>
      </c>
      <c r="AM137" t="n">
        <v>5.22</v>
      </c>
      <c r="AN137" t="n">
        <v>96</v>
      </c>
      <c r="AO137" t="n">
        <v>370</v>
      </c>
      <c r="AP137" t="n">
        <v>17.9</v>
      </c>
      <c r="AQ137" t="inlineStr">
        <is>
          <t>T</t>
        </is>
      </c>
      <c r="AR137" t="n">
        <v>0.97</v>
      </c>
      <c r="AS137" t="inlineStr">
        <is>
          <t>T</t>
        </is>
      </c>
      <c r="AT137" t="n">
        <v>5.5</v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n">
        <v>4650</v>
      </c>
      <c r="AY137" t="n">
        <v>0.23</v>
      </c>
      <c r="AZ137" t="n">
        <v>7.58</v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n">
        <v>32</v>
      </c>
      <c r="BF137" t="inlineStr">
        <is>
          <t>T</t>
        </is>
      </c>
      <c r="BG137" t="n">
        <v>0.3</v>
      </c>
      <c r="BH137" t="n">
        <v>0.16</v>
      </c>
      <c r="BI137" t="n">
        <v>0.84</v>
      </c>
      <c r="BJ137" t="n">
        <v>2890</v>
      </c>
      <c r="BK137" t="n">
        <v>0.057</v>
      </c>
      <c r="BL137" t="inlineStr">
        <is>
          <t>T</t>
        </is>
      </c>
      <c r="BM137" t="n">
        <v>0.18</v>
      </c>
      <c r="BN137" t="n">
        <v>139</v>
      </c>
      <c r="BO137" t="n">
        <v>3.8</v>
      </c>
      <c r="BP137" t="n">
        <v>10.9</v>
      </c>
      <c r="BQ137" t="n">
        <v>1.06</v>
      </c>
      <c r="BR137" t="n">
        <v>69</v>
      </c>
      <c r="BS137" t="n">
        <v>12.6</v>
      </c>
    </row>
    <row r="138">
      <c r="A138" t="inlineStr">
        <is>
          <t>OREAS0229</t>
        </is>
      </c>
      <c r="B138" t="inlineStr">
        <is>
          <t>T</t>
        </is>
      </c>
      <c r="C138" t="inlineStr">
        <is>
          <t>T</t>
        </is>
      </c>
      <c r="D138" t="inlineStr">
        <is>
          <t>T</t>
        </is>
      </c>
      <c r="E138" t="n">
        <v>12.11</v>
      </c>
      <c r="F138" t="inlineStr">
        <is>
          <t>T</t>
        </is>
      </c>
      <c r="G138" t="inlineStr">
        <is>
          <t>T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T</t>
        </is>
      </c>
      <c r="L138" t="inlineStr">
        <is>
          <t>T</t>
        </is>
      </c>
      <c r="M138" t="inlineStr">
        <is>
          <t>T</t>
        </is>
      </c>
      <c r="N138" t="inlineStr">
        <is>
          <t>T</t>
        </is>
      </c>
      <c r="O138" t="inlineStr">
        <is>
          <t>T</t>
        </is>
      </c>
      <c r="P138" t="inlineStr">
        <is>
          <t>T</t>
        </is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T</t>
        </is>
      </c>
      <c r="AJ138" t="inlineStr">
        <is>
          <t>T</t>
        </is>
      </c>
      <c r="AK138" t="inlineStr">
        <is>
          <t>T</t>
        </is>
      </c>
      <c r="AL138" t="inlineStr">
        <is>
          <t>T</t>
        </is>
      </c>
      <c r="AM138" t="inlineStr">
        <is>
          <t>T</t>
        </is>
      </c>
      <c r="AN138" t="inlineStr">
        <is>
          <t>T</t>
        </is>
      </c>
      <c r="AO138" t="inlineStr">
        <is>
          <t>T</t>
        </is>
      </c>
      <c r="AP138" t="inlineStr">
        <is>
          <t>T</t>
        </is>
      </c>
      <c r="AQ138" t="inlineStr">
        <is>
          <t>T</t>
        </is>
      </c>
      <c r="AR138" t="inlineStr">
        <is>
          <t>T</t>
        </is>
      </c>
      <c r="AS138" t="inlineStr">
        <is>
          <t>T</t>
        </is>
      </c>
      <c r="AT138" t="inlineStr">
        <is>
          <t>T</t>
        </is>
      </c>
      <c r="AU138" t="inlineStr">
        <is>
          <t>T</t>
        </is>
      </c>
      <c r="AV138" t="inlineStr">
        <is>
          <t>T</t>
        </is>
      </c>
      <c r="AW138" t="inlineStr">
        <is>
          <t>T</t>
        </is>
      </c>
      <c r="AX138" t="inlineStr">
        <is>
          <t>T</t>
        </is>
      </c>
      <c r="AY138" t="inlineStr">
        <is>
          <t>T</t>
        </is>
      </c>
      <c r="AZ138" t="inlineStr">
        <is>
          <t>T</t>
        </is>
      </c>
      <c r="BA138" t="inlineStr">
        <is>
          <t>T</t>
        </is>
      </c>
      <c r="BB138" t="inlineStr">
        <is>
          <t>T</t>
        </is>
      </c>
      <c r="BC138" t="inlineStr">
        <is>
          <t>T</t>
        </is>
      </c>
      <c r="BD138" t="inlineStr">
        <is>
          <t>T</t>
        </is>
      </c>
      <c r="BE138" t="inlineStr">
        <is>
          <t>T</t>
        </is>
      </c>
      <c r="BF138" t="inlineStr">
        <is>
          <t>T</t>
        </is>
      </c>
      <c r="BG138" t="inlineStr">
        <is>
          <t>T</t>
        </is>
      </c>
      <c r="BH138" t="inlineStr">
        <is>
          <t>T</t>
        </is>
      </c>
      <c r="BI138" t="inlineStr">
        <is>
          <t>T</t>
        </is>
      </c>
      <c r="BJ138" t="inlineStr">
        <is>
          <t>T</t>
        </is>
      </c>
      <c r="BK138" t="inlineStr">
        <is>
          <t>T</t>
        </is>
      </c>
      <c r="BL138" t="inlineStr">
        <is>
          <t>T</t>
        </is>
      </c>
      <c r="BM138" t="inlineStr">
        <is>
          <t>T</t>
        </is>
      </c>
      <c r="BN138" t="inlineStr">
        <is>
          <t>T</t>
        </is>
      </c>
      <c r="BO138" t="inlineStr">
        <is>
          <t>T</t>
        </is>
      </c>
      <c r="BP138" t="inlineStr">
        <is>
          <t>T</t>
        </is>
      </c>
      <c r="BQ138" t="inlineStr">
        <is>
          <t>T</t>
        </is>
      </c>
      <c r="BR138" t="inlineStr">
        <is>
          <t>T</t>
        </is>
      </c>
      <c r="BS138" t="inlineStr">
        <is>
          <t>T</t>
        </is>
      </c>
    </row>
    <row r="139">
      <c r="A139" t="inlineStr">
        <is>
          <t>OREAS0229b</t>
        </is>
      </c>
      <c r="B139" t="n">
        <v>1.6</v>
      </c>
      <c r="C139" t="n">
        <v>30900</v>
      </c>
      <c r="D139" t="n">
        <v>42.5</v>
      </c>
      <c r="E139" t="n">
        <v>11.95</v>
      </c>
      <c r="F139" t="inlineStr">
        <is>
          <t>T</t>
        </is>
      </c>
      <c r="G139" t="n">
        <v>37.3</v>
      </c>
      <c r="H139" t="inlineStr">
        <is>
          <t>T</t>
        </is>
      </c>
      <c r="I139" t="n">
        <v>0.42</v>
      </c>
      <c r="J139" t="n">
        <v>29600</v>
      </c>
      <c r="K139" t="n">
        <v>0.16</v>
      </c>
      <c r="L139" t="n">
        <v>8.1</v>
      </c>
      <c r="M139" t="inlineStr">
        <is>
          <t>T</t>
        </is>
      </c>
      <c r="N139" t="n">
        <v>29.9</v>
      </c>
      <c r="O139" t="n">
        <v>332</v>
      </c>
      <c r="P139" t="n">
        <v>0.27</v>
      </c>
      <c r="Q139" t="n">
        <v>131</v>
      </c>
      <c r="R139" t="n">
        <v>1.92</v>
      </c>
      <c r="S139" t="inlineStr">
        <is>
          <t>T</t>
        </is>
      </c>
      <c r="T139" t="inlineStr">
        <is>
          <t>T</t>
        </is>
      </c>
      <c r="U139" t="n">
        <v>45300</v>
      </c>
      <c r="V139" t="n">
        <v>9.539999999999999</v>
      </c>
      <c r="W139" t="inlineStr">
        <is>
          <t>T</t>
        </is>
      </c>
      <c r="X139" t="inlineStr">
        <is>
          <t>T</t>
        </is>
      </c>
      <c r="Y139" t="n">
        <v>0.4</v>
      </c>
      <c r="Z139" t="inlineStr">
        <is>
          <t>T</t>
        </is>
      </c>
      <c r="AA139" t="inlineStr">
        <is>
          <t>T</t>
        </is>
      </c>
      <c r="AB139" t="n">
        <v>0.023</v>
      </c>
      <c r="AC139" t="inlineStr">
        <is>
          <t>T</t>
        </is>
      </c>
      <c r="AD139" t="n">
        <v>1630</v>
      </c>
      <c r="AE139" t="n">
        <v>3.72</v>
      </c>
      <c r="AF139" t="n">
        <v>20.6</v>
      </c>
      <c r="AG139" t="n">
        <v>0.14</v>
      </c>
      <c r="AH139" t="n">
        <v>28000</v>
      </c>
      <c r="AI139" t="n">
        <v>610</v>
      </c>
      <c r="AJ139" t="n">
        <v>4.16</v>
      </c>
      <c r="AK139" t="n">
        <v>700</v>
      </c>
      <c r="AL139" t="inlineStr">
        <is>
          <t>T</t>
        </is>
      </c>
      <c r="AM139" t="inlineStr">
        <is>
          <t>T</t>
        </is>
      </c>
      <c r="AN139" t="n">
        <v>118</v>
      </c>
      <c r="AO139" t="n">
        <v>310</v>
      </c>
      <c r="AP139" t="n">
        <v>22.7</v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7.46</v>
      </c>
      <c r="AU139" t="inlineStr">
        <is>
          <t>T</t>
        </is>
      </c>
      <c r="AV139" t="inlineStr">
        <is>
          <t>T</t>
        </is>
      </c>
      <c r="AW139" t="inlineStr">
        <is>
          <t>T</t>
        </is>
      </c>
      <c r="AX139" t="n">
        <v>5990</v>
      </c>
      <c r="AY139" t="n">
        <v>0.29</v>
      </c>
      <c r="AZ139" t="n">
        <v>8.380000000000001</v>
      </c>
      <c r="BA139" t="inlineStr">
        <is>
          <t>T</t>
        </is>
      </c>
      <c r="BB139" t="inlineStr">
        <is>
          <t>T</t>
        </is>
      </c>
      <c r="BC139" t="inlineStr">
        <is>
          <t>T</t>
        </is>
      </c>
      <c r="BD139" t="inlineStr">
        <is>
          <t>T</t>
        </is>
      </c>
      <c r="BE139" t="n">
        <v>37.9</v>
      </c>
      <c r="BF139" t="inlineStr">
        <is>
          <t>T</t>
        </is>
      </c>
      <c r="BG139" t="n">
        <v>0.26</v>
      </c>
      <c r="BH139" t="n">
        <v>0.21</v>
      </c>
      <c r="BI139" t="n">
        <v>1.14</v>
      </c>
      <c r="BJ139" t="n">
        <v>2400</v>
      </c>
      <c r="BK139" t="n">
        <v>0.075</v>
      </c>
      <c r="BL139" t="inlineStr">
        <is>
          <t>T</t>
        </is>
      </c>
      <c r="BM139" t="n">
        <v>0.23</v>
      </c>
      <c r="BN139" t="n">
        <v>120</v>
      </c>
      <c r="BO139" t="n">
        <v>5.08</v>
      </c>
      <c r="BP139" t="n">
        <v>9.789999999999999</v>
      </c>
      <c r="BQ139" t="n">
        <v>0.96</v>
      </c>
      <c r="BR139" t="n">
        <v>65</v>
      </c>
      <c r="BS139" t="n">
        <v>13.6</v>
      </c>
    </row>
    <row r="140">
      <c r="A140" t="inlineStr">
        <is>
          <t>OREAS0022b</t>
        </is>
      </c>
      <c r="B140" s="2" t="n">
        <v>0.1</v>
      </c>
      <c r="C140" t="inlineStr">
        <is>
          <t>T</t>
        </is>
      </c>
      <c r="D140" s="2" t="n">
        <v>1</v>
      </c>
      <c r="E140" s="2" t="n">
        <v>0.002</v>
      </c>
      <c r="F140" t="inlineStr">
        <is>
          <t>T</t>
        </is>
      </c>
      <c r="G140" t="n">
        <v>6.9</v>
      </c>
      <c r="H140" t="inlineStr">
        <is>
          <t>T</t>
        </is>
      </c>
      <c r="I140" t="n">
        <v>0.02</v>
      </c>
      <c r="J140" t="inlineStr">
        <is>
          <t>T</t>
        </is>
      </c>
      <c r="K140" s="2" t="n">
        <v>0.1</v>
      </c>
      <c r="L140" t="inlineStr">
        <is>
          <t>T</t>
        </is>
      </c>
      <c r="M140" t="inlineStr">
        <is>
          <t>T</t>
        </is>
      </c>
      <c r="N140" t="n">
        <v>0.61</v>
      </c>
      <c r="O140" t="inlineStr">
        <is>
          <t>T</t>
        </is>
      </c>
      <c r="P140" t="inlineStr">
        <is>
          <t>T</t>
        </is>
      </c>
      <c r="Q140" t="n">
        <v>8.9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inlineStr">
        <is>
          <t>T</t>
        </is>
      </c>
      <c r="V140" t="inlineStr">
        <is>
          <t>T</t>
        </is>
      </c>
      <c r="W140" t="inlineStr">
        <is>
          <t>T</t>
        </is>
      </c>
      <c r="X140" t="inlineStr">
        <is>
          <t>T</t>
        </is>
      </c>
      <c r="Y140" t="inlineStr">
        <is>
          <t>T</t>
        </is>
      </c>
      <c r="Z140" t="inlineStr">
        <is>
          <t>T</t>
        </is>
      </c>
      <c r="AA140" t="inlineStr">
        <is>
          <t>T</t>
        </is>
      </c>
      <c r="AB140" t="inlineStr">
        <is>
          <t>T</t>
        </is>
      </c>
      <c r="AC140" t="inlineStr">
        <is>
          <t>T</t>
        </is>
      </c>
      <c r="AD140" t="inlineStr">
        <is>
          <t>T</t>
        </is>
      </c>
      <c r="AE140" t="inlineStr">
        <is>
          <t>T</t>
        </is>
      </c>
      <c r="AF140" t="inlineStr">
        <is>
          <t>T</t>
        </is>
      </c>
      <c r="AG140" t="inlineStr">
        <is>
          <t>T</t>
        </is>
      </c>
      <c r="AH140" t="inlineStr">
        <is>
          <t>T</t>
        </is>
      </c>
      <c r="AI140" t="inlineStr">
        <is>
          <t>T</t>
        </is>
      </c>
      <c r="AJ140" t="n">
        <v>4.9</v>
      </c>
      <c r="AK140" t="inlineStr">
        <is>
          <t>T</t>
        </is>
      </c>
      <c r="AL140" t="inlineStr">
        <is>
          <t>T</t>
        </is>
      </c>
      <c r="AM140" t="inlineStr">
        <is>
          <t>T</t>
        </is>
      </c>
      <c r="AN140" t="n">
        <v>5</v>
      </c>
      <c r="AO140" t="inlineStr">
        <is>
          <t>T</t>
        </is>
      </c>
      <c r="AP140" s="2" t="n">
        <v>2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inlineStr">
        <is>
          <t>T</t>
        </is>
      </c>
      <c r="AU140" t="inlineStr">
        <is>
          <t>T</t>
        </is>
      </c>
      <c r="AV140" t="inlineStr">
        <is>
          <t>T</t>
        </is>
      </c>
      <c r="AW140" t="inlineStr">
        <is>
          <t>T</t>
        </is>
      </c>
      <c r="AX140" t="inlineStr">
        <is>
          <t>T</t>
        </is>
      </c>
      <c r="AY140" s="2" t="n">
        <v>0.2</v>
      </c>
      <c r="AZ140" t="inlineStr">
        <is>
          <t>T</t>
        </is>
      </c>
      <c r="BA140" t="inlineStr">
        <is>
          <t>T</t>
        </is>
      </c>
      <c r="BB140" t="inlineStr">
        <is>
          <t>T</t>
        </is>
      </c>
      <c r="BC140" t="inlineStr">
        <is>
          <t>T</t>
        </is>
      </c>
      <c r="BD140" t="n">
        <v>0.6</v>
      </c>
      <c r="BE140" t="inlineStr">
        <is>
          <t>T</t>
        </is>
      </c>
      <c r="BF140" t="inlineStr">
        <is>
          <t>T</t>
        </is>
      </c>
      <c r="BG140" t="inlineStr">
        <is>
          <t>T</t>
        </is>
      </c>
      <c r="BH140" t="inlineStr">
        <is>
          <t>T</t>
        </is>
      </c>
      <c r="BI140" t="n">
        <v>0.6</v>
      </c>
      <c r="BJ140" t="inlineStr">
        <is>
          <t>T</t>
        </is>
      </c>
      <c r="BK140" t="inlineStr">
        <is>
          <t>T</t>
        </is>
      </c>
      <c r="BL140" t="inlineStr">
        <is>
          <t>T</t>
        </is>
      </c>
      <c r="BM140" t="n">
        <v>0.1</v>
      </c>
      <c r="BN140" t="inlineStr">
        <is>
          <t>T</t>
        </is>
      </c>
      <c r="BO140" s="2" t="n">
        <v>0.2</v>
      </c>
      <c r="BP140" t="inlineStr">
        <is>
          <t>T</t>
        </is>
      </c>
      <c r="BQ140" t="inlineStr">
        <is>
          <t>T</t>
        </is>
      </c>
      <c r="BR140" t="n">
        <v>10</v>
      </c>
      <c r="BS140" t="inlineStr">
        <is>
          <t>T</t>
        </is>
      </c>
    </row>
    <row r="141">
      <c r="A141" t="inlineStr">
        <is>
          <t>OREAS0022c</t>
        </is>
      </c>
      <c r="B141" s="2" t="n">
        <v>0.1</v>
      </c>
      <c r="C141" t="inlineStr">
        <is>
          <t>T</t>
        </is>
      </c>
      <c r="D141" s="2" t="n">
        <v>1</v>
      </c>
      <c r="E141" s="2" t="n">
        <v>0.002</v>
      </c>
      <c r="F141" t="inlineStr">
        <is>
          <t>T</t>
        </is>
      </c>
      <c r="G141" t="n">
        <v>4.5</v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s="2" t="n">
        <v>0.1</v>
      </c>
      <c r="L141" t="inlineStr">
        <is>
          <t>T</t>
        </is>
      </c>
      <c r="M141" t="inlineStr">
        <is>
          <t>T</t>
        </is>
      </c>
      <c r="N141" t="n">
        <v>0.8100000000000001</v>
      </c>
      <c r="O141" t="inlineStr">
        <is>
          <t>T</t>
        </is>
      </c>
      <c r="P141" t="inlineStr">
        <is>
          <t>T</t>
        </is>
      </c>
      <c r="Q141" t="n">
        <v>10</v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n">
        <v>4.3</v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n">
        <v>6.3</v>
      </c>
      <c r="AO141" t="inlineStr">
        <is>
          <t>T</t>
        </is>
      </c>
      <c r="AP141" t="n">
        <v>1</v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n">
        <v>0.2</v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n">
        <v>0.6899999999999999</v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n">
        <v>0.7</v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n">
        <v>0.18</v>
      </c>
      <c r="BN141" t="inlineStr">
        <is>
          <t>T</t>
        </is>
      </c>
      <c r="BO141" t="n">
        <v>0.27</v>
      </c>
      <c r="BP141" t="inlineStr">
        <is>
          <t>T</t>
        </is>
      </c>
      <c r="BQ141" t="inlineStr">
        <is>
          <t>T</t>
        </is>
      </c>
      <c r="BR141" t="n">
        <v>7.5</v>
      </c>
      <c r="BS141" t="inlineStr">
        <is>
          <t>T</t>
        </is>
      </c>
    </row>
    <row r="142">
      <c r="A142" t="inlineStr">
        <is>
          <t>OREAS0022d</t>
        </is>
      </c>
      <c r="B142" s="2" t="n">
        <v>0.1</v>
      </c>
      <c r="C142" t="n">
        <v>1320</v>
      </c>
      <c r="D142" s="2" t="n">
        <v>1</v>
      </c>
      <c r="E142" s="2" t="n">
        <v>0.001</v>
      </c>
      <c r="F142" t="inlineStr">
        <is>
          <t>T</t>
        </is>
      </c>
      <c r="G142" t="n">
        <v>6.17</v>
      </c>
      <c r="H142" t="inlineStr">
        <is>
          <t>T</t>
        </is>
      </c>
      <c r="I142" s="2" t="n">
        <v>0.1</v>
      </c>
      <c r="J142" t="inlineStr">
        <is>
          <t>T</t>
        </is>
      </c>
      <c r="K142" s="2" t="n">
        <v>0.1</v>
      </c>
      <c r="L142" t="inlineStr">
        <is>
          <t>T</t>
        </is>
      </c>
      <c r="M142" t="inlineStr">
        <is>
          <t>T</t>
        </is>
      </c>
      <c r="N142" t="n">
        <v>0.85</v>
      </c>
      <c r="O142" t="inlineStr">
        <is>
          <t>T</t>
        </is>
      </c>
      <c r="P142" t="inlineStr">
        <is>
          <t>T</t>
        </is>
      </c>
      <c r="Q142" t="n">
        <v>9.23</v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n">
        <v>4680</v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n">
        <v>0.22</v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n">
        <v>14.2</v>
      </c>
      <c r="AG142" t="inlineStr">
        <is>
          <t>T</t>
        </is>
      </c>
      <c r="AH142" t="inlineStr">
        <is>
          <t>T</t>
        </is>
      </c>
      <c r="AI142" t="n">
        <v>110</v>
      </c>
      <c r="AJ142" t="n">
        <v>2.36</v>
      </c>
      <c r="AK142" t="inlineStr">
        <is>
          <t>T</t>
        </is>
      </c>
      <c r="AL142" t="n">
        <v>0.88</v>
      </c>
      <c r="AM142" t="inlineStr">
        <is>
          <t>T</t>
        </is>
      </c>
      <c r="AN142" t="n">
        <v>4.38</v>
      </c>
      <c r="AO142" t="inlineStr">
        <is>
          <t>T</t>
        </is>
      </c>
      <c r="AP142" t="n">
        <v>0.72</v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n">
        <v>0.54</v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n">
        <v>0.21</v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n">
        <v>0.61</v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n">
        <v>0.67</v>
      </c>
      <c r="BJ142" t="n">
        <v>210</v>
      </c>
      <c r="BK142" t="inlineStr">
        <is>
          <t>T</t>
        </is>
      </c>
      <c r="BL142" t="inlineStr">
        <is>
          <t>T</t>
        </is>
      </c>
      <c r="BM142" t="n">
        <v>0.18</v>
      </c>
      <c r="BN142" t="n">
        <v>2.63</v>
      </c>
      <c r="BO142" t="n">
        <v>0.21</v>
      </c>
      <c r="BP142" t="n">
        <v>0.6899999999999999</v>
      </c>
      <c r="BQ142" t="inlineStr">
        <is>
          <t>T</t>
        </is>
      </c>
      <c r="BR142" t="n">
        <v>6.7</v>
      </c>
      <c r="BS142" t="n">
        <v>7.02</v>
      </c>
    </row>
    <row r="143">
      <c r="A143" t="inlineStr">
        <is>
          <t>OREAS0022e</t>
        </is>
      </c>
      <c r="B143" s="2" t="n">
        <v>0.05</v>
      </c>
      <c r="C143" t="n">
        <v>940</v>
      </c>
      <c r="D143" t="inlineStr">
        <is>
          <t>T</t>
        </is>
      </c>
      <c r="E143" s="2" t="n">
        <v>0.001</v>
      </c>
      <c r="F143" t="inlineStr">
        <is>
          <t>T</t>
        </is>
      </c>
      <c r="G143" t="n">
        <v>3.92</v>
      </c>
      <c r="H143" t="n">
        <v>0.061</v>
      </c>
      <c r="I143" s="2" t="n">
        <v>0.02</v>
      </c>
      <c r="J143" t="inlineStr">
        <is>
          <t>T</t>
        </is>
      </c>
      <c r="K143" s="2" t="n">
        <v>0.02</v>
      </c>
      <c r="L143" t="n">
        <v>2.26</v>
      </c>
      <c r="M143" t="inlineStr">
        <is>
          <t>T</t>
        </is>
      </c>
      <c r="N143" t="n">
        <v>0.68</v>
      </c>
      <c r="O143" t="n">
        <v>6.47</v>
      </c>
      <c r="P143" t="n">
        <v>0.095</v>
      </c>
      <c r="Q143" t="n">
        <v>7.97</v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n">
        <v>3460</v>
      </c>
      <c r="V143" t="n">
        <v>0.24</v>
      </c>
      <c r="W143" t="inlineStr">
        <is>
          <t>T</t>
        </is>
      </c>
      <c r="X143" t="inlineStr">
        <is>
          <t>T</t>
        </is>
      </c>
      <c r="Y143" t="n">
        <v>0.23</v>
      </c>
      <c r="Z143" t="inlineStr">
        <is>
          <t>T</t>
        </is>
      </c>
      <c r="AA143" t="inlineStr">
        <is>
          <t>T</t>
        </is>
      </c>
      <c r="AB143" s="2" t="n">
        <v>0.005</v>
      </c>
      <c r="AC143" t="inlineStr">
        <is>
          <t>T</t>
        </is>
      </c>
      <c r="AD143" s="2" t="n">
        <v>100</v>
      </c>
      <c r="AE143" t="n">
        <v>1.09</v>
      </c>
      <c r="AF143" t="n">
        <v>14.6</v>
      </c>
      <c r="AG143" t="inlineStr">
        <is>
          <t>T</t>
        </is>
      </c>
      <c r="AH143" s="2" t="n">
        <v>100</v>
      </c>
      <c r="AI143" t="n">
        <v>80</v>
      </c>
      <c r="AJ143" t="n">
        <v>1.05</v>
      </c>
      <c r="AK143" s="2" t="n">
        <v>50</v>
      </c>
      <c r="AL143" t="n">
        <v>1.03</v>
      </c>
      <c r="AM143" t="n">
        <v>0.9</v>
      </c>
      <c r="AN143" t="n">
        <v>5.23</v>
      </c>
      <c r="AO143" s="2" t="n">
        <v>50</v>
      </c>
      <c r="AP143" s="2" t="n">
        <v>1</v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n">
        <v>0.32</v>
      </c>
      <c r="AU143" s="2" t="n">
        <v>0.002</v>
      </c>
      <c r="AV143" t="inlineStr">
        <is>
          <t>T</t>
        </is>
      </c>
      <c r="AW143" t="inlineStr">
        <is>
          <t>T</t>
        </is>
      </c>
      <c r="AX143" s="2" t="n">
        <v>50</v>
      </c>
      <c r="AY143" t="n">
        <v>0.19</v>
      </c>
      <c r="AZ143" t="inlineStr">
        <is>
          <t>T</t>
        </is>
      </c>
      <c r="BA143" s="2" t="n">
        <v>1</v>
      </c>
      <c r="BB143" t="inlineStr">
        <is>
          <t>T</t>
        </is>
      </c>
      <c r="BC143" t="n">
        <v>0.2</v>
      </c>
      <c r="BD143" t="n">
        <v>0.65</v>
      </c>
      <c r="BE143" t="n">
        <v>0.64</v>
      </c>
      <c r="BF143" s="2" t="n">
        <v>0.1</v>
      </c>
      <c r="BG143" s="2" t="n">
        <v>0.05</v>
      </c>
      <c r="BH143" s="2" t="n">
        <v>0.05</v>
      </c>
      <c r="BI143" t="n">
        <v>0.68</v>
      </c>
      <c r="BJ143" t="n">
        <v>310</v>
      </c>
      <c r="BK143" s="2" t="n">
        <v>0.02</v>
      </c>
      <c r="BL143" s="2" t="n">
        <v>0.05</v>
      </c>
      <c r="BM143" t="n">
        <v>0.13</v>
      </c>
      <c r="BN143" t="n">
        <v>2.65</v>
      </c>
      <c r="BO143" t="n">
        <v>0.17</v>
      </c>
      <c r="BP143" t="n">
        <v>0.63</v>
      </c>
      <c r="BQ143" t="inlineStr">
        <is>
          <t>T</t>
        </is>
      </c>
      <c r="BR143" t="n">
        <v>4.33</v>
      </c>
      <c r="BS143" t="n">
        <v>7.91</v>
      </c>
    </row>
    <row r="144">
      <c r="A144" t="inlineStr">
        <is>
          <t>OREAS0022f</t>
        </is>
      </c>
      <c r="B144" s="2" t="n">
        <v>0.03</v>
      </c>
      <c r="C144" t="n">
        <v>1100</v>
      </c>
      <c r="D144" t="inlineStr">
        <is>
          <t>T</t>
        </is>
      </c>
      <c r="E144" s="2" t="n">
        <v>0.001</v>
      </c>
      <c r="F144" t="inlineStr">
        <is>
          <t>T</t>
        </is>
      </c>
      <c r="G144" t="n">
        <v>4.79</v>
      </c>
      <c r="H144" t="n">
        <v>0.067</v>
      </c>
      <c r="I144" t="inlineStr">
        <is>
          <t>T</t>
        </is>
      </c>
      <c r="J144" t="n">
        <v>270</v>
      </c>
      <c r="K144" t="inlineStr">
        <is>
          <t>T</t>
        </is>
      </c>
      <c r="L144" t="n">
        <v>1.9</v>
      </c>
      <c r="M144" t="inlineStr">
        <is>
          <t>T</t>
        </is>
      </c>
      <c r="N144" t="n">
        <v>1.03</v>
      </c>
      <c r="O144" t="inlineStr">
        <is>
          <t>T</t>
        </is>
      </c>
      <c r="P144" t="n">
        <v>0.081</v>
      </c>
      <c r="Q144" t="n">
        <v>10.6</v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n">
        <v>5750</v>
      </c>
      <c r="V144" t="n">
        <v>0.32</v>
      </c>
      <c r="W144" t="inlineStr">
        <is>
          <t>T</t>
        </is>
      </c>
      <c r="X144" t="inlineStr">
        <is>
          <t>T</t>
        </is>
      </c>
      <c r="Y144" t="n">
        <v>0.2</v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n">
        <v>100</v>
      </c>
      <c r="AE144" t="n">
        <v>0.98</v>
      </c>
      <c r="AF144" t="n">
        <v>16.2</v>
      </c>
      <c r="AG144" t="inlineStr">
        <is>
          <t>T</t>
        </is>
      </c>
      <c r="AH144" t="n">
        <v>200</v>
      </c>
      <c r="AI144" t="n">
        <v>80</v>
      </c>
      <c r="AJ144" t="n">
        <v>2</v>
      </c>
      <c r="AK144" t="n">
        <v>100</v>
      </c>
      <c r="AL144" t="n">
        <v>1.19</v>
      </c>
      <c r="AM144" t="inlineStr">
        <is>
          <t>T</t>
        </is>
      </c>
      <c r="AN144" t="n">
        <v>6.78</v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n">
        <v>0.42</v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n">
        <v>0.18</v>
      </c>
      <c r="AZ144" t="n">
        <v>0.29</v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n">
        <v>0.73</v>
      </c>
      <c r="BE144" t="n">
        <v>3.75</v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n">
        <v>0.54</v>
      </c>
      <c r="BJ144" t="n">
        <v>300</v>
      </c>
      <c r="BK144" t="inlineStr">
        <is>
          <t>T</t>
        </is>
      </c>
      <c r="BL144" t="inlineStr">
        <is>
          <t>T</t>
        </is>
      </c>
      <c r="BM144" t="n">
        <v>0.11</v>
      </c>
      <c r="BN144" t="n">
        <v>2.98</v>
      </c>
      <c r="BO144" t="n">
        <v>0.2</v>
      </c>
      <c r="BP144" t="n">
        <v>0.59</v>
      </c>
      <c r="BQ144" t="inlineStr">
        <is>
          <t>T</t>
        </is>
      </c>
      <c r="BR144" t="n">
        <v>5.31</v>
      </c>
      <c r="BS144" t="n">
        <v>6.9</v>
      </c>
    </row>
    <row r="145">
      <c r="A145" t="inlineStr">
        <is>
          <t>OREAS0022h</t>
        </is>
      </c>
      <c r="B145" s="2" t="n">
        <v>0.05</v>
      </c>
      <c r="C145" t="n">
        <v>1010</v>
      </c>
      <c r="D145" t="inlineStr">
        <is>
          <t>T</t>
        </is>
      </c>
      <c r="E145" s="2" t="n">
        <v>0.001</v>
      </c>
      <c r="F145" t="inlineStr">
        <is>
          <t>T</t>
        </is>
      </c>
      <c r="G145" t="n">
        <v>5.24</v>
      </c>
      <c r="H145" s="2" t="n">
        <v>0.1</v>
      </c>
      <c r="I145" t="inlineStr">
        <is>
          <t>T</t>
        </is>
      </c>
      <c r="J145" t="n">
        <v>90</v>
      </c>
      <c r="K145" t="inlineStr">
        <is>
          <t>T</t>
        </is>
      </c>
      <c r="L145" t="n">
        <v>2.11</v>
      </c>
      <c r="M145" t="inlineStr">
        <is>
          <t>T</t>
        </is>
      </c>
      <c r="N145" t="n">
        <v>0.53</v>
      </c>
      <c r="O145" t="inlineStr">
        <is>
          <t>T</t>
        </is>
      </c>
      <c r="P145" t="n">
        <v>0.09</v>
      </c>
      <c r="Q145" t="n">
        <v>6.2</v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n">
        <v>3570</v>
      </c>
      <c r="V145" t="n">
        <v>0.23</v>
      </c>
      <c r="W145" t="inlineStr">
        <is>
          <t>T</t>
        </is>
      </c>
      <c r="X145" t="inlineStr">
        <is>
          <t>T</t>
        </is>
      </c>
      <c r="Y145" t="n">
        <v>0.21</v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s="2" t="n">
        <v>100</v>
      </c>
      <c r="AE145" t="n">
        <v>1.02</v>
      </c>
      <c r="AF145" t="n">
        <v>14.9</v>
      </c>
      <c r="AG145" t="inlineStr">
        <is>
          <t>T</t>
        </is>
      </c>
      <c r="AH145" s="2" t="n">
        <v>100</v>
      </c>
      <c r="AI145" t="n">
        <v>70</v>
      </c>
      <c r="AJ145" t="n">
        <v>0.6</v>
      </c>
      <c r="AK145" s="2" t="n">
        <v>100</v>
      </c>
      <c r="AL145" t="n">
        <v>0.68</v>
      </c>
      <c r="AM145" t="inlineStr">
        <is>
          <t>T</t>
        </is>
      </c>
      <c r="AN145" t="n">
        <v>4.66</v>
      </c>
      <c r="AO145" s="2" t="n">
        <v>50</v>
      </c>
      <c r="AP145" t="n">
        <v>0.83</v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n">
        <v>0.37</v>
      </c>
      <c r="AU145" s="2" t="n">
        <v>0.002</v>
      </c>
      <c r="AV145" t="inlineStr">
        <is>
          <t>T</t>
        </is>
      </c>
      <c r="AW145" t="inlineStr">
        <is>
          <t>T</t>
        </is>
      </c>
      <c r="AX145" s="2" t="n">
        <v>100</v>
      </c>
      <c r="AY145" t="n">
        <v>0.16</v>
      </c>
      <c r="AZ145" t="n">
        <v>0.1</v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n">
        <v>0.41</v>
      </c>
      <c r="BE145" t="n">
        <v>0.75</v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n">
        <v>0.62</v>
      </c>
      <c r="BJ145" t="n">
        <v>240</v>
      </c>
      <c r="BK145" s="2" t="n">
        <v>0.02</v>
      </c>
      <c r="BL145" t="inlineStr">
        <is>
          <t>T</t>
        </is>
      </c>
      <c r="BM145" t="n">
        <v>0.12</v>
      </c>
      <c r="BN145" t="inlineStr">
        <is>
          <t>T</t>
        </is>
      </c>
      <c r="BO145" t="n">
        <v>0.17</v>
      </c>
      <c r="BP145" t="n">
        <v>0.61</v>
      </c>
      <c r="BQ145" t="inlineStr">
        <is>
          <t>T</t>
        </is>
      </c>
      <c r="BR145" t="n">
        <v>2.69</v>
      </c>
      <c r="BS145" t="n">
        <v>7.07</v>
      </c>
    </row>
    <row r="146">
      <c r="A146" t="inlineStr">
        <is>
          <t>OREAS0022i</t>
        </is>
      </c>
      <c r="B146" t="inlineStr">
        <is>
          <t>T</t>
        </is>
      </c>
      <c r="C146" t="n">
        <v>950</v>
      </c>
      <c r="D146" t="inlineStr">
        <is>
          <t>T</t>
        </is>
      </c>
      <c r="E146" s="2" t="n">
        <v>0.001</v>
      </c>
      <c r="F146" t="inlineStr">
        <is>
          <t>T</t>
        </is>
      </c>
      <c r="G146" t="n">
        <v>4.94</v>
      </c>
      <c r="H146" t="n">
        <v>0.065</v>
      </c>
      <c r="I146" t="inlineStr">
        <is>
          <t>T</t>
        </is>
      </c>
      <c r="J146" t="n">
        <v>110</v>
      </c>
      <c r="K146" s="2" t="n">
        <v>0.02</v>
      </c>
      <c r="L146" t="n">
        <v>1.89</v>
      </c>
      <c r="M146" t="inlineStr">
        <is>
          <t>T</t>
        </is>
      </c>
      <c r="N146" t="n">
        <v>0.7</v>
      </c>
      <c r="O146" t="n">
        <v>8.640000000000001</v>
      </c>
      <c r="P146" t="n">
        <v>0.093</v>
      </c>
      <c r="Q146" t="n">
        <v>7.17</v>
      </c>
      <c r="R146" t="inlineStr">
        <is>
          <t>T</t>
        </is>
      </c>
      <c r="S146" t="inlineStr">
        <is>
          <t>T</t>
        </is>
      </c>
      <c r="T146" t="inlineStr">
        <is>
          <t>T</t>
        </is>
      </c>
      <c r="U146" t="n">
        <v>3860</v>
      </c>
      <c r="V146" t="n">
        <v>0.21</v>
      </c>
      <c r="W146" t="inlineStr">
        <is>
          <t>T</t>
        </is>
      </c>
      <c r="X146" t="inlineStr">
        <is>
          <t>T</t>
        </is>
      </c>
      <c r="Y146" t="n">
        <v>0.2</v>
      </c>
      <c r="Z146" t="inlineStr">
        <is>
          <t>T</t>
        </is>
      </c>
      <c r="AA146" t="inlineStr">
        <is>
          <t>T</t>
        </is>
      </c>
      <c r="AB146" s="2" t="n">
        <v>0.005</v>
      </c>
      <c r="AC146" t="inlineStr">
        <is>
          <t>T</t>
        </is>
      </c>
      <c r="AD146" s="2" t="n">
        <v>100</v>
      </c>
      <c r="AE146" t="n">
        <v>0.92</v>
      </c>
      <c r="AF146" t="n">
        <v>16.3</v>
      </c>
      <c r="AG146" t="inlineStr">
        <is>
          <t>T</t>
        </is>
      </c>
      <c r="AH146" s="2" t="n">
        <v>100</v>
      </c>
      <c r="AI146" t="n">
        <v>100</v>
      </c>
      <c r="AJ146" t="n">
        <v>0.65</v>
      </c>
      <c r="AK146" t="inlineStr">
        <is>
          <t>T</t>
        </is>
      </c>
      <c r="AL146" t="n">
        <v>0.49</v>
      </c>
      <c r="AM146" t="inlineStr">
        <is>
          <t>T</t>
        </is>
      </c>
      <c r="AN146" t="n">
        <v>4.35</v>
      </c>
      <c r="AO146" s="2" t="n">
        <v>50</v>
      </c>
      <c r="AP146" t="inlineStr">
        <is>
          <t>T</t>
        </is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0.35</v>
      </c>
      <c r="AU146" s="2" t="n">
        <v>0.002</v>
      </c>
      <c r="AV146" t="inlineStr">
        <is>
          <t>T</t>
        </is>
      </c>
      <c r="AW146" t="inlineStr">
        <is>
          <t>T</t>
        </is>
      </c>
      <c r="AX146" s="2" t="n">
        <v>100</v>
      </c>
      <c r="AY146" t="n">
        <v>0.16</v>
      </c>
      <c r="AZ146" t="n">
        <v>0.15</v>
      </c>
      <c r="BA146" s="2" t="n">
        <v>1</v>
      </c>
      <c r="BB146" t="inlineStr">
        <is>
          <t>T</t>
        </is>
      </c>
      <c r="BC146" t="inlineStr">
        <is>
          <t>T</t>
        </is>
      </c>
      <c r="BD146" t="n">
        <v>0.45</v>
      </c>
      <c r="BE146" t="n">
        <v>0.82</v>
      </c>
      <c r="BF146" s="2" t="n">
        <v>0.1</v>
      </c>
      <c r="BG146" t="inlineStr">
        <is>
          <t>T</t>
        </is>
      </c>
      <c r="BH146" s="2" t="n">
        <v>0.05</v>
      </c>
      <c r="BI146" t="n">
        <v>0.64</v>
      </c>
      <c r="BJ146" t="n">
        <v>200</v>
      </c>
      <c r="BK146" s="2" t="n">
        <v>0.02</v>
      </c>
      <c r="BL146" t="inlineStr">
        <is>
          <t>T</t>
        </is>
      </c>
      <c r="BM146" t="n">
        <v>0.11</v>
      </c>
      <c r="BN146" t="n">
        <v>2</v>
      </c>
      <c r="BO146" t="n">
        <v>0.1</v>
      </c>
      <c r="BP146" t="n">
        <v>0.58</v>
      </c>
      <c r="BQ146" t="inlineStr">
        <is>
          <t>T</t>
        </is>
      </c>
      <c r="BR146" t="n">
        <v>6.28</v>
      </c>
      <c r="BS146" t="n">
        <v>6.77</v>
      </c>
    </row>
    <row r="147">
      <c r="A147" t="inlineStr">
        <is>
          <t>OREAS0022P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s="2" t="n">
        <v>0.002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OREAS0230</t>
        </is>
      </c>
      <c r="B148" t="n">
        <v>0.13</v>
      </c>
      <c r="C148" t="n">
        <v>73500</v>
      </c>
      <c r="D148" t="n">
        <v>17.3</v>
      </c>
      <c r="E148" t="n">
        <v>0.337</v>
      </c>
      <c r="F148" t="n">
        <v>19.1</v>
      </c>
      <c r="G148" t="n">
        <v>79</v>
      </c>
      <c r="H148" t="n">
        <v>0.34</v>
      </c>
      <c r="I148" t="inlineStr">
        <is>
          <t>T</t>
        </is>
      </c>
      <c r="J148" t="n">
        <v>77400</v>
      </c>
      <c r="K148" t="n">
        <v>0.26</v>
      </c>
      <c r="L148" t="n">
        <v>10.2</v>
      </c>
      <c r="M148" t="inlineStr">
        <is>
          <t>T</t>
        </is>
      </c>
      <c r="N148" t="n">
        <v>44.7</v>
      </c>
      <c r="O148" t="n">
        <v>106</v>
      </c>
      <c r="P148" t="n">
        <v>0.38</v>
      </c>
      <c r="Q148" t="n">
        <v>172</v>
      </c>
      <c r="R148" t="n">
        <v>3.79</v>
      </c>
      <c r="S148" t="n">
        <v>2.32</v>
      </c>
      <c r="T148" t="n">
        <v>0.92</v>
      </c>
      <c r="U148" t="n">
        <v>80400</v>
      </c>
      <c r="V148" t="n">
        <v>15.7</v>
      </c>
      <c r="W148" t="n">
        <v>3.35</v>
      </c>
      <c r="X148" t="n">
        <v>0.13</v>
      </c>
      <c r="Y148" t="n">
        <v>1.58</v>
      </c>
      <c r="Z148" t="inlineStr">
        <is>
          <t>T</t>
        </is>
      </c>
      <c r="AA148" t="n">
        <v>0.8</v>
      </c>
      <c r="AB148" t="n">
        <v>0.07000000000000001</v>
      </c>
      <c r="AC148" t="inlineStr">
        <is>
          <t>T</t>
        </is>
      </c>
      <c r="AD148" t="n">
        <v>2650</v>
      </c>
      <c r="AE148" t="n">
        <v>4.08</v>
      </c>
      <c r="AF148" t="n">
        <v>10.5</v>
      </c>
      <c r="AG148" t="n">
        <v>0.33</v>
      </c>
      <c r="AH148" t="n">
        <v>39900</v>
      </c>
      <c r="AI148" t="n">
        <v>1370</v>
      </c>
      <c r="AJ148" t="n">
        <v>0.72</v>
      </c>
      <c r="AK148" t="n">
        <v>16800</v>
      </c>
      <c r="AL148" t="n">
        <v>3.39</v>
      </c>
      <c r="AM148" t="n">
        <v>7.56</v>
      </c>
      <c r="AN148" t="n">
        <v>54</v>
      </c>
      <c r="AO148" t="n">
        <v>400</v>
      </c>
      <c r="AP148" t="n">
        <v>8.539999999999999</v>
      </c>
      <c r="AQ148" t="inlineStr">
        <is>
          <t>T</t>
        </is>
      </c>
      <c r="AR148" t="n">
        <v>1.5</v>
      </c>
      <c r="AS148" t="n">
        <v>0.015</v>
      </c>
      <c r="AT148" t="n">
        <v>2.69</v>
      </c>
      <c r="AU148" t="n">
        <v>0.002</v>
      </c>
      <c r="AV148" t="inlineStr">
        <is>
          <t>T</t>
        </is>
      </c>
      <c r="AW148" t="inlineStr">
        <is>
          <t>T</t>
        </is>
      </c>
      <c r="AX148" t="n">
        <v>1880</v>
      </c>
      <c r="AY148" t="n">
        <v>0.5600000000000001</v>
      </c>
      <c r="AZ148" t="n">
        <v>43.7</v>
      </c>
      <c r="BA148" t="inlineStr">
        <is>
          <t>T</t>
        </is>
      </c>
      <c r="BB148" t="inlineStr">
        <is>
          <t>T</t>
        </is>
      </c>
      <c r="BC148" t="n">
        <v>1.38</v>
      </c>
      <c r="BD148" t="n">
        <v>0.77</v>
      </c>
      <c r="BE148" t="n">
        <v>231</v>
      </c>
      <c r="BF148" t="n">
        <v>0.23</v>
      </c>
      <c r="BG148" t="n">
        <v>0.57</v>
      </c>
      <c r="BH148" t="n">
        <v>0.049</v>
      </c>
      <c r="BI148" t="n">
        <v>0.5</v>
      </c>
      <c r="BJ148" t="n">
        <v>6390</v>
      </c>
      <c r="BK148" t="n">
        <v>0.08</v>
      </c>
      <c r="BL148" t="n">
        <v>0.34</v>
      </c>
      <c r="BM148" t="n">
        <v>0.15</v>
      </c>
      <c r="BN148" t="n">
        <v>139</v>
      </c>
      <c r="BO148" t="n">
        <v>8.140000000000001</v>
      </c>
      <c r="BP148" t="n">
        <v>20.6</v>
      </c>
      <c r="BQ148" t="n">
        <v>2.26</v>
      </c>
      <c r="BR148" t="n">
        <v>98</v>
      </c>
      <c r="BS148" t="n">
        <v>50</v>
      </c>
    </row>
    <row r="149">
      <c r="A149" t="inlineStr">
        <is>
          <t>OREAS0231</t>
        </is>
      </c>
      <c r="B149" t="n">
        <v>0.177</v>
      </c>
      <c r="C149" t="n">
        <v>71400</v>
      </c>
      <c r="D149" t="n">
        <v>27.2</v>
      </c>
      <c r="E149" t="n">
        <v>0.542</v>
      </c>
      <c r="F149" t="inlineStr">
        <is>
          <t>T</t>
        </is>
      </c>
      <c r="G149" t="n">
        <v>112</v>
      </c>
      <c r="H149" t="n">
        <v>0.36</v>
      </c>
      <c r="I149" t="n">
        <v>0.037</v>
      </c>
      <c r="J149" t="n">
        <v>74700</v>
      </c>
      <c r="K149" t="n">
        <v>0.35</v>
      </c>
      <c r="L149" t="n">
        <v>11</v>
      </c>
      <c r="M149" t="inlineStr">
        <is>
          <t>T</t>
        </is>
      </c>
      <c r="N149" t="n">
        <v>44.7</v>
      </c>
      <c r="O149" t="n">
        <v>133</v>
      </c>
      <c r="P149" t="n">
        <v>0.5600000000000001</v>
      </c>
      <c r="Q149" t="n">
        <v>161</v>
      </c>
      <c r="R149" t="n">
        <v>3.71</v>
      </c>
      <c r="S149" t="n">
        <v>2.35</v>
      </c>
      <c r="T149" t="n">
        <v>0.93</v>
      </c>
      <c r="U149" t="n">
        <v>80500</v>
      </c>
      <c r="V149" t="n">
        <v>15.9</v>
      </c>
      <c r="W149" t="n">
        <v>3.23</v>
      </c>
      <c r="X149" t="inlineStr">
        <is>
          <t>T</t>
        </is>
      </c>
      <c r="Y149" t="n">
        <v>1.63</v>
      </c>
      <c r="Z149" t="inlineStr">
        <is>
          <t>T</t>
        </is>
      </c>
      <c r="AA149" t="n">
        <v>0.82</v>
      </c>
      <c r="AB149" t="n">
        <v>0.07000000000000001</v>
      </c>
      <c r="AC149" t="inlineStr">
        <is>
          <t>T</t>
        </is>
      </c>
      <c r="AD149" t="n">
        <v>2880</v>
      </c>
      <c r="AE149" t="n">
        <v>4.47</v>
      </c>
      <c r="AF149" t="n">
        <v>11.1</v>
      </c>
      <c r="AG149" t="n">
        <v>0.33</v>
      </c>
      <c r="AH149" t="n">
        <v>39000</v>
      </c>
      <c r="AI149" t="n">
        <v>1390</v>
      </c>
      <c r="AJ149" t="n">
        <v>0.86</v>
      </c>
      <c r="AK149" t="n">
        <v>17500</v>
      </c>
      <c r="AL149" t="n">
        <v>3.5</v>
      </c>
      <c r="AM149" t="n">
        <v>7.98</v>
      </c>
      <c r="AN149" t="n">
        <v>88</v>
      </c>
      <c r="AO149" t="n">
        <v>390</v>
      </c>
      <c r="AP149" t="n">
        <v>12.8</v>
      </c>
      <c r="AQ149" t="inlineStr">
        <is>
          <t>T</t>
        </is>
      </c>
      <c r="AR149" t="n">
        <v>1.66</v>
      </c>
      <c r="AS149" t="inlineStr">
        <is>
          <t>T</t>
        </is>
      </c>
      <c r="AT149" t="n">
        <v>8.08</v>
      </c>
      <c r="AU149" s="2" t="n">
        <v>0.002</v>
      </c>
      <c r="AV149" t="inlineStr">
        <is>
          <t>T</t>
        </is>
      </c>
      <c r="AW149" t="inlineStr">
        <is>
          <t>T</t>
        </is>
      </c>
      <c r="AX149" t="n">
        <v>2200</v>
      </c>
      <c r="AY149" t="n">
        <v>0.71</v>
      </c>
      <c r="AZ149" t="n">
        <v>42.2</v>
      </c>
      <c r="BA149" t="inlineStr">
        <is>
          <t>T</t>
        </is>
      </c>
      <c r="BB149" t="inlineStr">
        <is>
          <t>T</t>
        </is>
      </c>
      <c r="BC149" t="n">
        <v>2.49</v>
      </c>
      <c r="BD149" t="n">
        <v>0.9</v>
      </c>
      <c r="BE149" t="n">
        <v>179</v>
      </c>
      <c r="BF149" t="n">
        <v>0.22</v>
      </c>
      <c r="BG149" t="n">
        <v>0.58</v>
      </c>
      <c r="BH149" t="n">
        <v>0.068</v>
      </c>
      <c r="BI149" t="n">
        <v>0.72</v>
      </c>
      <c r="BJ149" t="n">
        <v>6170</v>
      </c>
      <c r="BK149" t="n">
        <v>0.12</v>
      </c>
      <c r="BL149" t="n">
        <v>0.33</v>
      </c>
      <c r="BM149" t="n">
        <v>0.2</v>
      </c>
      <c r="BN149" t="n">
        <v>285</v>
      </c>
      <c r="BO149" t="n">
        <v>15.2</v>
      </c>
      <c r="BP149" t="n">
        <v>20.7</v>
      </c>
      <c r="BQ149" t="n">
        <v>2.2</v>
      </c>
      <c r="BR149" t="n">
        <v>113</v>
      </c>
      <c r="BS149" t="n">
        <v>50</v>
      </c>
    </row>
    <row r="150">
      <c r="A150" t="inlineStr">
        <is>
          <t>OREAS0231b</t>
        </is>
      </c>
      <c r="B150" t="n">
        <v>0.182</v>
      </c>
      <c r="C150" t="n">
        <v>68900</v>
      </c>
      <c r="D150" t="n">
        <v>34</v>
      </c>
      <c r="E150" t="n">
        <v>0.556</v>
      </c>
      <c r="F150" t="n">
        <v>28.6</v>
      </c>
      <c r="G150" t="n">
        <v>299</v>
      </c>
      <c r="H150" t="n">
        <v>0.37</v>
      </c>
      <c r="I150" t="n">
        <v>0.029</v>
      </c>
      <c r="J150" t="n">
        <v>64300</v>
      </c>
      <c r="K150" t="n">
        <v>0.39</v>
      </c>
      <c r="L150" t="n">
        <v>11.3</v>
      </c>
      <c r="M150" t="inlineStr">
        <is>
          <t>T</t>
        </is>
      </c>
      <c r="N150" t="n">
        <v>46.6</v>
      </c>
      <c r="O150" t="n">
        <v>154</v>
      </c>
      <c r="P150" t="n">
        <v>0.58</v>
      </c>
      <c r="Q150" t="n">
        <v>156</v>
      </c>
      <c r="R150" t="n">
        <v>3.77</v>
      </c>
      <c r="S150" t="n">
        <v>2.32</v>
      </c>
      <c r="T150" t="n">
        <v>0.92</v>
      </c>
      <c r="U150" t="n">
        <v>83100</v>
      </c>
      <c r="V150" t="n">
        <v>15.4</v>
      </c>
      <c r="W150" t="n">
        <v>3.04</v>
      </c>
      <c r="X150" t="n">
        <v>0.13</v>
      </c>
      <c r="Y150" t="n">
        <v>1.54</v>
      </c>
      <c r="Z150" t="inlineStr">
        <is>
          <t>T</t>
        </is>
      </c>
      <c r="AA150" t="n">
        <v>0.77</v>
      </c>
      <c r="AB150" t="n">
        <v>0.07099999999999999</v>
      </c>
      <c r="AC150" t="inlineStr">
        <is>
          <t>T</t>
        </is>
      </c>
      <c r="AD150" t="n">
        <v>4770</v>
      </c>
      <c r="AE150" t="n">
        <v>4.52</v>
      </c>
      <c r="AF150" t="n">
        <v>12</v>
      </c>
      <c r="AG150" t="n">
        <v>0.33</v>
      </c>
      <c r="AH150" t="n">
        <v>41400</v>
      </c>
      <c r="AI150" t="n">
        <v>1580</v>
      </c>
      <c r="AJ150" t="n">
        <v>1.46</v>
      </c>
      <c r="AK150" t="n">
        <v>20400</v>
      </c>
      <c r="AL150" t="n">
        <v>3.66</v>
      </c>
      <c r="AM150" t="n">
        <v>7.98</v>
      </c>
      <c r="AN150" t="n">
        <v>73</v>
      </c>
      <c r="AO150" t="n">
        <v>440</v>
      </c>
      <c r="AP150" t="n">
        <v>13.6</v>
      </c>
      <c r="AQ150" t="inlineStr">
        <is>
          <t>T</t>
        </is>
      </c>
      <c r="AR150" t="n">
        <v>1.64</v>
      </c>
      <c r="AS150" t="inlineStr">
        <is>
          <t>T</t>
        </is>
      </c>
      <c r="AT150" t="n">
        <v>3.99</v>
      </c>
      <c r="AU150" t="n">
        <v>0.003</v>
      </c>
      <c r="AV150" t="inlineStr">
        <is>
          <t>T</t>
        </is>
      </c>
      <c r="AW150" t="inlineStr">
        <is>
          <t>T</t>
        </is>
      </c>
      <c r="AX150" t="n">
        <v>2640</v>
      </c>
      <c r="AY150" t="n">
        <v>0.82</v>
      </c>
      <c r="AZ150" t="n">
        <v>39.4</v>
      </c>
      <c r="BA150" t="inlineStr">
        <is>
          <t>T</t>
        </is>
      </c>
      <c r="BB150" t="inlineStr">
        <is>
          <t>T</t>
        </is>
      </c>
      <c r="BC150" t="n">
        <v>1.53</v>
      </c>
      <c r="BD150" t="n">
        <v>0.9399999999999999</v>
      </c>
      <c r="BE150" t="n">
        <v>203</v>
      </c>
      <c r="BF150" t="n">
        <v>0.24</v>
      </c>
      <c r="BG150" t="n">
        <v>0.5600000000000001</v>
      </c>
      <c r="BH150" t="n">
        <v>0.06</v>
      </c>
      <c r="BI150" t="n">
        <v>0.65</v>
      </c>
      <c r="BJ150" t="n">
        <v>6380</v>
      </c>
      <c r="BK150" t="n">
        <v>0.12</v>
      </c>
      <c r="BL150" t="n">
        <v>0.33</v>
      </c>
      <c r="BM150" t="n">
        <v>0.2</v>
      </c>
      <c r="BN150" t="n">
        <v>141</v>
      </c>
      <c r="BO150" t="n">
        <v>17</v>
      </c>
      <c r="BP150" t="n">
        <v>20.5</v>
      </c>
      <c r="BQ150" t="n">
        <v>2.13</v>
      </c>
      <c r="BR150" t="n">
        <v>118</v>
      </c>
      <c r="BS150" t="n">
        <v>45.4</v>
      </c>
    </row>
    <row r="151">
      <c r="A151" t="inlineStr">
        <is>
          <t>OREAS0232</t>
        </is>
      </c>
      <c r="B151" t="n">
        <v>0.093</v>
      </c>
      <c r="C151" t="n">
        <v>24700</v>
      </c>
      <c r="D151" t="n">
        <v>185</v>
      </c>
      <c r="E151" t="n">
        <v>0.902</v>
      </c>
      <c r="F151" t="inlineStr">
        <is>
          <t>T</t>
        </is>
      </c>
      <c r="G151" t="n">
        <v>97</v>
      </c>
      <c r="H151" t="n">
        <v>1.19</v>
      </c>
      <c r="I151" t="n">
        <v>0.31</v>
      </c>
      <c r="J151" t="n">
        <v>1870</v>
      </c>
      <c r="K151" t="n">
        <v>0.032</v>
      </c>
      <c r="L151" t="n">
        <v>58</v>
      </c>
      <c r="M151" t="inlineStr">
        <is>
          <t>T</t>
        </is>
      </c>
      <c r="N151" t="n">
        <v>12.5</v>
      </c>
      <c r="O151" t="n">
        <v>100</v>
      </c>
      <c r="P151" t="n">
        <v>7.45</v>
      </c>
      <c r="Q151" t="n">
        <v>22.6</v>
      </c>
      <c r="R151" t="n">
        <v>2.25</v>
      </c>
      <c r="S151" t="n">
        <v>1</v>
      </c>
      <c r="T151" t="n">
        <v>0.8</v>
      </c>
      <c r="U151" t="n">
        <v>34100</v>
      </c>
      <c r="V151" t="n">
        <v>7.53</v>
      </c>
      <c r="W151" t="n">
        <v>3.78</v>
      </c>
      <c r="X151" t="n">
        <v>0.099</v>
      </c>
      <c r="Y151" t="n">
        <v>0.78</v>
      </c>
      <c r="Z151" t="inlineStr">
        <is>
          <t>T</t>
        </is>
      </c>
      <c r="AA151" t="n">
        <v>0.39</v>
      </c>
      <c r="AB151" t="n">
        <v>0.023</v>
      </c>
      <c r="AC151" t="inlineStr">
        <is>
          <t>T</t>
        </is>
      </c>
      <c r="AD151" t="n">
        <v>9720</v>
      </c>
      <c r="AE151" t="n">
        <v>29.8</v>
      </c>
      <c r="AF151" t="n">
        <v>33.9</v>
      </c>
      <c r="AG151" t="n">
        <v>0.12</v>
      </c>
      <c r="AH151" t="n">
        <v>13000</v>
      </c>
      <c r="AI151" t="n">
        <v>210</v>
      </c>
      <c r="AJ151" t="n">
        <v>0.57</v>
      </c>
      <c r="AK151" t="n">
        <v>740</v>
      </c>
      <c r="AL151" t="inlineStr">
        <is>
          <t>T</t>
        </is>
      </c>
      <c r="AM151" t="inlineStr">
        <is>
          <t>T</t>
        </is>
      </c>
      <c r="AN151" t="n">
        <v>57</v>
      </c>
      <c r="AO151" t="n">
        <v>500</v>
      </c>
      <c r="AP151" t="n">
        <v>7.74</v>
      </c>
      <c r="AQ151" t="inlineStr">
        <is>
          <t>T</t>
        </is>
      </c>
      <c r="AR151" t="n">
        <v>7.63</v>
      </c>
      <c r="AS151" t="inlineStr">
        <is>
          <t>T</t>
        </is>
      </c>
      <c r="AT151" t="n">
        <v>94</v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n">
        <v>500</v>
      </c>
      <c r="AY151" t="n">
        <v>133</v>
      </c>
      <c r="AZ151" t="n">
        <v>5.8</v>
      </c>
      <c r="BA151" t="inlineStr">
        <is>
          <t>T</t>
        </is>
      </c>
      <c r="BB151" t="inlineStr">
        <is>
          <t>T</t>
        </is>
      </c>
      <c r="BC151" t="n">
        <v>5.14</v>
      </c>
      <c r="BD151" t="n">
        <v>1.3</v>
      </c>
      <c r="BE151" t="n">
        <v>15.5</v>
      </c>
      <c r="BF151" t="inlineStr">
        <is>
          <t>T</t>
        </is>
      </c>
      <c r="BG151" t="n">
        <v>0.45</v>
      </c>
      <c r="BH151" t="inlineStr">
        <is>
          <t>T</t>
        </is>
      </c>
      <c r="BI151" t="n">
        <v>13.1</v>
      </c>
      <c r="BJ151" t="n">
        <v>1460</v>
      </c>
      <c r="BK151" t="n">
        <v>0.59</v>
      </c>
      <c r="BL151" t="inlineStr">
        <is>
          <t>T</t>
        </is>
      </c>
      <c r="BM151" t="n">
        <v>1.51</v>
      </c>
      <c r="BN151" t="n">
        <v>67</v>
      </c>
      <c r="BO151" t="n">
        <v>0.38</v>
      </c>
      <c r="BP151" t="n">
        <v>9.529999999999999</v>
      </c>
      <c r="BQ151" t="n">
        <v>0.86</v>
      </c>
      <c r="BR151" t="n">
        <v>75</v>
      </c>
      <c r="BS151" t="n">
        <v>28.1</v>
      </c>
    </row>
    <row r="152">
      <c r="A152" t="inlineStr">
        <is>
          <t>OREAS0232b</t>
        </is>
      </c>
      <c r="B152" t="n">
        <v>0.102</v>
      </c>
      <c r="C152" t="n">
        <v>70100</v>
      </c>
      <c r="D152" t="n">
        <v>441</v>
      </c>
      <c r="E152" t="n">
        <v>0.946</v>
      </c>
      <c r="F152" t="inlineStr">
        <is>
          <t>T</t>
        </is>
      </c>
      <c r="G152" t="n">
        <v>694</v>
      </c>
      <c r="H152" t="n">
        <v>2.35</v>
      </c>
      <c r="I152" t="n">
        <v>0.31</v>
      </c>
      <c r="J152" t="n">
        <v>9950</v>
      </c>
      <c r="K152" t="n">
        <v>0.045</v>
      </c>
      <c r="L152" t="n">
        <v>79</v>
      </c>
      <c r="M152" t="inlineStr">
        <is>
          <t>T</t>
        </is>
      </c>
      <c r="N152" t="n">
        <v>16.6</v>
      </c>
      <c r="O152" t="n">
        <v>122</v>
      </c>
      <c r="P152" t="n">
        <v>8.630000000000001</v>
      </c>
      <c r="Q152" t="n">
        <v>26.7</v>
      </c>
      <c r="R152" t="n">
        <v>3.38</v>
      </c>
      <c r="S152" t="n">
        <v>1.78</v>
      </c>
      <c r="T152" t="n">
        <v>1.24</v>
      </c>
      <c r="U152" t="n">
        <v>38500</v>
      </c>
      <c r="V152" t="n">
        <v>18.4</v>
      </c>
      <c r="W152" t="n">
        <v>4.96</v>
      </c>
      <c r="X152" t="n">
        <v>0.12</v>
      </c>
      <c r="Y152" t="n">
        <v>4.06</v>
      </c>
      <c r="Z152" t="inlineStr">
        <is>
          <t>T</t>
        </is>
      </c>
      <c r="AA152" t="n">
        <v>0.62</v>
      </c>
      <c r="AB152" t="n">
        <v>0.063</v>
      </c>
      <c r="AC152" t="inlineStr">
        <is>
          <t>T</t>
        </is>
      </c>
      <c r="AD152" t="n">
        <v>25100</v>
      </c>
      <c r="AE152" t="n">
        <v>37.6</v>
      </c>
      <c r="AF152" t="n">
        <v>50</v>
      </c>
      <c r="AG152" t="n">
        <v>0.28</v>
      </c>
      <c r="AH152" t="n">
        <v>16200</v>
      </c>
      <c r="AI152" t="n">
        <v>410</v>
      </c>
      <c r="AJ152" t="n">
        <v>1.05</v>
      </c>
      <c r="AK152" t="n">
        <v>8100</v>
      </c>
      <c r="AL152" t="n">
        <v>13.5</v>
      </c>
      <c r="AM152" t="n">
        <v>33.5</v>
      </c>
      <c r="AN152" t="n">
        <v>59</v>
      </c>
      <c r="AO152" t="n">
        <v>670</v>
      </c>
      <c r="AP152" t="n">
        <v>19.2</v>
      </c>
      <c r="AQ152" t="inlineStr">
        <is>
          <t>T</t>
        </is>
      </c>
      <c r="AR152" t="n">
        <v>8.960000000000001</v>
      </c>
      <c r="AS152" t="inlineStr">
        <is>
          <t>T</t>
        </is>
      </c>
      <c r="AT152" t="n">
        <v>84</v>
      </c>
      <c r="AU152" s="2" t="n">
        <v>0.002</v>
      </c>
      <c r="AV152" t="inlineStr">
        <is>
          <t>T</t>
        </is>
      </c>
      <c r="AW152" t="inlineStr">
        <is>
          <t>T</t>
        </is>
      </c>
      <c r="AX152" t="n">
        <v>1720</v>
      </c>
      <c r="AY152" t="n">
        <v>187</v>
      </c>
      <c r="AZ152" t="n">
        <v>13.6</v>
      </c>
      <c r="BA152" t="inlineStr">
        <is>
          <t>T</t>
        </is>
      </c>
      <c r="BB152" t="inlineStr">
        <is>
          <t>T</t>
        </is>
      </c>
      <c r="BC152" t="n">
        <v>6.44</v>
      </c>
      <c r="BD152" t="n">
        <v>3.44</v>
      </c>
      <c r="BE152" t="n">
        <v>134</v>
      </c>
      <c r="BF152" t="n">
        <v>1.01</v>
      </c>
      <c r="BG152" t="n">
        <v>0.67</v>
      </c>
      <c r="BH152" t="inlineStr">
        <is>
          <t>T</t>
        </is>
      </c>
      <c r="BI152" t="n">
        <v>14.3</v>
      </c>
      <c r="BJ152" t="n">
        <v>4430</v>
      </c>
      <c r="BK152" t="n">
        <v>0.77</v>
      </c>
      <c r="BL152" t="n">
        <v>0.25</v>
      </c>
      <c r="BM152" t="n">
        <v>2.71</v>
      </c>
      <c r="BN152" t="n">
        <v>67</v>
      </c>
      <c r="BO152" t="n">
        <v>1.9</v>
      </c>
      <c r="BP152" t="n">
        <v>15.9</v>
      </c>
      <c r="BQ152" t="n">
        <v>1.7</v>
      </c>
      <c r="BR152" t="n">
        <v>91</v>
      </c>
      <c r="BS152" t="n">
        <v>140</v>
      </c>
    </row>
    <row r="153">
      <c r="A153" t="inlineStr">
        <is>
          <t>OREAS0233</t>
        </is>
      </c>
      <c r="B153" t="n">
        <v>0.285</v>
      </c>
      <c r="C153" t="n">
        <v>69700</v>
      </c>
      <c r="D153" t="n">
        <v>46.8</v>
      </c>
      <c r="E153" t="n">
        <v>1.05</v>
      </c>
      <c r="F153" t="n">
        <v>20.2</v>
      </c>
      <c r="G153" t="n">
        <v>129</v>
      </c>
      <c r="H153" t="n">
        <v>0.39</v>
      </c>
      <c r="I153" t="n">
        <v>0.042</v>
      </c>
      <c r="J153" t="n">
        <v>71000</v>
      </c>
      <c r="K153" t="n">
        <v>0.52</v>
      </c>
      <c r="L153" t="n">
        <v>11.9</v>
      </c>
      <c r="M153" t="inlineStr">
        <is>
          <t>T</t>
        </is>
      </c>
      <c r="N153" t="n">
        <v>42</v>
      </c>
      <c r="O153" t="n">
        <v>118</v>
      </c>
      <c r="P153" t="n">
        <v>0.79</v>
      </c>
      <c r="Q153" t="n">
        <v>162</v>
      </c>
      <c r="R153" t="n">
        <v>3.69</v>
      </c>
      <c r="S153" t="n">
        <v>2.24</v>
      </c>
      <c r="T153" t="n">
        <v>0.89</v>
      </c>
      <c r="U153" t="n">
        <v>77200</v>
      </c>
      <c r="V153" t="n">
        <v>15.1</v>
      </c>
      <c r="W153" t="n">
        <v>3.16</v>
      </c>
      <c r="X153" t="n">
        <v>0.11</v>
      </c>
      <c r="Y153" t="n">
        <v>1.61</v>
      </c>
      <c r="Z153" t="inlineStr">
        <is>
          <t>T</t>
        </is>
      </c>
      <c r="AA153" t="n">
        <v>0.79</v>
      </c>
      <c r="AB153" t="n">
        <v>0.073</v>
      </c>
      <c r="AC153" t="inlineStr">
        <is>
          <t>T</t>
        </is>
      </c>
      <c r="AD153" t="n">
        <v>3700</v>
      </c>
      <c r="AE153" t="n">
        <v>4.92</v>
      </c>
      <c r="AF153" t="n">
        <v>11.2</v>
      </c>
      <c r="AG153" t="n">
        <v>0.32</v>
      </c>
      <c r="AH153" t="n">
        <v>37600</v>
      </c>
      <c r="AI153" t="n">
        <v>1340</v>
      </c>
      <c r="AJ153" t="n">
        <v>0.92</v>
      </c>
      <c r="AK153" t="n">
        <v>17300</v>
      </c>
      <c r="AL153" t="n">
        <v>3.31</v>
      </c>
      <c r="AM153" t="n">
        <v>7.89</v>
      </c>
      <c r="AN153" t="n">
        <v>56</v>
      </c>
      <c r="AO153" t="n">
        <v>400</v>
      </c>
      <c r="AP153" t="n">
        <v>21.3</v>
      </c>
      <c r="AQ153" t="inlineStr">
        <is>
          <t>T</t>
        </is>
      </c>
      <c r="AR153" t="n">
        <v>1.65</v>
      </c>
      <c r="AS153" t="n">
        <v>0.014</v>
      </c>
      <c r="AT153" t="n">
        <v>5.05</v>
      </c>
      <c r="AU153" t="n">
        <v>0.002</v>
      </c>
      <c r="AV153" t="inlineStr">
        <is>
          <t>T</t>
        </is>
      </c>
      <c r="AW153" t="inlineStr">
        <is>
          <t>T</t>
        </is>
      </c>
      <c r="AX153" t="n">
        <v>3190</v>
      </c>
      <c r="AY153" t="n">
        <v>1.1</v>
      </c>
      <c r="AZ153" t="n">
        <v>39.6</v>
      </c>
      <c r="BA153" t="inlineStr">
        <is>
          <t>T</t>
        </is>
      </c>
      <c r="BB153" t="inlineStr">
        <is>
          <t>T</t>
        </is>
      </c>
      <c r="BC153" t="n">
        <v>1.51</v>
      </c>
      <c r="BD153" t="n">
        <v>0.95</v>
      </c>
      <c r="BE153" t="n">
        <v>175</v>
      </c>
      <c r="BF153" t="n">
        <v>0.23</v>
      </c>
      <c r="BG153" t="n">
        <v>0.55</v>
      </c>
      <c r="BH153" t="n">
        <v>0.083</v>
      </c>
      <c r="BI153" t="n">
        <v>0.84</v>
      </c>
      <c r="BJ153" t="n">
        <v>5950</v>
      </c>
      <c r="BK153" t="n">
        <v>0.18</v>
      </c>
      <c r="BL153" t="n">
        <v>0.33</v>
      </c>
      <c r="BM153" t="n">
        <v>0.25</v>
      </c>
      <c r="BN153" t="n">
        <v>139</v>
      </c>
      <c r="BO153" t="n">
        <v>26.3</v>
      </c>
      <c r="BP153" t="n">
        <v>19.8</v>
      </c>
      <c r="BQ153" t="n">
        <v>2.21</v>
      </c>
      <c r="BR153" t="n">
        <v>128</v>
      </c>
      <c r="BS153" t="n">
        <v>52</v>
      </c>
    </row>
    <row r="154">
      <c r="A154" t="inlineStr">
        <is>
          <t>OREAS0233b</t>
        </is>
      </c>
      <c r="B154" t="n">
        <v>0.306</v>
      </c>
      <c r="C154" t="n">
        <v>68000</v>
      </c>
      <c r="D154" t="n">
        <v>60</v>
      </c>
      <c r="E154" t="n">
        <v>1.07</v>
      </c>
      <c r="F154" t="n">
        <v>23.7</v>
      </c>
      <c r="G154" t="n">
        <v>270</v>
      </c>
      <c r="H154" t="n">
        <v>0.39</v>
      </c>
      <c r="I154" t="n">
        <v>0.046</v>
      </c>
      <c r="J154" t="n">
        <v>63300</v>
      </c>
      <c r="K154" t="n">
        <v>0.58</v>
      </c>
      <c r="L154" t="n">
        <v>12.6</v>
      </c>
      <c r="M154" t="inlineStr">
        <is>
          <t>T</t>
        </is>
      </c>
      <c r="N154" t="n">
        <v>43.6</v>
      </c>
      <c r="O154" t="n">
        <v>146</v>
      </c>
      <c r="P154" t="n">
        <v>0.89</v>
      </c>
      <c r="Q154" t="n">
        <v>161</v>
      </c>
      <c r="R154" t="n">
        <v>3.6</v>
      </c>
      <c r="S154" t="n">
        <v>2.18</v>
      </c>
      <c r="T154" t="n">
        <v>0.9</v>
      </c>
      <c r="U154" t="n">
        <v>78400</v>
      </c>
      <c r="V154" t="n">
        <v>15</v>
      </c>
      <c r="W154" t="n">
        <v>2.96</v>
      </c>
      <c r="X154" t="n">
        <v>0.083</v>
      </c>
      <c r="Y154" t="n">
        <v>1.6</v>
      </c>
      <c r="Z154" t="inlineStr">
        <is>
          <t>T</t>
        </is>
      </c>
      <c r="AA154" t="n">
        <v>0.74</v>
      </c>
      <c r="AB154" t="n">
        <v>0.073</v>
      </c>
      <c r="AC154" t="inlineStr">
        <is>
          <t>T</t>
        </is>
      </c>
      <c r="AD154" t="n">
        <v>5410</v>
      </c>
      <c r="AE154" t="n">
        <v>5.3</v>
      </c>
      <c r="AF154" t="n">
        <v>12.2</v>
      </c>
      <c r="AG154" t="n">
        <v>0.32</v>
      </c>
      <c r="AH154" t="n">
        <v>38700</v>
      </c>
      <c r="AI154" t="n">
        <v>1470</v>
      </c>
      <c r="AJ154" t="n">
        <v>2.34</v>
      </c>
      <c r="AK154" t="n">
        <v>19200</v>
      </c>
      <c r="AL154" t="n">
        <v>3.54</v>
      </c>
      <c r="AM154" t="n">
        <v>8.27</v>
      </c>
      <c r="AN154" t="n">
        <v>68</v>
      </c>
      <c r="AO154" t="n">
        <v>430</v>
      </c>
      <c r="AP154" t="n">
        <v>23.9</v>
      </c>
      <c r="AQ154" t="inlineStr">
        <is>
          <t>T</t>
        </is>
      </c>
      <c r="AR154" t="n">
        <v>1.71</v>
      </c>
      <c r="AS154" t="inlineStr">
        <is>
          <t>T</t>
        </is>
      </c>
      <c r="AT154" t="n">
        <v>5.88</v>
      </c>
      <c r="AU154" t="n">
        <v>0.003</v>
      </c>
      <c r="AV154" t="inlineStr">
        <is>
          <t>T</t>
        </is>
      </c>
      <c r="AW154" t="inlineStr">
        <is>
          <t>T</t>
        </is>
      </c>
      <c r="AX154" t="n">
        <v>3730</v>
      </c>
      <c r="AY154" t="n">
        <v>1.31</v>
      </c>
      <c r="AZ154" t="n">
        <v>37.4</v>
      </c>
      <c r="BA154" t="inlineStr">
        <is>
          <t>T</t>
        </is>
      </c>
      <c r="BB154" t="inlineStr">
        <is>
          <t>T</t>
        </is>
      </c>
      <c r="BC154" t="n">
        <v>1.51</v>
      </c>
      <c r="BD154" t="n">
        <v>1.13</v>
      </c>
      <c r="BE154" t="n">
        <v>198</v>
      </c>
      <c r="BF154" t="n">
        <v>0.23</v>
      </c>
      <c r="BG154" t="n">
        <v>0.53</v>
      </c>
      <c r="BH154" t="n">
        <v>0.089</v>
      </c>
      <c r="BI154" t="n">
        <v>0.93</v>
      </c>
      <c r="BJ154" t="n">
        <v>5970</v>
      </c>
      <c r="BK154" t="n">
        <v>0.21</v>
      </c>
      <c r="BL154" t="n">
        <v>0.32</v>
      </c>
      <c r="BM154" t="n">
        <v>0.3</v>
      </c>
      <c r="BN154" t="n">
        <v>131</v>
      </c>
      <c r="BO154" t="n">
        <v>29.9</v>
      </c>
      <c r="BP154" t="n">
        <v>19.7</v>
      </c>
      <c r="BQ154" t="n">
        <v>2.06</v>
      </c>
      <c r="BR154" t="n">
        <v>138</v>
      </c>
      <c r="BS154" t="n">
        <v>50</v>
      </c>
    </row>
    <row r="155">
      <c r="A155" t="inlineStr">
        <is>
          <t>OREAS0234</t>
        </is>
      </c>
      <c r="B155" t="n">
        <v>0.341</v>
      </c>
      <c r="C155" t="n">
        <v>70500</v>
      </c>
      <c r="D155" t="n">
        <v>55</v>
      </c>
      <c r="E155" t="n">
        <v>1.2</v>
      </c>
      <c r="F155" t="n">
        <v>19.8</v>
      </c>
      <c r="G155" t="n">
        <v>129</v>
      </c>
      <c r="H155" t="n">
        <v>0.42</v>
      </c>
      <c r="I155" t="n">
        <v>0.047</v>
      </c>
      <c r="J155" t="n">
        <v>70800</v>
      </c>
      <c r="K155" t="n">
        <v>0.57</v>
      </c>
      <c r="L155" t="n">
        <v>12.9</v>
      </c>
      <c r="M155" t="inlineStr">
        <is>
          <t>T</t>
        </is>
      </c>
      <c r="N155" t="n">
        <v>41.2</v>
      </c>
      <c r="O155" t="n">
        <v>110</v>
      </c>
      <c r="P155" t="n">
        <v>0.92</v>
      </c>
      <c r="Q155" t="n">
        <v>175</v>
      </c>
      <c r="R155" t="n">
        <v>3.6</v>
      </c>
      <c r="S155" t="n">
        <v>2.17</v>
      </c>
      <c r="T155" t="n">
        <v>0.9</v>
      </c>
      <c r="U155" t="n">
        <v>75300</v>
      </c>
      <c r="V155" t="n">
        <v>15.5</v>
      </c>
      <c r="W155" t="n">
        <v>3.18</v>
      </c>
      <c r="X155" t="n">
        <v>0.11</v>
      </c>
      <c r="Y155" t="n">
        <v>1.64</v>
      </c>
      <c r="Z155" t="inlineStr">
        <is>
          <t>T</t>
        </is>
      </c>
      <c r="AA155" t="n">
        <v>0.76</v>
      </c>
      <c r="AB155" t="n">
        <v>0.074</v>
      </c>
      <c r="AC155" t="inlineStr">
        <is>
          <t>T</t>
        </is>
      </c>
      <c r="AD155" t="n">
        <v>4600</v>
      </c>
      <c r="AE155" t="n">
        <v>5.51</v>
      </c>
      <c r="AF155" t="n">
        <v>11</v>
      </c>
      <c r="AG155" t="n">
        <v>0.31</v>
      </c>
      <c r="AH155" t="n">
        <v>35900</v>
      </c>
      <c r="AI155" t="n">
        <v>1300</v>
      </c>
      <c r="AJ155" t="n">
        <v>1.49</v>
      </c>
      <c r="AK155" t="n">
        <v>16400</v>
      </c>
      <c r="AL155" t="n">
        <v>3.36</v>
      </c>
      <c r="AM155" t="n">
        <v>8.32</v>
      </c>
      <c r="AN155" t="n">
        <v>55</v>
      </c>
      <c r="AO155" t="n">
        <v>410</v>
      </c>
      <c r="AP155" t="n">
        <v>26.4</v>
      </c>
      <c r="AQ155" t="inlineStr">
        <is>
          <t>T</t>
        </is>
      </c>
      <c r="AR155" t="n">
        <v>1.75</v>
      </c>
      <c r="AS155" t="n">
        <v>0.014</v>
      </c>
      <c r="AT155" t="n">
        <v>6.39</v>
      </c>
      <c r="AU155" t="n">
        <v>0.002</v>
      </c>
      <c r="AV155" t="inlineStr">
        <is>
          <t>T</t>
        </is>
      </c>
      <c r="AW155" t="inlineStr">
        <is>
          <t>T</t>
        </is>
      </c>
      <c r="AX155" t="n">
        <v>3760</v>
      </c>
      <c r="AY155" t="n">
        <v>1.5</v>
      </c>
      <c r="AZ155" t="n">
        <v>38.7</v>
      </c>
      <c r="BA155" t="inlineStr">
        <is>
          <t>T</t>
        </is>
      </c>
      <c r="BB155" t="inlineStr">
        <is>
          <t>T</t>
        </is>
      </c>
      <c r="BC155" t="n">
        <v>1.56</v>
      </c>
      <c r="BD155" t="n">
        <v>0.98</v>
      </c>
      <c r="BE155" t="n">
        <v>211</v>
      </c>
      <c r="BF155" t="n">
        <v>0.23</v>
      </c>
      <c r="BG155" t="n">
        <v>0.55</v>
      </c>
      <c r="BH155" t="n">
        <v>0.094</v>
      </c>
      <c r="BI155" t="n">
        <v>1.03</v>
      </c>
      <c r="BJ155" t="n">
        <v>5870</v>
      </c>
      <c r="BK155" t="n">
        <v>0.23</v>
      </c>
      <c r="BL155" t="n">
        <v>0.31</v>
      </c>
      <c r="BM155" t="n">
        <v>0.29</v>
      </c>
      <c r="BN155" t="n">
        <v>136</v>
      </c>
      <c r="BO155" t="n">
        <v>26.2</v>
      </c>
      <c r="BP155" t="n">
        <v>19.5</v>
      </c>
      <c r="BQ155" t="n">
        <v>2.14</v>
      </c>
      <c r="BR155" t="n">
        <v>135</v>
      </c>
      <c r="BS155" t="n">
        <v>55</v>
      </c>
    </row>
    <row r="156">
      <c r="A156" t="inlineStr">
        <is>
          <t>OREAS0234b</t>
        </is>
      </c>
      <c r="B156" t="n">
        <v>0.343</v>
      </c>
      <c r="C156" t="n">
        <v>67200</v>
      </c>
      <c r="D156" t="n">
        <v>65</v>
      </c>
      <c r="E156" t="n">
        <v>1.23</v>
      </c>
      <c r="F156" t="n">
        <v>26.9</v>
      </c>
      <c r="G156" t="n">
        <v>290</v>
      </c>
      <c r="H156" t="n">
        <v>0.44</v>
      </c>
      <c r="I156" t="n">
        <v>0.047</v>
      </c>
      <c r="J156" t="n">
        <v>61500</v>
      </c>
      <c r="K156" t="n">
        <v>0.62</v>
      </c>
      <c r="L156" t="n">
        <v>13.1</v>
      </c>
      <c r="M156" t="inlineStr">
        <is>
          <t>T</t>
        </is>
      </c>
      <c r="N156" t="n">
        <v>43.2</v>
      </c>
      <c r="O156" t="n">
        <v>144</v>
      </c>
      <c r="P156" t="n">
        <v>0.95</v>
      </c>
      <c r="Q156" t="n">
        <v>162</v>
      </c>
      <c r="R156" t="n">
        <v>3.59</v>
      </c>
      <c r="S156" t="n">
        <v>2.17</v>
      </c>
      <c r="T156" t="n">
        <v>0.91</v>
      </c>
      <c r="U156" t="n">
        <v>78300</v>
      </c>
      <c r="V156" t="n">
        <v>15.2</v>
      </c>
      <c r="W156" t="n">
        <v>2.96</v>
      </c>
      <c r="X156" t="n">
        <v>0.08799999999999999</v>
      </c>
      <c r="Y156" t="n">
        <v>1.64</v>
      </c>
      <c r="Z156" t="inlineStr">
        <is>
          <t>T</t>
        </is>
      </c>
      <c r="AA156" t="n">
        <v>0.74</v>
      </c>
      <c r="AB156" t="n">
        <v>0.075</v>
      </c>
      <c r="AC156" t="inlineStr">
        <is>
          <t>T</t>
        </is>
      </c>
      <c r="AD156" t="n">
        <v>5780</v>
      </c>
      <c r="AE156" t="n">
        <v>5.61</v>
      </c>
      <c r="AF156" t="n">
        <v>12.2</v>
      </c>
      <c r="AG156" t="n">
        <v>0.31</v>
      </c>
      <c r="AH156" t="n">
        <v>37600</v>
      </c>
      <c r="AI156" t="n">
        <v>1480</v>
      </c>
      <c r="AJ156" t="n">
        <v>2.57</v>
      </c>
      <c r="AK156" t="n">
        <v>19400</v>
      </c>
      <c r="AL156" t="n">
        <v>3.59</v>
      </c>
      <c r="AM156" t="n">
        <v>8.390000000000001</v>
      </c>
      <c r="AN156" t="n">
        <v>68</v>
      </c>
      <c r="AO156" t="n">
        <v>430</v>
      </c>
      <c r="AP156" t="n">
        <v>26.2</v>
      </c>
      <c r="AQ156" t="inlineStr">
        <is>
          <t>T</t>
        </is>
      </c>
      <c r="AR156" t="n">
        <v>1.75</v>
      </c>
      <c r="AS156" t="inlineStr">
        <is>
          <t>T</t>
        </is>
      </c>
      <c r="AT156" t="n">
        <v>6.33</v>
      </c>
      <c r="AU156" t="inlineStr">
        <is>
          <t>T</t>
        </is>
      </c>
      <c r="AV156" t="inlineStr">
        <is>
          <t>T</t>
        </is>
      </c>
      <c r="AW156" t="inlineStr">
        <is>
          <t>T</t>
        </is>
      </c>
      <c r="AX156" t="n">
        <v>4050</v>
      </c>
      <c r="AY156" t="n">
        <v>1.43</v>
      </c>
      <c r="AZ156" t="n">
        <v>36.8</v>
      </c>
      <c r="BA156" t="inlineStr">
        <is>
          <t>T</t>
        </is>
      </c>
      <c r="BB156" t="inlineStr">
        <is>
          <t>T</t>
        </is>
      </c>
      <c r="BC156" t="n">
        <v>1.52</v>
      </c>
      <c r="BD156" t="n">
        <v>1.14</v>
      </c>
      <c r="BE156" t="n">
        <v>194</v>
      </c>
      <c r="BF156" t="n">
        <v>0.24</v>
      </c>
      <c r="BG156" t="n">
        <v>0.54</v>
      </c>
      <c r="BH156" t="n">
        <v>0.1</v>
      </c>
      <c r="BI156" t="n">
        <v>1.02</v>
      </c>
      <c r="BJ156" t="n">
        <v>5920</v>
      </c>
      <c r="BK156" t="n">
        <v>0.23</v>
      </c>
      <c r="BL156" t="n">
        <v>0.31</v>
      </c>
      <c r="BM156" t="n">
        <v>0.3</v>
      </c>
      <c r="BN156" t="n">
        <v>127</v>
      </c>
      <c r="BO156" t="n">
        <v>33.3</v>
      </c>
      <c r="BP156" t="n">
        <v>19.4</v>
      </c>
      <c r="BQ156" t="n">
        <v>2.03</v>
      </c>
      <c r="BR156" t="n">
        <v>143</v>
      </c>
      <c r="BS156" t="n">
        <v>49.6</v>
      </c>
    </row>
    <row r="157">
      <c r="A157" t="inlineStr">
        <is>
          <t>OREAS0235</t>
        </is>
      </c>
      <c r="B157" t="n">
        <v>0.135</v>
      </c>
      <c r="C157" t="n">
        <v>25200</v>
      </c>
      <c r="D157" t="n">
        <v>331</v>
      </c>
      <c r="E157" t="n">
        <v>1.59</v>
      </c>
      <c r="F157" t="inlineStr">
        <is>
          <t>T</t>
        </is>
      </c>
      <c r="G157" t="n">
        <v>104</v>
      </c>
      <c r="H157" t="n">
        <v>1.22</v>
      </c>
      <c r="I157" t="n">
        <v>0.33</v>
      </c>
      <c r="J157" t="n">
        <v>2020</v>
      </c>
      <c r="K157" t="n">
        <v>0.033</v>
      </c>
      <c r="L157" t="n">
        <v>57</v>
      </c>
      <c r="M157" t="inlineStr">
        <is>
          <t>T</t>
        </is>
      </c>
      <c r="N157" t="n">
        <v>12.3</v>
      </c>
      <c r="O157" t="n">
        <v>100</v>
      </c>
      <c r="P157" t="n">
        <v>7.47</v>
      </c>
      <c r="Q157" t="n">
        <v>24</v>
      </c>
      <c r="R157" t="n">
        <v>2.33</v>
      </c>
      <c r="S157" t="n">
        <v>1</v>
      </c>
      <c r="T157" t="n">
        <v>0.8</v>
      </c>
      <c r="U157" t="n">
        <v>34000</v>
      </c>
      <c r="V157" t="n">
        <v>7.84</v>
      </c>
      <c r="W157" t="n">
        <v>3.75</v>
      </c>
      <c r="X157" t="n">
        <v>0.096</v>
      </c>
      <c r="Y157" t="n">
        <v>0.76</v>
      </c>
      <c r="Z157" t="inlineStr">
        <is>
          <t>T</t>
        </is>
      </c>
      <c r="AA157" t="n">
        <v>0.38</v>
      </c>
      <c r="AB157" t="n">
        <v>0.023</v>
      </c>
      <c r="AC157" t="inlineStr">
        <is>
          <t>T</t>
        </is>
      </c>
      <c r="AD157" t="n">
        <v>9830</v>
      </c>
      <c r="AE157" t="n">
        <v>29.1</v>
      </c>
      <c r="AF157" t="n">
        <v>33.4</v>
      </c>
      <c r="AG157" t="n">
        <v>0.12</v>
      </c>
      <c r="AH157" t="n">
        <v>12800</v>
      </c>
      <c r="AI157" t="n">
        <v>210</v>
      </c>
      <c r="AJ157" t="n">
        <v>0.57</v>
      </c>
      <c r="AK157" t="n">
        <v>740</v>
      </c>
      <c r="AL157" t="n">
        <v>0.3</v>
      </c>
      <c r="AM157" t="inlineStr">
        <is>
          <t>T</t>
        </is>
      </c>
      <c r="AN157" t="n">
        <v>57</v>
      </c>
      <c r="AO157" t="n">
        <v>500</v>
      </c>
      <c r="AP157" t="n">
        <v>8.57</v>
      </c>
      <c r="AQ157" t="inlineStr">
        <is>
          <t>T</t>
        </is>
      </c>
      <c r="AR157" t="n">
        <v>7.42</v>
      </c>
      <c r="AS157" t="inlineStr">
        <is>
          <t>T</t>
        </is>
      </c>
      <c r="AT157" t="n">
        <v>95</v>
      </c>
      <c r="AU157" t="inlineStr">
        <is>
          <t>T</t>
        </is>
      </c>
      <c r="AV157" t="inlineStr">
        <is>
          <t>T</t>
        </is>
      </c>
      <c r="AW157" t="inlineStr">
        <is>
          <t>T</t>
        </is>
      </c>
      <c r="AX157" t="n">
        <v>780</v>
      </c>
      <c r="AY157" t="n">
        <v>235</v>
      </c>
      <c r="AZ157" t="n">
        <v>5.79</v>
      </c>
      <c r="BA157" t="inlineStr">
        <is>
          <t>T</t>
        </is>
      </c>
      <c r="BB157" t="inlineStr">
        <is>
          <t>T</t>
        </is>
      </c>
      <c r="BC157" t="n">
        <v>5.15</v>
      </c>
      <c r="BD157" t="n">
        <v>1.32</v>
      </c>
      <c r="BE157" t="n">
        <v>16.7</v>
      </c>
      <c r="BF157" t="inlineStr">
        <is>
          <t>T</t>
        </is>
      </c>
      <c r="BG157" t="n">
        <v>0.44</v>
      </c>
      <c r="BH157" t="inlineStr">
        <is>
          <t>T</t>
        </is>
      </c>
      <c r="BI157" t="n">
        <v>13</v>
      </c>
      <c r="BJ157" t="n">
        <v>1410</v>
      </c>
      <c r="BK157" t="n">
        <v>0.6</v>
      </c>
      <c r="BL157" t="inlineStr">
        <is>
          <t>T</t>
        </is>
      </c>
      <c r="BM157" t="n">
        <v>1.55</v>
      </c>
      <c r="BN157" t="n">
        <v>67</v>
      </c>
      <c r="BO157" t="n">
        <v>0.45</v>
      </c>
      <c r="BP157" t="n">
        <v>9.470000000000001</v>
      </c>
      <c r="BQ157" t="n">
        <v>0.85</v>
      </c>
      <c r="BR157" t="n">
        <v>75</v>
      </c>
      <c r="BS157" t="n">
        <v>27.3</v>
      </c>
    </row>
    <row r="158">
      <c r="A158" t="inlineStr">
        <is>
          <t>OREAS0235b</t>
        </is>
      </c>
      <c r="B158" t="n">
        <v>0.145</v>
      </c>
      <c r="C158" t="n">
        <v>75700</v>
      </c>
      <c r="D158" t="n">
        <v>353</v>
      </c>
      <c r="E158" t="n">
        <v>1.63</v>
      </c>
      <c r="F158" t="inlineStr">
        <is>
          <t>T</t>
        </is>
      </c>
      <c r="G158" t="n">
        <v>691</v>
      </c>
      <c r="H158" t="n">
        <v>2.54</v>
      </c>
      <c r="I158" t="n">
        <v>0.34</v>
      </c>
      <c r="J158" t="n">
        <v>8600</v>
      </c>
      <c r="K158" t="n">
        <v>0.046</v>
      </c>
      <c r="L158" t="n">
        <v>83</v>
      </c>
      <c r="M158" t="inlineStr">
        <is>
          <t>T</t>
        </is>
      </c>
      <c r="N158" t="n">
        <v>17.8</v>
      </c>
      <c r="O158" t="n">
        <v>128</v>
      </c>
      <c r="P158" t="n">
        <v>9.98</v>
      </c>
      <c r="Q158" t="n">
        <v>29.3</v>
      </c>
      <c r="R158" t="n">
        <v>3.69</v>
      </c>
      <c r="S158" t="n">
        <v>2.05</v>
      </c>
      <c r="T158" t="n">
        <v>1.29</v>
      </c>
      <c r="U158" t="n">
        <v>41500</v>
      </c>
      <c r="V158" t="n">
        <v>19.9</v>
      </c>
      <c r="W158" t="n">
        <v>5.23</v>
      </c>
      <c r="X158" t="n">
        <v>0.12</v>
      </c>
      <c r="Y158" t="n">
        <v>3.92</v>
      </c>
      <c r="Z158" t="inlineStr">
        <is>
          <t>T</t>
        </is>
      </c>
      <c r="AA158" t="n">
        <v>0.71</v>
      </c>
      <c r="AB158" t="n">
        <v>0.07000000000000001</v>
      </c>
      <c r="AC158" t="inlineStr">
        <is>
          <t>T</t>
        </is>
      </c>
      <c r="AD158" t="n">
        <v>27600</v>
      </c>
      <c r="AE158" t="n">
        <v>40.6</v>
      </c>
      <c r="AF158" t="n">
        <v>55</v>
      </c>
      <c r="AG158" t="n">
        <v>0.27</v>
      </c>
      <c r="AH158" t="n">
        <v>17800</v>
      </c>
      <c r="AI158" t="n">
        <v>410</v>
      </c>
      <c r="AJ158" t="n">
        <v>0.98</v>
      </c>
      <c r="AK158" t="n">
        <v>7540</v>
      </c>
      <c r="AL158" t="n">
        <v>15.8</v>
      </c>
      <c r="AM158" t="n">
        <v>35.7</v>
      </c>
      <c r="AN158" t="n">
        <v>61</v>
      </c>
      <c r="AO158" t="n">
        <v>760</v>
      </c>
      <c r="AP158" t="n">
        <v>19.1</v>
      </c>
      <c r="AQ158" t="inlineStr">
        <is>
          <t>T</t>
        </is>
      </c>
      <c r="AR158" t="n">
        <v>9.710000000000001</v>
      </c>
      <c r="AS158" t="inlineStr">
        <is>
          <t>T</t>
        </is>
      </c>
      <c r="AT158" t="n">
        <v>88</v>
      </c>
      <c r="AU158" s="2" t="n">
        <v>0.002</v>
      </c>
      <c r="AV158" t="inlineStr">
        <is>
          <t>T</t>
        </is>
      </c>
      <c r="AW158" t="inlineStr">
        <is>
          <t>T</t>
        </is>
      </c>
      <c r="AX158" t="n">
        <v>1410</v>
      </c>
      <c r="AY158" t="n">
        <v>327</v>
      </c>
      <c r="AZ158" t="n">
        <v>14.7</v>
      </c>
      <c r="BA158" t="inlineStr">
        <is>
          <t>T</t>
        </is>
      </c>
      <c r="BB158" t="inlineStr">
        <is>
          <t>T</t>
        </is>
      </c>
      <c r="BC158" t="n">
        <v>6.8</v>
      </c>
      <c r="BD158" t="n">
        <v>3.79</v>
      </c>
      <c r="BE158" t="n">
        <v>149</v>
      </c>
      <c r="BF158" t="n">
        <v>1.18</v>
      </c>
      <c r="BG158" t="n">
        <v>0.6899999999999999</v>
      </c>
      <c r="BH158" t="inlineStr">
        <is>
          <t>T</t>
        </is>
      </c>
      <c r="BI158" t="n">
        <v>14.8</v>
      </c>
      <c r="BJ158" t="n">
        <v>4890</v>
      </c>
      <c r="BK158" t="n">
        <v>0.86</v>
      </c>
      <c r="BL158" t="n">
        <v>0.3</v>
      </c>
      <c r="BM158" t="n">
        <v>2.81</v>
      </c>
      <c r="BN158" t="n">
        <v>81</v>
      </c>
      <c r="BO158" t="n">
        <v>2.34</v>
      </c>
      <c r="BP158" t="n">
        <v>16.4</v>
      </c>
      <c r="BQ158" t="n">
        <v>1.8</v>
      </c>
      <c r="BR158" t="n">
        <v>97</v>
      </c>
      <c r="BS158" t="n">
        <v>140</v>
      </c>
    </row>
    <row r="159">
      <c r="A159" t="inlineStr">
        <is>
          <t>OREAS0236</t>
        </is>
      </c>
      <c r="B159" t="n">
        <v>0.488</v>
      </c>
      <c r="C159" t="n">
        <v>65900</v>
      </c>
      <c r="D159" t="n">
        <v>68</v>
      </c>
      <c r="E159" t="n">
        <v>1.85</v>
      </c>
      <c r="F159" t="n">
        <v>90</v>
      </c>
      <c r="G159" t="n">
        <v>246</v>
      </c>
      <c r="H159" t="n">
        <v>0.46</v>
      </c>
      <c r="I159" t="n">
        <v>0.061</v>
      </c>
      <c r="J159" t="n">
        <v>59300</v>
      </c>
      <c r="K159" t="n">
        <v>0.62</v>
      </c>
      <c r="L159" t="n">
        <v>14</v>
      </c>
      <c r="M159" t="inlineStr">
        <is>
          <t>T</t>
        </is>
      </c>
      <c r="N159" t="n">
        <v>41.5</v>
      </c>
      <c r="O159" t="n">
        <v>86</v>
      </c>
      <c r="P159" t="n">
        <v>1.01</v>
      </c>
      <c r="Q159" t="n">
        <v>170</v>
      </c>
      <c r="R159" t="n">
        <v>3.94</v>
      </c>
      <c r="S159" t="n">
        <v>2.43</v>
      </c>
      <c r="T159" t="n">
        <v>0.96</v>
      </c>
      <c r="U159" t="n">
        <v>80000</v>
      </c>
      <c r="V159" t="n">
        <v>16.1</v>
      </c>
      <c r="W159" t="n">
        <v>3.47</v>
      </c>
      <c r="X159" t="n">
        <v>0.15</v>
      </c>
      <c r="Y159" t="n">
        <v>1.8</v>
      </c>
      <c r="Z159" t="n">
        <v>0.046</v>
      </c>
      <c r="AA159" t="n">
        <v>0.86</v>
      </c>
      <c r="AB159" t="n">
        <v>0.08</v>
      </c>
      <c r="AC159" t="inlineStr">
        <is>
          <t>T</t>
        </is>
      </c>
      <c r="AD159" t="n">
        <v>5590</v>
      </c>
      <c r="AE159" t="n">
        <v>5.99</v>
      </c>
      <c r="AF159" t="n">
        <v>10.5</v>
      </c>
      <c r="AG159" t="n">
        <v>0.37</v>
      </c>
      <c r="AH159" t="n">
        <v>34000</v>
      </c>
      <c r="AI159" t="n">
        <v>1330</v>
      </c>
      <c r="AJ159" t="n">
        <v>1.56</v>
      </c>
      <c r="AK159" t="n">
        <v>21500</v>
      </c>
      <c r="AL159" t="n">
        <v>3.63</v>
      </c>
      <c r="AM159" t="n">
        <v>9.01</v>
      </c>
      <c r="AN159" t="n">
        <v>48.8</v>
      </c>
      <c r="AO159" t="n">
        <v>450</v>
      </c>
      <c r="AP159" t="n">
        <v>30.5</v>
      </c>
      <c r="AQ159" t="inlineStr">
        <is>
          <t>T</t>
        </is>
      </c>
      <c r="AR159" t="n">
        <v>1.94</v>
      </c>
      <c r="AS159" t="inlineStr">
        <is>
          <t>T</t>
        </is>
      </c>
      <c r="AT159" t="n">
        <v>5.87</v>
      </c>
      <c r="AU159" t="n">
        <v>0.003</v>
      </c>
      <c r="AV159" t="inlineStr">
        <is>
          <t>T</t>
        </is>
      </c>
      <c r="AW159" t="inlineStr">
        <is>
          <t>T</t>
        </is>
      </c>
      <c r="AX159" t="n">
        <v>4440</v>
      </c>
      <c r="AY159" t="n">
        <v>1.76</v>
      </c>
      <c r="AZ159" t="n">
        <v>38.5</v>
      </c>
      <c r="BA159" s="2" t="n">
        <v>5</v>
      </c>
      <c r="BB159" t="inlineStr">
        <is>
          <t>T</t>
        </is>
      </c>
      <c r="BC159" t="n">
        <v>1.89</v>
      </c>
      <c r="BD159" t="n">
        <v>1.08</v>
      </c>
      <c r="BE159" t="n">
        <v>95</v>
      </c>
      <c r="BF159" t="n">
        <v>0.25</v>
      </c>
      <c r="BG159" t="n">
        <v>0.62</v>
      </c>
      <c r="BH159" t="n">
        <v>0.11</v>
      </c>
      <c r="BI159" t="n">
        <v>1.1</v>
      </c>
      <c r="BJ159" t="n">
        <v>6390</v>
      </c>
      <c r="BK159" t="n">
        <v>0.24</v>
      </c>
      <c r="BL159" t="n">
        <v>0.36</v>
      </c>
      <c r="BM159" t="n">
        <v>0.35</v>
      </c>
      <c r="BN159" t="n">
        <v>158</v>
      </c>
      <c r="BO159" t="n">
        <v>30.5</v>
      </c>
      <c r="BP159" t="n">
        <v>21.7</v>
      </c>
      <c r="BQ159" t="n">
        <v>2.32</v>
      </c>
      <c r="BR159" t="n">
        <v>144</v>
      </c>
      <c r="BS159" t="n">
        <v>55</v>
      </c>
    </row>
    <row r="160">
      <c r="A160" t="inlineStr">
        <is>
          <t>OREAS0237</t>
        </is>
      </c>
      <c r="B160" t="n">
        <v>0.172</v>
      </c>
      <c r="C160" t="n">
        <v>24900</v>
      </c>
      <c r="D160" t="n">
        <v>458</v>
      </c>
      <c r="E160" t="n">
        <v>2.21</v>
      </c>
      <c r="F160" t="inlineStr">
        <is>
          <t>T</t>
        </is>
      </c>
      <c r="G160" t="n">
        <v>101</v>
      </c>
      <c r="H160" t="n">
        <v>1.16</v>
      </c>
      <c r="I160" t="n">
        <v>0.35</v>
      </c>
      <c r="J160" t="n">
        <v>2120</v>
      </c>
      <c r="K160" t="n">
        <v>0.033</v>
      </c>
      <c r="L160" t="n">
        <v>57</v>
      </c>
      <c r="M160" t="inlineStr">
        <is>
          <t>T</t>
        </is>
      </c>
      <c r="N160" t="n">
        <v>12.3</v>
      </c>
      <c r="O160" t="n">
        <v>98</v>
      </c>
      <c r="P160" t="n">
        <v>7.39</v>
      </c>
      <c r="Q160" t="n">
        <v>25</v>
      </c>
      <c r="R160" t="n">
        <v>2.27</v>
      </c>
      <c r="S160" t="n">
        <v>1.02</v>
      </c>
      <c r="T160" t="n">
        <v>0.8</v>
      </c>
      <c r="U160" t="n">
        <v>34100</v>
      </c>
      <c r="V160" t="n">
        <v>7.75</v>
      </c>
      <c r="W160" t="n">
        <v>3.72</v>
      </c>
      <c r="X160" t="n">
        <v>0.095</v>
      </c>
      <c r="Y160" t="n">
        <v>0.8</v>
      </c>
      <c r="Z160" t="inlineStr">
        <is>
          <t>T</t>
        </is>
      </c>
      <c r="AA160" t="n">
        <v>0.37</v>
      </c>
      <c r="AB160" t="n">
        <v>0.023</v>
      </c>
      <c r="AC160" t="inlineStr">
        <is>
          <t>T</t>
        </is>
      </c>
      <c r="AD160" t="n">
        <v>9580</v>
      </c>
      <c r="AE160" t="n">
        <v>29.2</v>
      </c>
      <c r="AF160" t="n">
        <v>33.1</v>
      </c>
      <c r="AG160" t="n">
        <v>0.12</v>
      </c>
      <c r="AH160" t="n">
        <v>12700</v>
      </c>
      <c r="AI160" t="n">
        <v>210</v>
      </c>
      <c r="AJ160" t="n">
        <v>0.54</v>
      </c>
      <c r="AK160" t="n">
        <v>730</v>
      </c>
      <c r="AL160" t="inlineStr">
        <is>
          <t>T</t>
        </is>
      </c>
      <c r="AM160" t="n">
        <v>27.5</v>
      </c>
      <c r="AN160" t="n">
        <v>56</v>
      </c>
      <c r="AO160" t="n">
        <v>490</v>
      </c>
      <c r="AP160" t="n">
        <v>9.279999999999999</v>
      </c>
      <c r="AQ160" t="inlineStr">
        <is>
          <t>T</t>
        </is>
      </c>
      <c r="AR160" t="n">
        <v>7.54</v>
      </c>
      <c r="AS160" t="inlineStr">
        <is>
          <t>T</t>
        </is>
      </c>
      <c r="AT160" t="n">
        <v>93</v>
      </c>
      <c r="AU160" t="inlineStr">
        <is>
          <t>T</t>
        </is>
      </c>
      <c r="AV160" t="inlineStr">
        <is>
          <t>T</t>
        </is>
      </c>
      <c r="AW160" t="inlineStr">
        <is>
          <t>T</t>
        </is>
      </c>
      <c r="AX160" t="n">
        <v>1050</v>
      </c>
      <c r="AY160" t="n">
        <v>337</v>
      </c>
      <c r="AZ160" t="n">
        <v>5.78</v>
      </c>
      <c r="BA160" t="inlineStr">
        <is>
          <t>T</t>
        </is>
      </c>
      <c r="BB160" t="inlineStr">
        <is>
          <t>T</t>
        </is>
      </c>
      <c r="BC160" t="n">
        <v>5.04</v>
      </c>
      <c r="BD160" t="n">
        <v>1.3</v>
      </c>
      <c r="BE160" t="n">
        <v>17.7</v>
      </c>
      <c r="BF160" t="inlineStr">
        <is>
          <t>T</t>
        </is>
      </c>
      <c r="BG160" t="n">
        <v>0.45</v>
      </c>
      <c r="BH160" t="inlineStr">
        <is>
          <t>T</t>
        </is>
      </c>
      <c r="BI160" t="n">
        <v>13</v>
      </c>
      <c r="BJ160" t="n">
        <v>1370</v>
      </c>
      <c r="BK160" t="n">
        <v>0.59</v>
      </c>
      <c r="BL160" t="inlineStr">
        <is>
          <t>T</t>
        </is>
      </c>
      <c r="BM160" t="n">
        <v>1.53</v>
      </c>
      <c r="BN160" t="n">
        <v>66</v>
      </c>
      <c r="BO160" t="n">
        <v>0.48</v>
      </c>
      <c r="BP160" t="n">
        <v>9.32</v>
      </c>
      <c r="BQ160" t="n">
        <v>0.84</v>
      </c>
      <c r="BR160" t="n">
        <v>75</v>
      </c>
      <c r="BS160" t="n">
        <v>27.9</v>
      </c>
    </row>
    <row r="161">
      <c r="A161" t="inlineStr">
        <is>
          <t>OREAS0237b</t>
        </is>
      </c>
      <c r="B161" t="n">
        <v>0.176</v>
      </c>
      <c r="C161" t="n">
        <v>73200</v>
      </c>
      <c r="D161" t="n">
        <v>591</v>
      </c>
      <c r="E161" t="n">
        <v>2.26</v>
      </c>
      <c r="F161" t="inlineStr">
        <is>
          <t>T</t>
        </is>
      </c>
      <c r="G161" t="n">
        <v>683</v>
      </c>
      <c r="H161" t="n">
        <v>2.47</v>
      </c>
      <c r="I161" t="n">
        <v>0.35</v>
      </c>
      <c r="J161" t="n">
        <v>9030</v>
      </c>
      <c r="K161" t="n">
        <v>0.043</v>
      </c>
      <c r="L161" t="n">
        <v>81</v>
      </c>
      <c r="M161" t="inlineStr">
        <is>
          <t>T</t>
        </is>
      </c>
      <c r="N161" t="n">
        <v>17.3</v>
      </c>
      <c r="O161" t="n">
        <v>123</v>
      </c>
      <c r="P161" t="n">
        <v>9.42</v>
      </c>
      <c r="Q161" t="n">
        <v>28.3</v>
      </c>
      <c r="R161" t="n">
        <v>3.6</v>
      </c>
      <c r="S161" t="n">
        <v>2</v>
      </c>
      <c r="T161" t="n">
        <v>1.25</v>
      </c>
      <c r="U161" t="n">
        <v>40500</v>
      </c>
      <c r="V161" t="n">
        <v>19.4</v>
      </c>
      <c r="W161" t="n">
        <v>5.06</v>
      </c>
      <c r="X161" t="n">
        <v>0.11</v>
      </c>
      <c r="Y161" t="n">
        <v>3.94</v>
      </c>
      <c r="Z161" t="inlineStr">
        <is>
          <t>T</t>
        </is>
      </c>
      <c r="AA161" t="n">
        <v>0.68</v>
      </c>
      <c r="AB161" t="n">
        <v>0.066</v>
      </c>
      <c r="AC161" t="inlineStr">
        <is>
          <t>T</t>
        </is>
      </c>
      <c r="AD161" t="n">
        <v>26500</v>
      </c>
      <c r="AE161" t="n">
        <v>38.6</v>
      </c>
      <c r="AF161" t="n">
        <v>52</v>
      </c>
      <c r="AG161" t="n">
        <v>0.28</v>
      </c>
      <c r="AH161" t="n">
        <v>17000</v>
      </c>
      <c r="AI161" t="n">
        <v>410</v>
      </c>
      <c r="AJ161" t="n">
        <v>0.97</v>
      </c>
      <c r="AK161" t="n">
        <v>7560</v>
      </c>
      <c r="AL161" t="n">
        <v>13.6</v>
      </c>
      <c r="AM161" t="n">
        <v>34.2</v>
      </c>
      <c r="AN161" t="n">
        <v>60</v>
      </c>
      <c r="AO161" t="n">
        <v>660</v>
      </c>
      <c r="AP161" t="n">
        <v>20</v>
      </c>
      <c r="AQ161" t="inlineStr">
        <is>
          <t>T</t>
        </is>
      </c>
      <c r="AR161" t="n">
        <v>9.289999999999999</v>
      </c>
      <c r="AS161" t="inlineStr">
        <is>
          <t>T</t>
        </is>
      </c>
      <c r="AT161" t="n">
        <v>85</v>
      </c>
      <c r="AU161" s="2" t="n">
        <v>0.002</v>
      </c>
      <c r="AV161" t="inlineStr">
        <is>
          <t>T</t>
        </is>
      </c>
      <c r="AW161" t="inlineStr">
        <is>
          <t>T</t>
        </is>
      </c>
      <c r="AX161" t="n">
        <v>1930</v>
      </c>
      <c r="AY161" t="n">
        <v>460</v>
      </c>
      <c r="AZ161" t="n">
        <v>14.2</v>
      </c>
      <c r="BA161" t="inlineStr">
        <is>
          <t>T</t>
        </is>
      </c>
      <c r="BB161" t="inlineStr">
        <is>
          <t>T</t>
        </is>
      </c>
      <c r="BC161" t="n">
        <v>6.61</v>
      </c>
      <c r="BD161" t="n">
        <v>3.61</v>
      </c>
      <c r="BE161" t="n">
        <v>123</v>
      </c>
      <c r="BF161" t="n">
        <v>1.03</v>
      </c>
      <c r="BG161" t="n">
        <v>0.66</v>
      </c>
      <c r="BH161" t="inlineStr">
        <is>
          <t>T</t>
        </is>
      </c>
      <c r="BI161" t="n">
        <v>14.5</v>
      </c>
      <c r="BJ161" t="n">
        <v>4560</v>
      </c>
      <c r="BK161" t="n">
        <v>0.84</v>
      </c>
      <c r="BL161" t="n">
        <v>0.25</v>
      </c>
      <c r="BM161" t="n">
        <v>2.73</v>
      </c>
      <c r="BN161" t="n">
        <v>69</v>
      </c>
      <c r="BO161" t="n">
        <v>2.44</v>
      </c>
      <c r="BP161" t="n">
        <v>16.2</v>
      </c>
      <c r="BQ161" t="n">
        <v>1.76</v>
      </c>
      <c r="BR161" t="n">
        <v>95</v>
      </c>
      <c r="BS161" t="n">
        <v>135</v>
      </c>
    </row>
    <row r="162">
      <c r="A162" t="inlineStr">
        <is>
          <t>OREAS0238</t>
        </is>
      </c>
      <c r="B162" t="n">
        <v>0.22</v>
      </c>
      <c r="C162" t="n">
        <v>23900</v>
      </c>
      <c r="D162" t="n">
        <v>628</v>
      </c>
      <c r="E162" t="n">
        <v>3.03</v>
      </c>
      <c r="F162" t="inlineStr">
        <is>
          <t>T</t>
        </is>
      </c>
      <c r="G162" t="n">
        <v>99</v>
      </c>
      <c r="H162" t="n">
        <v>1.16</v>
      </c>
      <c r="I162" t="n">
        <v>0.38</v>
      </c>
      <c r="J162" t="n">
        <v>2300</v>
      </c>
      <c r="K162" t="n">
        <v>0.039</v>
      </c>
      <c r="L162" t="n">
        <v>55</v>
      </c>
      <c r="M162" t="inlineStr">
        <is>
          <t>T</t>
        </is>
      </c>
      <c r="N162" t="n">
        <v>12.2</v>
      </c>
      <c r="O162" t="n">
        <v>96</v>
      </c>
      <c r="P162" t="n">
        <v>7.19</v>
      </c>
      <c r="Q162" t="n">
        <v>28.6</v>
      </c>
      <c r="R162" t="n">
        <v>2.22</v>
      </c>
      <c r="S162" t="n">
        <v>1</v>
      </c>
      <c r="T162" t="n">
        <v>0.78</v>
      </c>
      <c r="U162" t="n">
        <v>33800</v>
      </c>
      <c r="V162" t="n">
        <v>7.55</v>
      </c>
      <c r="W162" t="n">
        <v>3.59</v>
      </c>
      <c r="X162" t="n">
        <v>0.08799999999999999</v>
      </c>
      <c r="Y162" t="n">
        <v>0.77</v>
      </c>
      <c r="Z162" t="inlineStr">
        <is>
          <t>T</t>
        </is>
      </c>
      <c r="AA162" t="n">
        <v>0.38</v>
      </c>
      <c r="AB162" t="n">
        <v>0.023</v>
      </c>
      <c r="AC162" t="inlineStr">
        <is>
          <t>T</t>
        </is>
      </c>
      <c r="AD162" t="n">
        <v>9410</v>
      </c>
      <c r="AE162" t="n">
        <v>27.7</v>
      </c>
      <c r="AF162" t="n">
        <v>31.9</v>
      </c>
      <c r="AG162" t="n">
        <v>0.12</v>
      </c>
      <c r="AH162" t="n">
        <v>12500</v>
      </c>
      <c r="AI162" t="n">
        <v>220</v>
      </c>
      <c r="AJ162" t="n">
        <v>0.61</v>
      </c>
      <c r="AK162" t="n">
        <v>700</v>
      </c>
      <c r="AL162" t="inlineStr">
        <is>
          <t>T</t>
        </is>
      </c>
      <c r="AM162" t="inlineStr">
        <is>
          <t>T</t>
        </is>
      </c>
      <c r="AN162" t="n">
        <v>55</v>
      </c>
      <c r="AO162" t="n">
        <v>490</v>
      </c>
      <c r="AP162" t="n">
        <v>10.1</v>
      </c>
      <c r="AQ162" t="inlineStr">
        <is>
          <t>T</t>
        </is>
      </c>
      <c r="AR162" t="n">
        <v>7.15</v>
      </c>
      <c r="AS162" t="inlineStr">
        <is>
          <t>T</t>
        </is>
      </c>
      <c r="AT162" t="n">
        <v>89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1400</v>
      </c>
      <c r="AY162" t="n">
        <v>461</v>
      </c>
      <c r="AZ162" t="n">
        <v>5.71</v>
      </c>
      <c r="BA162" t="inlineStr">
        <is>
          <t>T</t>
        </is>
      </c>
      <c r="BB162" t="inlineStr">
        <is>
          <t>T</t>
        </is>
      </c>
      <c r="BC162" t="n">
        <v>4.85</v>
      </c>
      <c r="BD162" t="n">
        <v>1.3</v>
      </c>
      <c r="BE162" t="n">
        <v>19.5</v>
      </c>
      <c r="BF162" t="inlineStr">
        <is>
          <t>T</t>
        </is>
      </c>
      <c r="BG162" t="n">
        <v>0.45</v>
      </c>
      <c r="BH162" t="inlineStr">
        <is>
          <t>T</t>
        </is>
      </c>
      <c r="BI162" t="n">
        <v>12.3</v>
      </c>
      <c r="BJ162" t="n">
        <v>1300</v>
      </c>
      <c r="BK162" t="n">
        <v>0.57</v>
      </c>
      <c r="BL162" t="n">
        <v>0.12</v>
      </c>
      <c r="BM162" t="n">
        <v>1.51</v>
      </c>
      <c r="BN162" t="n">
        <v>64</v>
      </c>
      <c r="BO162" t="n">
        <v>0.52</v>
      </c>
      <c r="BP162" t="n">
        <v>8.960000000000001</v>
      </c>
      <c r="BQ162" t="n">
        <v>0.8</v>
      </c>
      <c r="BR162" t="n">
        <v>77</v>
      </c>
      <c r="BS162" t="n">
        <v>26.9</v>
      </c>
    </row>
    <row r="163">
      <c r="A163" t="inlineStr">
        <is>
          <t>OREAS0238b</t>
        </is>
      </c>
      <c r="B163" t="n">
        <v>0.24</v>
      </c>
      <c r="C163" t="n">
        <v>74700</v>
      </c>
      <c r="D163" t="n">
        <v>676</v>
      </c>
      <c r="E163" t="n">
        <v>3.08</v>
      </c>
      <c r="F163" t="inlineStr">
        <is>
          <t>T</t>
        </is>
      </c>
      <c r="G163" t="n">
        <v>685</v>
      </c>
      <c r="H163" t="n">
        <v>2.47</v>
      </c>
      <c r="I163" t="n">
        <v>0.4</v>
      </c>
      <c r="J163" t="n">
        <v>8550</v>
      </c>
      <c r="K163" t="n">
        <v>0.097</v>
      </c>
      <c r="L163" t="n">
        <v>81</v>
      </c>
      <c r="M163" t="inlineStr">
        <is>
          <t>T</t>
        </is>
      </c>
      <c r="N163" t="n">
        <v>17</v>
      </c>
      <c r="O163" t="n">
        <v>124</v>
      </c>
      <c r="P163" t="n">
        <v>9.52</v>
      </c>
      <c r="Q163" t="n">
        <v>30.8</v>
      </c>
      <c r="R163" t="n">
        <v>3.56</v>
      </c>
      <c r="S163" t="n">
        <v>1.9</v>
      </c>
      <c r="T163" t="n">
        <v>1.26</v>
      </c>
      <c r="U163" t="n">
        <v>41000</v>
      </c>
      <c r="V163" t="n">
        <v>19.6</v>
      </c>
      <c r="W163" t="n">
        <v>5.14</v>
      </c>
      <c r="X163" t="n">
        <v>0.11</v>
      </c>
      <c r="Y163" t="n">
        <v>3.89</v>
      </c>
      <c r="Z163" t="inlineStr">
        <is>
          <t>T</t>
        </is>
      </c>
      <c r="AA163" t="n">
        <v>0.66</v>
      </c>
      <c r="AB163" t="n">
        <v>0.068</v>
      </c>
      <c r="AC163" t="inlineStr">
        <is>
          <t>T</t>
        </is>
      </c>
      <c r="AD163" t="n">
        <v>26900</v>
      </c>
      <c r="AE163" t="n">
        <v>38.8</v>
      </c>
      <c r="AF163" t="n">
        <v>48.8</v>
      </c>
      <c r="AG163" t="n">
        <v>0.29</v>
      </c>
      <c r="AH163" t="n">
        <v>17400</v>
      </c>
      <c r="AI163" t="n">
        <v>390</v>
      </c>
      <c r="AJ163" t="n">
        <v>0.9</v>
      </c>
      <c r="AK163" t="n">
        <v>6760</v>
      </c>
      <c r="AL163" t="n">
        <v>14.3</v>
      </c>
      <c r="AM163" t="n">
        <v>34.1</v>
      </c>
      <c r="AN163" t="n">
        <v>61</v>
      </c>
      <c r="AO163" t="n">
        <v>650</v>
      </c>
      <c r="AP163" t="n">
        <v>23.4</v>
      </c>
      <c r="AQ163" t="inlineStr">
        <is>
          <t>T</t>
        </is>
      </c>
      <c r="AR163" t="n">
        <v>9.31</v>
      </c>
      <c r="AS163" t="inlineStr">
        <is>
          <t>T</t>
        </is>
      </c>
      <c r="AT163" t="n">
        <v>83</v>
      </c>
      <c r="AU163" s="2" t="n">
        <v>0.002</v>
      </c>
      <c r="AV163" t="inlineStr">
        <is>
          <t>T</t>
        </is>
      </c>
      <c r="AW163" t="inlineStr">
        <is>
          <t>T</t>
        </is>
      </c>
      <c r="AX163" t="n">
        <v>1750</v>
      </c>
      <c r="AY163" t="n">
        <v>620</v>
      </c>
      <c r="AZ163" t="n">
        <v>14.3</v>
      </c>
      <c r="BA163" t="inlineStr">
        <is>
          <t>T</t>
        </is>
      </c>
      <c r="BB163" t="inlineStr">
        <is>
          <t>T</t>
        </is>
      </c>
      <c r="BC163" t="n">
        <v>6.54</v>
      </c>
      <c r="BD163" t="n">
        <v>3.69</v>
      </c>
      <c r="BE163" t="n">
        <v>118</v>
      </c>
      <c r="BF163" t="n">
        <v>1.07</v>
      </c>
      <c r="BG163" t="n">
        <v>0.67</v>
      </c>
      <c r="BH163" t="inlineStr">
        <is>
          <t>T</t>
        </is>
      </c>
      <c r="BI163" t="n">
        <v>14.5</v>
      </c>
      <c r="BJ163" t="n">
        <v>4610</v>
      </c>
      <c r="BK163" t="n">
        <v>0.85</v>
      </c>
      <c r="BL163" t="n">
        <v>0.27</v>
      </c>
      <c r="BM163" t="n">
        <v>2.74</v>
      </c>
      <c r="BN163" t="n">
        <v>69</v>
      </c>
      <c r="BO163" t="n">
        <v>2.8</v>
      </c>
      <c r="BP163" t="n">
        <v>16</v>
      </c>
      <c r="BQ163" t="n">
        <v>1.82</v>
      </c>
      <c r="BR163" t="n">
        <v>100</v>
      </c>
      <c r="BS163" t="n">
        <v>132</v>
      </c>
    </row>
    <row r="164">
      <c r="A164" t="inlineStr">
        <is>
          <t>OREAS0239</t>
        </is>
      </c>
      <c r="B164" t="n">
        <v>0.244</v>
      </c>
      <c r="C164" t="n">
        <v>23900</v>
      </c>
      <c r="D164" t="n">
        <v>704</v>
      </c>
      <c r="E164" t="n">
        <v>3.55</v>
      </c>
      <c r="F164" t="inlineStr">
        <is>
          <t>T</t>
        </is>
      </c>
      <c r="G164" t="n">
        <v>96</v>
      </c>
      <c r="H164" t="n">
        <v>1.15</v>
      </c>
      <c r="I164" t="n">
        <v>0.38</v>
      </c>
      <c r="J164" t="n">
        <v>2450</v>
      </c>
      <c r="K164" t="n">
        <v>0.039</v>
      </c>
      <c r="L164" t="n">
        <v>54</v>
      </c>
      <c r="M164" t="inlineStr">
        <is>
          <t>T</t>
        </is>
      </c>
      <c r="N164" t="n">
        <v>12.1</v>
      </c>
      <c r="O164" t="n">
        <v>95</v>
      </c>
      <c r="P164" t="n">
        <v>7</v>
      </c>
      <c r="Q164" t="n">
        <v>26.8</v>
      </c>
      <c r="R164" t="n">
        <v>2.18</v>
      </c>
      <c r="S164" t="n">
        <v>0.97</v>
      </c>
      <c r="T164" t="n">
        <v>0.76</v>
      </c>
      <c r="U164" t="n">
        <v>33600</v>
      </c>
      <c r="V164" t="n">
        <v>7.48</v>
      </c>
      <c r="W164" t="n">
        <v>3.71</v>
      </c>
      <c r="X164" t="n">
        <v>0.09</v>
      </c>
      <c r="Y164" t="n">
        <v>0.75</v>
      </c>
      <c r="Z164" t="inlineStr">
        <is>
          <t>T</t>
        </is>
      </c>
      <c r="AA164" t="n">
        <v>0.35</v>
      </c>
      <c r="AB164" t="n">
        <v>0.023</v>
      </c>
      <c r="AC164" t="inlineStr">
        <is>
          <t>T</t>
        </is>
      </c>
      <c r="AD164" t="n">
        <v>9310</v>
      </c>
      <c r="AE164" t="n">
        <v>27.7</v>
      </c>
      <c r="AF164" t="n">
        <v>31.5</v>
      </c>
      <c r="AG164" t="n">
        <v>0.12</v>
      </c>
      <c r="AH164" t="n">
        <v>12300</v>
      </c>
      <c r="AI164" t="n">
        <v>220</v>
      </c>
      <c r="AJ164" t="n">
        <v>0.59</v>
      </c>
      <c r="AK164" t="n">
        <v>700</v>
      </c>
      <c r="AL164" t="inlineStr">
        <is>
          <t>T</t>
        </is>
      </c>
      <c r="AM164" t="inlineStr">
        <is>
          <t>T</t>
        </is>
      </c>
      <c r="AN164" t="n">
        <v>55</v>
      </c>
      <c r="AO164" t="n">
        <v>480</v>
      </c>
      <c r="AP164" t="n">
        <v>10.9</v>
      </c>
      <c r="AQ164" t="inlineStr">
        <is>
          <t>T</t>
        </is>
      </c>
      <c r="AR164" t="n">
        <v>6.96</v>
      </c>
      <c r="AS164" t="inlineStr">
        <is>
          <t>T</t>
        </is>
      </c>
      <c r="AT164" t="n">
        <v>88</v>
      </c>
      <c r="AU164" t="inlineStr">
        <is>
          <t>T</t>
        </is>
      </c>
      <c r="AV164" t="inlineStr">
        <is>
          <t>T</t>
        </is>
      </c>
      <c r="AW164" t="inlineStr">
        <is>
          <t>T</t>
        </is>
      </c>
      <c r="AX164" t="n">
        <v>1550</v>
      </c>
      <c r="AY164" t="n">
        <v>518</v>
      </c>
      <c r="AZ164" t="n">
        <v>5.67</v>
      </c>
      <c r="BA164" t="inlineStr">
        <is>
          <t>T</t>
        </is>
      </c>
      <c r="BB164" t="inlineStr">
        <is>
          <t>T</t>
        </is>
      </c>
      <c r="BC164" t="n">
        <v>4.65</v>
      </c>
      <c r="BD164" t="n">
        <v>1.29</v>
      </c>
      <c r="BE164" t="n">
        <v>20.2</v>
      </c>
      <c r="BF164" t="inlineStr">
        <is>
          <t>T</t>
        </is>
      </c>
      <c r="BG164" t="n">
        <v>0.4</v>
      </c>
      <c r="BH164" t="inlineStr">
        <is>
          <t>T</t>
        </is>
      </c>
      <c r="BI164" t="n">
        <v>12.6</v>
      </c>
      <c r="BJ164" t="n">
        <v>1280</v>
      </c>
      <c r="BK164" t="n">
        <v>0.57</v>
      </c>
      <c r="BL164" t="n">
        <v>0.12</v>
      </c>
      <c r="BM164" t="n">
        <v>1.51</v>
      </c>
      <c r="BN164" t="n">
        <v>63</v>
      </c>
      <c r="BO164" t="n">
        <v>0.54</v>
      </c>
      <c r="BP164" t="n">
        <v>8.949999999999999</v>
      </c>
      <c r="BQ164" t="n">
        <v>0.8</v>
      </c>
      <c r="BR164" t="n">
        <v>75</v>
      </c>
      <c r="BS164" t="n">
        <v>27</v>
      </c>
    </row>
    <row r="165">
      <c r="A165" t="inlineStr">
        <is>
          <t>OREAS0239b</t>
        </is>
      </c>
      <c r="B165" t="n">
        <v>0.266</v>
      </c>
      <c r="C165" t="n">
        <v>73600</v>
      </c>
      <c r="D165" t="n">
        <v>816</v>
      </c>
      <c r="E165" t="n">
        <v>3.61</v>
      </c>
      <c r="F165" t="inlineStr">
        <is>
          <t>T</t>
        </is>
      </c>
      <c r="G165" t="n">
        <v>678</v>
      </c>
      <c r="H165" t="n">
        <v>2.42</v>
      </c>
      <c r="I165" t="n">
        <v>0.39</v>
      </c>
      <c r="J165" t="n">
        <v>8670</v>
      </c>
      <c r="K165" t="n">
        <v>0.093</v>
      </c>
      <c r="L165" t="n">
        <v>78</v>
      </c>
      <c r="M165" t="inlineStr">
        <is>
          <t>T</t>
        </is>
      </c>
      <c r="N165" t="n">
        <v>16.9</v>
      </c>
      <c r="O165" t="n">
        <v>123</v>
      </c>
      <c r="P165" t="n">
        <v>9.369999999999999</v>
      </c>
      <c r="Q165" t="n">
        <v>30.9</v>
      </c>
      <c r="R165" t="n">
        <v>3.47</v>
      </c>
      <c r="S165" t="n">
        <v>1.76</v>
      </c>
      <c r="T165" t="n">
        <v>1.19</v>
      </c>
      <c r="U165" t="n">
        <v>40700</v>
      </c>
      <c r="V165" t="n">
        <v>19.3</v>
      </c>
      <c r="W165" t="n">
        <v>4.96</v>
      </c>
      <c r="X165" t="n">
        <v>0.1</v>
      </c>
      <c r="Y165" t="n">
        <v>3.81</v>
      </c>
      <c r="Z165" t="inlineStr">
        <is>
          <t>T</t>
        </is>
      </c>
      <c r="AA165" t="n">
        <v>0.68</v>
      </c>
      <c r="AB165" t="n">
        <v>0.068</v>
      </c>
      <c r="AC165" t="inlineStr">
        <is>
          <t>T</t>
        </is>
      </c>
      <c r="AD165" t="n">
        <v>26700</v>
      </c>
      <c r="AE165" t="n">
        <v>37.9</v>
      </c>
      <c r="AF165" t="n">
        <v>48.3</v>
      </c>
      <c r="AG165" t="n">
        <v>0.28</v>
      </c>
      <c r="AH165" t="n">
        <v>17200</v>
      </c>
      <c r="AI165" t="n">
        <v>390</v>
      </c>
      <c r="AJ165" t="n">
        <v>0.99</v>
      </c>
      <c r="AK165" t="n">
        <v>6820</v>
      </c>
      <c r="AL165" t="n">
        <v>14.1</v>
      </c>
      <c r="AM165" t="n">
        <v>33.2</v>
      </c>
      <c r="AN165" t="n">
        <v>59</v>
      </c>
      <c r="AO165" t="n">
        <v>650</v>
      </c>
      <c r="AP165" t="n">
        <v>23.2</v>
      </c>
      <c r="AQ165" t="inlineStr">
        <is>
          <t>T</t>
        </is>
      </c>
      <c r="AR165" t="n">
        <v>9.039999999999999</v>
      </c>
      <c r="AS165" t="inlineStr">
        <is>
          <t>T</t>
        </is>
      </c>
      <c r="AT165" t="n">
        <v>83</v>
      </c>
      <c r="AU165" s="2" t="n">
        <v>0.002</v>
      </c>
      <c r="AV165" t="inlineStr">
        <is>
          <t>T</t>
        </is>
      </c>
      <c r="AW165" t="inlineStr">
        <is>
          <t>T</t>
        </is>
      </c>
      <c r="AX165" t="n">
        <v>2080</v>
      </c>
      <c r="AY165" t="n">
        <v>727</v>
      </c>
      <c r="AZ165" t="n">
        <v>14</v>
      </c>
      <c r="BA165" t="inlineStr">
        <is>
          <t>T</t>
        </is>
      </c>
      <c r="BB165" t="inlineStr">
        <is>
          <t>T</t>
        </is>
      </c>
      <c r="BC165" t="n">
        <v>6.31</v>
      </c>
      <c r="BD165" t="n">
        <v>3.64</v>
      </c>
      <c r="BE165" t="n">
        <v>121</v>
      </c>
      <c r="BF165" t="n">
        <v>1.05</v>
      </c>
      <c r="BG165" t="n">
        <v>0.67</v>
      </c>
      <c r="BH165" t="inlineStr">
        <is>
          <t>T</t>
        </is>
      </c>
      <c r="BI165" t="n">
        <v>14.2</v>
      </c>
      <c r="BJ165" t="n">
        <v>4600</v>
      </c>
      <c r="BK165" t="n">
        <v>0.83</v>
      </c>
      <c r="BL165" t="n">
        <v>0.26</v>
      </c>
      <c r="BM165" t="n">
        <v>2.66</v>
      </c>
      <c r="BN165" t="n">
        <v>67</v>
      </c>
      <c r="BO165" t="n">
        <v>2.94</v>
      </c>
      <c r="BP165" t="n">
        <v>15.6</v>
      </c>
      <c r="BQ165" t="n">
        <v>1.7</v>
      </c>
      <c r="BR165" t="n">
        <v>98</v>
      </c>
      <c r="BS165" t="n">
        <v>131</v>
      </c>
    </row>
    <row r="166">
      <c r="A166" t="inlineStr">
        <is>
          <t>OREAS0023a</t>
        </is>
      </c>
      <c r="B166" t="n">
        <v>0.1</v>
      </c>
      <c r="C166" t="inlineStr">
        <is>
          <t>T</t>
        </is>
      </c>
      <c r="D166" t="n">
        <v>37</v>
      </c>
      <c r="E166" t="n">
        <v>0.003</v>
      </c>
      <c r="F166" t="inlineStr">
        <is>
          <t>T</t>
        </is>
      </c>
      <c r="G166" t="n">
        <v>1092</v>
      </c>
      <c r="H166" t="inlineStr">
        <is>
          <t>T</t>
        </is>
      </c>
      <c r="I166" t="n">
        <v>0.15</v>
      </c>
      <c r="J166" t="inlineStr">
        <is>
          <t>T</t>
        </is>
      </c>
      <c r="K166" t="n">
        <v>0.15</v>
      </c>
      <c r="L166" t="inlineStr">
        <is>
          <t>T</t>
        </is>
      </c>
      <c r="M166" t="inlineStr">
        <is>
          <t>T</t>
        </is>
      </c>
      <c r="N166" t="n">
        <v>14.8</v>
      </c>
      <c r="O166" t="inlineStr">
        <is>
          <t>T</t>
        </is>
      </c>
      <c r="P166" t="inlineStr">
        <is>
          <t>T</t>
        </is>
      </c>
      <c r="Q166" t="n">
        <v>42.1</v>
      </c>
      <c r="R166" t="inlineStr">
        <is>
          <t>T</t>
        </is>
      </c>
      <c r="S166" t="inlineStr">
        <is>
          <t>T</t>
        </is>
      </c>
      <c r="T166" t="inlineStr">
        <is>
          <t>T</t>
        </is>
      </c>
      <c r="U166" t="inlineStr">
        <is>
          <t>T</t>
        </is>
      </c>
      <c r="V166" t="inlineStr">
        <is>
          <t>T</t>
        </is>
      </c>
      <c r="W166" t="inlineStr">
        <is>
          <t>T</t>
        </is>
      </c>
      <c r="X166" t="inlineStr">
        <is>
          <t>T</t>
        </is>
      </c>
      <c r="Y166" t="inlineStr">
        <is>
          <t>T</t>
        </is>
      </c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inlineStr">
        <is>
          <t>T</t>
        </is>
      </c>
      <c r="AD166" t="inlineStr">
        <is>
          <t>T</t>
        </is>
      </c>
      <c r="AE166" t="inlineStr">
        <is>
          <t>T</t>
        </is>
      </c>
      <c r="AF166" t="inlineStr">
        <is>
          <t>T</t>
        </is>
      </c>
      <c r="AG166" t="inlineStr">
        <is>
          <t>T</t>
        </is>
      </c>
      <c r="AH166" t="inlineStr">
        <is>
          <t>T</t>
        </is>
      </c>
      <c r="AI166" t="inlineStr">
        <is>
          <t>T</t>
        </is>
      </c>
      <c r="AJ166" t="n">
        <v>9.6</v>
      </c>
      <c r="AK166" t="inlineStr">
        <is>
          <t>T</t>
        </is>
      </c>
      <c r="AL166" t="inlineStr">
        <is>
          <t>T</t>
        </is>
      </c>
      <c r="AM166" t="inlineStr">
        <is>
          <t>T</t>
        </is>
      </c>
      <c r="AN166" t="n">
        <v>40.5</v>
      </c>
      <c r="AO166" t="inlineStr">
        <is>
          <t>T</t>
        </is>
      </c>
      <c r="AP166" t="n">
        <v>21.3</v>
      </c>
      <c r="AQ166" t="inlineStr">
        <is>
          <t>T</t>
        </is>
      </c>
      <c r="AR166" t="inlineStr">
        <is>
          <t>T</t>
        </is>
      </c>
      <c r="AS166" t="inlineStr">
        <is>
          <t>T</t>
        </is>
      </c>
      <c r="AT166" t="inlineStr">
        <is>
          <t>T</t>
        </is>
      </c>
      <c r="AU166" t="inlineStr">
        <is>
          <t>T</t>
        </is>
      </c>
      <c r="AV166" t="inlineStr">
        <is>
          <t>T</t>
        </is>
      </c>
      <c r="AW166" t="inlineStr">
        <is>
          <t>T</t>
        </is>
      </c>
      <c r="AX166" t="inlineStr">
        <is>
          <t>T</t>
        </is>
      </c>
      <c r="AY166" t="n">
        <v>0.45</v>
      </c>
      <c r="AZ166" t="inlineStr">
        <is>
          <t>T</t>
        </is>
      </c>
      <c r="BA166" t="inlineStr">
        <is>
          <t>T</t>
        </is>
      </c>
      <c r="BB166" t="inlineStr">
        <is>
          <t>T</t>
        </is>
      </c>
      <c r="BC166" t="inlineStr">
        <is>
          <t>T</t>
        </is>
      </c>
      <c r="BD166" t="n">
        <v>3.1</v>
      </c>
      <c r="BE166" t="inlineStr">
        <is>
          <t>T</t>
        </is>
      </c>
      <c r="BF166" t="inlineStr">
        <is>
          <t>T</t>
        </is>
      </c>
      <c r="BG166" t="inlineStr">
        <is>
          <t>T</t>
        </is>
      </c>
      <c r="BH166" t="inlineStr">
        <is>
          <t>T</t>
        </is>
      </c>
      <c r="BI166" t="n">
        <v>20.9</v>
      </c>
      <c r="BJ166" t="inlineStr">
        <is>
          <t>T</t>
        </is>
      </c>
      <c r="BK166" t="inlineStr">
        <is>
          <t>T</t>
        </is>
      </c>
      <c r="BL166" t="inlineStr">
        <is>
          <t>T</t>
        </is>
      </c>
      <c r="BM166" t="n">
        <v>6.2</v>
      </c>
      <c r="BN166" t="inlineStr">
        <is>
          <t>T</t>
        </is>
      </c>
      <c r="BO166" t="n">
        <v>3.7</v>
      </c>
      <c r="BP166" t="inlineStr">
        <is>
          <t>T</t>
        </is>
      </c>
      <c r="BQ166" t="inlineStr">
        <is>
          <t>T</t>
        </is>
      </c>
      <c r="BR166" t="n">
        <v>69</v>
      </c>
      <c r="BS166" t="inlineStr">
        <is>
          <t>T</t>
        </is>
      </c>
    </row>
    <row r="167">
      <c r="A167" t="inlineStr">
        <is>
          <t>OREAS0023b</t>
        </is>
      </c>
      <c r="B167" t="n">
        <v>0.065</v>
      </c>
      <c r="C167" t="n">
        <v>78600</v>
      </c>
      <c r="D167" t="n">
        <v>25.1</v>
      </c>
      <c r="E167" s="2" t="n">
        <v>0.003</v>
      </c>
      <c r="F167" t="inlineStr">
        <is>
          <t>T</t>
        </is>
      </c>
      <c r="G167" t="n">
        <v>1100</v>
      </c>
      <c r="H167" t="n">
        <v>3.62</v>
      </c>
      <c r="I167" t="n">
        <v>0.15</v>
      </c>
      <c r="J167" t="n">
        <v>25800</v>
      </c>
      <c r="K167" t="n">
        <v>0.08699999999999999</v>
      </c>
      <c r="L167" t="n">
        <v>80</v>
      </c>
      <c r="M167" t="inlineStr">
        <is>
          <t>T</t>
        </is>
      </c>
      <c r="N167" t="n">
        <v>14</v>
      </c>
      <c r="O167" t="n">
        <v>65</v>
      </c>
      <c r="P167" t="n">
        <v>15.7</v>
      </c>
      <c r="Q167" t="n">
        <v>46.7</v>
      </c>
      <c r="R167" t="inlineStr">
        <is>
          <t>T</t>
        </is>
      </c>
      <c r="S167" t="inlineStr">
        <is>
          <t>T</t>
        </is>
      </c>
      <c r="T167" t="inlineStr">
        <is>
          <t>T</t>
        </is>
      </c>
      <c r="U167" t="n">
        <v>37200</v>
      </c>
      <c r="V167" t="n">
        <v>19.3</v>
      </c>
      <c r="W167" t="inlineStr">
        <is>
          <t>T</t>
        </is>
      </c>
      <c r="X167" t="inlineStr">
        <is>
          <t>T</t>
        </is>
      </c>
      <c r="Y167" t="n">
        <v>3.12</v>
      </c>
      <c r="Z167" t="inlineStr">
        <is>
          <t>T</t>
        </is>
      </c>
      <c r="AA167" t="inlineStr">
        <is>
          <t>T</t>
        </is>
      </c>
      <c r="AB167" t="n">
        <v>0.053</v>
      </c>
      <c r="AC167" t="inlineStr">
        <is>
          <t>T</t>
        </is>
      </c>
      <c r="AD167" t="n">
        <v>33700</v>
      </c>
      <c r="AE167" t="n">
        <v>38.1</v>
      </c>
      <c r="AF167" t="n">
        <v>37.3</v>
      </c>
      <c r="AG167" t="inlineStr">
        <is>
          <t>T</t>
        </is>
      </c>
      <c r="AH167" t="n">
        <v>13900</v>
      </c>
      <c r="AI167" t="n">
        <v>550</v>
      </c>
      <c r="AJ167" t="n">
        <v>3.2</v>
      </c>
      <c r="AK167" t="n">
        <v>20300</v>
      </c>
      <c r="AL167" t="n">
        <v>21.6</v>
      </c>
      <c r="AM167" t="inlineStr">
        <is>
          <t>T</t>
        </is>
      </c>
      <c r="AN167" t="n">
        <v>40</v>
      </c>
      <c r="AO167" t="n">
        <v>1040</v>
      </c>
      <c r="AP167" t="n">
        <v>22.6</v>
      </c>
      <c r="AQ167" t="inlineStr">
        <is>
          <t>T</t>
        </is>
      </c>
      <c r="AR167" t="inlineStr">
        <is>
          <t>T</t>
        </is>
      </c>
      <c r="AS167" t="inlineStr">
        <is>
          <t>T</t>
        </is>
      </c>
      <c r="AT167" t="n">
        <v>226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680</v>
      </c>
      <c r="AY167" t="n">
        <v>0.59</v>
      </c>
      <c r="AZ167" t="n">
        <v>12.8</v>
      </c>
      <c r="BA167" t="inlineStr">
        <is>
          <t>T</t>
        </is>
      </c>
      <c r="BB167" t="inlineStr">
        <is>
          <t>T</t>
        </is>
      </c>
      <c r="BC167" t="inlineStr">
        <is>
          <t>T</t>
        </is>
      </c>
      <c r="BD167" t="n">
        <v>4.06</v>
      </c>
      <c r="BE167" t="n">
        <v>301</v>
      </c>
      <c r="BF167" t="n">
        <v>1.64</v>
      </c>
      <c r="BG167" t="inlineStr">
        <is>
          <t>T</t>
        </is>
      </c>
      <c r="BH167" t="inlineStr">
        <is>
          <t>T</t>
        </is>
      </c>
      <c r="BI167" t="n">
        <v>21.7</v>
      </c>
      <c r="BJ167" t="n">
        <v>5080</v>
      </c>
      <c r="BK167" t="n">
        <v>1.18</v>
      </c>
      <c r="BL167" t="inlineStr">
        <is>
          <t>T</t>
        </is>
      </c>
      <c r="BM167" t="n">
        <v>6.28</v>
      </c>
      <c r="BN167" t="n">
        <v>112</v>
      </c>
      <c r="BO167" t="n">
        <v>3.37</v>
      </c>
      <c r="BP167" t="n">
        <v>27.4</v>
      </c>
      <c r="BQ167" t="inlineStr">
        <is>
          <t>T</t>
        </is>
      </c>
      <c r="BR167" t="n">
        <v>70</v>
      </c>
      <c r="BS167" t="n">
        <v>95</v>
      </c>
    </row>
    <row r="168">
      <c r="A168" t="inlineStr">
        <is>
          <t>OREAS0240</t>
        </is>
      </c>
      <c r="B168" t="n">
        <v>1.3</v>
      </c>
      <c r="C168" t="n">
        <v>68400</v>
      </c>
      <c r="D168" t="n">
        <v>65</v>
      </c>
      <c r="E168" t="n">
        <v>5.51</v>
      </c>
      <c r="F168" t="n">
        <v>19.8</v>
      </c>
      <c r="G168" t="n">
        <v>129</v>
      </c>
      <c r="H168" t="n">
        <v>0.43</v>
      </c>
      <c r="I168" t="n">
        <v>0.053</v>
      </c>
      <c r="J168" t="n">
        <v>68500</v>
      </c>
      <c r="K168" t="n">
        <v>0.63</v>
      </c>
      <c r="L168" t="n">
        <v>13.3</v>
      </c>
      <c r="M168" t="inlineStr">
        <is>
          <t>T</t>
        </is>
      </c>
      <c r="N168" t="n">
        <v>39.8</v>
      </c>
      <c r="O168" t="n">
        <v>103</v>
      </c>
      <c r="P168" t="n">
        <v>0.97</v>
      </c>
      <c r="Q168" t="n">
        <v>168</v>
      </c>
      <c r="R168" t="n">
        <v>3.51</v>
      </c>
      <c r="S168" t="n">
        <v>2.17</v>
      </c>
      <c r="T168" t="n">
        <v>0.88</v>
      </c>
      <c r="U168" t="n">
        <v>73100</v>
      </c>
      <c r="V168" t="n">
        <v>15.2</v>
      </c>
      <c r="W168" t="n">
        <v>3.14</v>
      </c>
      <c r="X168" t="n">
        <v>0.098</v>
      </c>
      <c r="Y168" t="n">
        <v>1.7</v>
      </c>
      <c r="Z168" t="inlineStr">
        <is>
          <t>T</t>
        </is>
      </c>
      <c r="AA168" t="n">
        <v>0.74</v>
      </c>
      <c r="AB168" t="n">
        <v>0.075</v>
      </c>
      <c r="AC168" t="inlineStr">
        <is>
          <t>T</t>
        </is>
      </c>
      <c r="AD168" t="n">
        <v>4530</v>
      </c>
      <c r="AE168" t="n">
        <v>5.72</v>
      </c>
      <c r="AF168" t="n">
        <v>11.4</v>
      </c>
      <c r="AG168" t="n">
        <v>0.31</v>
      </c>
      <c r="AH168" t="n">
        <v>34400</v>
      </c>
      <c r="AI168" t="n">
        <v>1250</v>
      </c>
      <c r="AJ168" t="n">
        <v>1.7</v>
      </c>
      <c r="AK168" t="n">
        <v>16500</v>
      </c>
      <c r="AL168" t="n">
        <v>3.37</v>
      </c>
      <c r="AM168" t="n">
        <v>8.32</v>
      </c>
      <c r="AN168" t="n">
        <v>53</v>
      </c>
      <c r="AO168" t="n">
        <v>400</v>
      </c>
      <c r="AP168" t="n">
        <v>28.5</v>
      </c>
      <c r="AQ168" t="inlineStr">
        <is>
          <t>T</t>
        </is>
      </c>
      <c r="AR168" t="n">
        <v>1.77</v>
      </c>
      <c r="AS168" t="n">
        <v>0.013</v>
      </c>
      <c r="AT168" t="n">
        <v>6.08</v>
      </c>
      <c r="AU168" t="n">
        <v>0.002</v>
      </c>
      <c r="AV168" t="inlineStr">
        <is>
          <t>T</t>
        </is>
      </c>
      <c r="AW168" t="inlineStr">
        <is>
          <t>T</t>
        </is>
      </c>
      <c r="AX168" t="n">
        <v>3990</v>
      </c>
      <c r="AY168" t="n">
        <v>1.48</v>
      </c>
      <c r="AZ168" t="n">
        <v>37.9</v>
      </c>
      <c r="BA168" t="inlineStr">
        <is>
          <t>T</t>
        </is>
      </c>
      <c r="BB168" t="inlineStr">
        <is>
          <t>T</t>
        </is>
      </c>
      <c r="BC168" t="n">
        <v>1.56</v>
      </c>
      <c r="BD168" t="n">
        <v>1.08</v>
      </c>
      <c r="BE168" t="n">
        <v>213</v>
      </c>
      <c r="BF168" t="n">
        <v>0.23</v>
      </c>
      <c r="BG168" t="n">
        <v>0.53</v>
      </c>
      <c r="BH168" t="n">
        <v>0.11</v>
      </c>
      <c r="BI168" t="n">
        <v>1.13</v>
      </c>
      <c r="BJ168" t="n">
        <v>5720</v>
      </c>
      <c r="BK168" t="n">
        <v>0.23</v>
      </c>
      <c r="BL168" t="n">
        <v>0.31</v>
      </c>
      <c r="BM168" t="n">
        <v>0.33</v>
      </c>
      <c r="BN168" t="n">
        <v>130</v>
      </c>
      <c r="BO168" t="n">
        <v>36.9</v>
      </c>
      <c r="BP168" t="n">
        <v>19.2</v>
      </c>
      <c r="BQ168" t="n">
        <v>2.1</v>
      </c>
      <c r="BR168" t="n">
        <v>142</v>
      </c>
      <c r="BS168" t="n">
        <v>56</v>
      </c>
    </row>
    <row r="169">
      <c r="A169" t="inlineStr">
        <is>
          <t>OREAS0240b</t>
        </is>
      </c>
      <c r="B169" t="n">
        <v>1.39</v>
      </c>
      <c r="C169" t="n">
        <v>64900</v>
      </c>
      <c r="D169" t="n">
        <v>98</v>
      </c>
      <c r="E169" t="n">
        <v>5.65</v>
      </c>
      <c r="F169" t="n">
        <v>22.6</v>
      </c>
      <c r="G169" t="n">
        <v>324</v>
      </c>
      <c r="H169" t="n">
        <v>0.47</v>
      </c>
      <c r="I169" t="n">
        <v>0.073</v>
      </c>
      <c r="J169" t="n">
        <v>56600</v>
      </c>
      <c r="K169" t="n">
        <v>0.89</v>
      </c>
      <c r="L169" t="n">
        <v>14.9</v>
      </c>
      <c r="M169" t="inlineStr">
        <is>
          <t>T</t>
        </is>
      </c>
      <c r="N169" t="n">
        <v>40.3</v>
      </c>
      <c r="O169" t="n">
        <v>146</v>
      </c>
      <c r="P169" t="n">
        <v>1.38</v>
      </c>
      <c r="Q169" t="n">
        <v>164</v>
      </c>
      <c r="R169" t="n">
        <v>3.35</v>
      </c>
      <c r="S169" t="n">
        <v>2.03</v>
      </c>
      <c r="T169" t="n">
        <v>0.87</v>
      </c>
      <c r="U169" t="n">
        <v>73100</v>
      </c>
      <c r="V169" t="n">
        <v>14.8</v>
      </c>
      <c r="W169" t="n">
        <v>2.89</v>
      </c>
      <c r="X169" t="n">
        <v>0.095</v>
      </c>
      <c r="Y169" t="n">
        <v>1.66</v>
      </c>
      <c r="Z169" t="inlineStr">
        <is>
          <t>T</t>
        </is>
      </c>
      <c r="AA169" t="n">
        <v>0.67</v>
      </c>
      <c r="AB169" t="n">
        <v>0.075</v>
      </c>
      <c r="AC169" t="inlineStr">
        <is>
          <t>T</t>
        </is>
      </c>
      <c r="AD169" t="n">
        <v>7300</v>
      </c>
      <c r="AE169" t="n">
        <v>6.6</v>
      </c>
      <c r="AF169" t="n">
        <v>13.5</v>
      </c>
      <c r="AG169" t="n">
        <v>0.29</v>
      </c>
      <c r="AH169" t="n">
        <v>34400</v>
      </c>
      <c r="AI169" t="n">
        <v>1400</v>
      </c>
      <c r="AJ169" t="n">
        <v>2.9</v>
      </c>
      <c r="AK169" t="n">
        <v>18700</v>
      </c>
      <c r="AL169" t="n">
        <v>3.54</v>
      </c>
      <c r="AM169" t="n">
        <v>8.74</v>
      </c>
      <c r="AN169" t="n">
        <v>68</v>
      </c>
      <c r="AO169" t="n">
        <v>430</v>
      </c>
      <c r="AP169" t="n">
        <v>40.5</v>
      </c>
      <c r="AQ169" t="inlineStr">
        <is>
          <t>T</t>
        </is>
      </c>
      <c r="AR169" t="n">
        <v>1.91</v>
      </c>
      <c r="AS169" t="inlineStr">
        <is>
          <t>T</t>
        </is>
      </c>
      <c r="AT169" t="n">
        <v>8.91</v>
      </c>
      <c r="AU169" t="n">
        <v>0.002</v>
      </c>
      <c r="AV169" t="inlineStr">
        <is>
          <t>T</t>
        </is>
      </c>
      <c r="AW169" t="inlineStr">
        <is>
          <t>T</t>
        </is>
      </c>
      <c r="AX169" t="n">
        <v>5490</v>
      </c>
      <c r="AY169" t="n">
        <v>2.14</v>
      </c>
      <c r="AZ169" t="n">
        <v>33.3</v>
      </c>
      <c r="BA169" t="inlineStr">
        <is>
          <t>T</t>
        </is>
      </c>
      <c r="BB169" t="inlineStr">
        <is>
          <t>T</t>
        </is>
      </c>
      <c r="BC169" t="n">
        <v>1.6</v>
      </c>
      <c r="BD169" t="n">
        <v>1.32</v>
      </c>
      <c r="BE169" t="n">
        <v>196</v>
      </c>
      <c r="BF169" t="n">
        <v>0.24</v>
      </c>
      <c r="BG169" t="n">
        <v>0.5</v>
      </c>
      <c r="BH169" t="n">
        <v>0.14</v>
      </c>
      <c r="BI169" t="n">
        <v>1.45</v>
      </c>
      <c r="BJ169" t="n">
        <v>5430</v>
      </c>
      <c r="BK169" t="n">
        <v>0.34</v>
      </c>
      <c r="BL169" t="n">
        <v>0.29</v>
      </c>
      <c r="BM169" t="n">
        <v>0.42</v>
      </c>
      <c r="BN169" t="n">
        <v>116</v>
      </c>
      <c r="BO169" t="n">
        <v>47.1</v>
      </c>
      <c r="BP169" t="n">
        <v>18.3</v>
      </c>
      <c r="BQ169" t="n">
        <v>1.87</v>
      </c>
      <c r="BR169" t="n">
        <v>173</v>
      </c>
      <c r="BS169" t="n">
        <v>53</v>
      </c>
    </row>
    <row r="170">
      <c r="A170" t="inlineStr">
        <is>
          <t>OREAS0241</t>
        </is>
      </c>
      <c r="B170" t="n">
        <v>1.71</v>
      </c>
      <c r="C170" t="n">
        <v>65000</v>
      </c>
      <c r="D170" t="n">
        <v>71</v>
      </c>
      <c r="E170" t="n">
        <v>6.91</v>
      </c>
      <c r="F170" t="n">
        <v>92</v>
      </c>
      <c r="G170" t="n">
        <v>241</v>
      </c>
      <c r="H170" t="n">
        <v>0.48</v>
      </c>
      <c r="I170" t="n">
        <v>0.067</v>
      </c>
      <c r="J170" t="n">
        <v>58300</v>
      </c>
      <c r="K170" t="n">
        <v>0.64</v>
      </c>
      <c r="L170" t="n">
        <v>13.9</v>
      </c>
      <c r="M170" t="inlineStr">
        <is>
          <t>T</t>
        </is>
      </c>
      <c r="N170" t="n">
        <v>40.9</v>
      </c>
      <c r="O170" t="n">
        <v>83</v>
      </c>
      <c r="P170" t="n">
        <v>1.07</v>
      </c>
      <c r="Q170" t="n">
        <v>169</v>
      </c>
      <c r="R170" t="n">
        <v>3.86</v>
      </c>
      <c r="S170" t="n">
        <v>2.35</v>
      </c>
      <c r="T170" t="n">
        <v>0.96</v>
      </c>
      <c r="U170" t="n">
        <v>78300</v>
      </c>
      <c r="V170" t="n">
        <v>15.8</v>
      </c>
      <c r="W170" t="n">
        <v>3.41</v>
      </c>
      <c r="X170" t="n">
        <v>0.13</v>
      </c>
      <c r="Y170" t="n">
        <v>1.81</v>
      </c>
      <c r="Z170" t="n">
        <v>0.057</v>
      </c>
      <c r="AA170" t="n">
        <v>0.83</v>
      </c>
      <c r="AB170" t="n">
        <v>0.078</v>
      </c>
      <c r="AC170" t="inlineStr">
        <is>
          <t>T</t>
        </is>
      </c>
      <c r="AD170" t="n">
        <v>5780</v>
      </c>
      <c r="AE170" t="n">
        <v>6.18</v>
      </c>
      <c r="AF170" t="n">
        <v>11.5</v>
      </c>
      <c r="AG170" t="n">
        <v>0.35</v>
      </c>
      <c r="AH170" t="n">
        <v>33400</v>
      </c>
      <c r="AI170" t="n">
        <v>1300</v>
      </c>
      <c r="AJ170" t="n">
        <v>1.63</v>
      </c>
      <c r="AK170" t="n">
        <v>21200</v>
      </c>
      <c r="AL170" t="n">
        <v>3.69</v>
      </c>
      <c r="AM170" t="n">
        <v>9.09</v>
      </c>
      <c r="AN170" t="n">
        <v>46.5</v>
      </c>
      <c r="AO170" t="n">
        <v>450</v>
      </c>
      <c r="AP170" t="n">
        <v>32.2</v>
      </c>
      <c r="AQ170" t="inlineStr">
        <is>
          <t>T</t>
        </is>
      </c>
      <c r="AR170" t="n">
        <v>1.98</v>
      </c>
      <c r="AS170" t="inlineStr">
        <is>
          <t>T</t>
        </is>
      </c>
      <c r="AT170" t="n">
        <v>6.33</v>
      </c>
      <c r="AU170" t="n">
        <v>0.003</v>
      </c>
      <c r="AV170" t="inlineStr">
        <is>
          <t>T</t>
        </is>
      </c>
      <c r="AW170" t="inlineStr">
        <is>
          <t>T</t>
        </is>
      </c>
      <c r="AX170" t="n">
        <v>4660</v>
      </c>
      <c r="AY170" t="n">
        <v>1.9</v>
      </c>
      <c r="AZ170" t="n">
        <v>37.4</v>
      </c>
      <c r="BA170" t="n">
        <v>0.93</v>
      </c>
      <c r="BB170" t="inlineStr">
        <is>
          <t>T</t>
        </is>
      </c>
      <c r="BC170" t="n">
        <v>1.89</v>
      </c>
      <c r="BD170" t="n">
        <v>1.13</v>
      </c>
      <c r="BE170" t="n">
        <v>96</v>
      </c>
      <c r="BF170" t="n">
        <v>0.26</v>
      </c>
      <c r="BG170" t="n">
        <v>0.61</v>
      </c>
      <c r="BH170" t="n">
        <v>0.11</v>
      </c>
      <c r="BI170" t="n">
        <v>1.18</v>
      </c>
      <c r="BJ170" t="n">
        <v>6260</v>
      </c>
      <c r="BK170" t="n">
        <v>0.26</v>
      </c>
      <c r="BL170" t="n">
        <v>0.35</v>
      </c>
      <c r="BM170" t="n">
        <v>0.37</v>
      </c>
      <c r="BN170" t="n">
        <v>152</v>
      </c>
      <c r="BO170" t="n">
        <v>32.7</v>
      </c>
      <c r="BP170" t="n">
        <v>21</v>
      </c>
      <c r="BQ170" t="n">
        <v>2.28</v>
      </c>
      <c r="BR170" t="n">
        <v>147</v>
      </c>
      <c r="BS170" t="n">
        <v>58</v>
      </c>
    </row>
    <row r="171">
      <c r="A171" t="inlineStr">
        <is>
          <t>OREAS0241b</t>
        </is>
      </c>
      <c r="B171" t="n">
        <v>1.73</v>
      </c>
      <c r="C171" t="n">
        <v>65100</v>
      </c>
      <c r="D171" t="n">
        <v>87</v>
      </c>
      <c r="E171" t="n">
        <v>7.13</v>
      </c>
      <c r="F171" t="n">
        <v>29.9</v>
      </c>
      <c r="G171" t="n">
        <v>257</v>
      </c>
      <c r="H171" t="n">
        <v>0.46</v>
      </c>
      <c r="I171" t="n">
        <v>0.06900000000000001</v>
      </c>
      <c r="J171" t="n">
        <v>57900</v>
      </c>
      <c r="K171" t="n">
        <v>0.78</v>
      </c>
      <c r="L171" t="n">
        <v>14.8</v>
      </c>
      <c r="M171" t="inlineStr">
        <is>
          <t>T</t>
        </is>
      </c>
      <c r="N171" t="n">
        <v>39.8</v>
      </c>
      <c r="O171" t="n">
        <v>119</v>
      </c>
      <c r="P171" t="n">
        <v>1.22</v>
      </c>
      <c r="Q171" t="n">
        <v>166</v>
      </c>
      <c r="R171" t="n">
        <v>3.63</v>
      </c>
      <c r="S171" t="n">
        <v>2.21</v>
      </c>
      <c r="T171" t="n">
        <v>0.97</v>
      </c>
      <c r="U171" t="n">
        <v>75400</v>
      </c>
      <c r="V171" t="n">
        <v>15.3</v>
      </c>
      <c r="W171" t="n">
        <v>3.06</v>
      </c>
      <c r="X171" t="n">
        <v>0.1</v>
      </c>
      <c r="Y171" t="n">
        <v>1.75</v>
      </c>
      <c r="Z171" t="inlineStr">
        <is>
          <t>T</t>
        </is>
      </c>
      <c r="AA171" t="n">
        <v>0.76</v>
      </c>
      <c r="AB171" t="n">
        <v>0.078</v>
      </c>
      <c r="AC171" t="inlineStr">
        <is>
          <t>T</t>
        </is>
      </c>
      <c r="AD171" t="n">
        <v>6290</v>
      </c>
      <c r="AE171" t="n">
        <v>6.34</v>
      </c>
      <c r="AF171" t="n">
        <v>12.8</v>
      </c>
      <c r="AG171" t="n">
        <v>0.32</v>
      </c>
      <c r="AH171" t="n">
        <v>33100</v>
      </c>
      <c r="AI171" t="n">
        <v>1330</v>
      </c>
      <c r="AJ171" t="n">
        <v>2.19</v>
      </c>
      <c r="AK171" t="n">
        <v>19300</v>
      </c>
      <c r="AL171" t="n">
        <v>3.66</v>
      </c>
      <c r="AM171" t="n">
        <v>9.199999999999999</v>
      </c>
      <c r="AN171" t="n">
        <v>55</v>
      </c>
      <c r="AO171" t="n">
        <v>440</v>
      </c>
      <c r="AP171" t="n">
        <v>37.3</v>
      </c>
      <c r="AQ171" t="inlineStr">
        <is>
          <t>T</t>
        </is>
      </c>
      <c r="AR171" t="n">
        <v>1.99</v>
      </c>
      <c r="AS171" t="inlineStr">
        <is>
          <t>T</t>
        </is>
      </c>
      <c r="AT171" t="n">
        <v>7.91</v>
      </c>
      <c r="AU171" t="n">
        <v>0.003</v>
      </c>
      <c r="AV171" t="inlineStr">
        <is>
          <t>T</t>
        </is>
      </c>
      <c r="AW171" t="inlineStr">
        <is>
          <t>T</t>
        </is>
      </c>
      <c r="AX171" t="n">
        <v>4960</v>
      </c>
      <c r="AY171" t="n">
        <v>1.98</v>
      </c>
      <c r="AZ171" t="n">
        <v>35.3</v>
      </c>
      <c r="BA171" t="inlineStr">
        <is>
          <t>T</t>
        </is>
      </c>
      <c r="BB171" t="inlineStr">
        <is>
          <t>T</t>
        </is>
      </c>
      <c r="BC171" t="n">
        <v>1.6</v>
      </c>
      <c r="BD171" t="n">
        <v>1.32</v>
      </c>
      <c r="BE171" t="n">
        <v>156</v>
      </c>
      <c r="BF171" t="n">
        <v>0.25</v>
      </c>
      <c r="BG171" t="n">
        <v>0.53</v>
      </c>
      <c r="BH171" t="n">
        <v>0.13</v>
      </c>
      <c r="BI171" t="n">
        <v>1.3</v>
      </c>
      <c r="BJ171" t="n">
        <v>5920</v>
      </c>
      <c r="BK171" t="n">
        <v>0.31</v>
      </c>
      <c r="BL171" t="n">
        <v>0.32</v>
      </c>
      <c r="BM171" t="n">
        <v>0.4</v>
      </c>
      <c r="BN171" t="n">
        <v>131</v>
      </c>
      <c r="BO171" t="n">
        <v>38.3</v>
      </c>
      <c r="BP171" t="n">
        <v>19.5</v>
      </c>
      <c r="BQ171" t="n">
        <v>2.1</v>
      </c>
      <c r="BR171" t="n">
        <v>163</v>
      </c>
      <c r="BS171" t="n">
        <v>57</v>
      </c>
    </row>
    <row r="172">
      <c r="A172" t="inlineStr">
        <is>
          <t>OREAS0242</t>
        </is>
      </c>
      <c r="B172" t="n">
        <v>2.05</v>
      </c>
      <c r="C172" t="n">
        <v>66900</v>
      </c>
      <c r="D172" t="n">
        <v>68</v>
      </c>
      <c r="E172" t="n">
        <v>8.67</v>
      </c>
      <c r="F172" t="n">
        <v>52</v>
      </c>
      <c r="G172" t="n">
        <v>201</v>
      </c>
      <c r="H172" t="n">
        <v>0.46</v>
      </c>
      <c r="I172" t="n">
        <v>0.055</v>
      </c>
      <c r="J172" t="n">
        <v>62000</v>
      </c>
      <c r="K172" t="n">
        <v>0.65</v>
      </c>
      <c r="L172" t="n">
        <v>13.7</v>
      </c>
      <c r="M172" t="inlineStr">
        <is>
          <t>T</t>
        </is>
      </c>
      <c r="N172" t="n">
        <v>39.5</v>
      </c>
      <c r="O172" t="n">
        <v>92</v>
      </c>
      <c r="P172" t="n">
        <v>1.03</v>
      </c>
      <c r="Q172" t="n">
        <v>174</v>
      </c>
      <c r="R172" t="n">
        <v>3.64</v>
      </c>
      <c r="S172" t="n">
        <v>2.22</v>
      </c>
      <c r="T172" t="n">
        <v>0.88</v>
      </c>
      <c r="U172" t="n">
        <v>75800</v>
      </c>
      <c r="V172" t="n">
        <v>15.1</v>
      </c>
      <c r="W172" t="n">
        <v>3.25</v>
      </c>
      <c r="X172" t="n">
        <v>0.11</v>
      </c>
      <c r="Y172" t="n">
        <v>1.78</v>
      </c>
      <c r="Z172" t="inlineStr">
        <is>
          <t>T</t>
        </is>
      </c>
      <c r="AA172" t="n">
        <v>0.76</v>
      </c>
      <c r="AB172" t="n">
        <v>0.079</v>
      </c>
      <c r="AC172" t="inlineStr">
        <is>
          <t>T</t>
        </is>
      </c>
      <c r="AD172" t="n">
        <v>5470</v>
      </c>
      <c r="AE172" t="n">
        <v>5.92</v>
      </c>
      <c r="AF172" t="n">
        <v>11.5</v>
      </c>
      <c r="AG172" t="n">
        <v>0.31</v>
      </c>
      <c r="AH172" t="n">
        <v>33200</v>
      </c>
      <c r="AI172" t="n">
        <v>1270</v>
      </c>
      <c r="AJ172" t="n">
        <v>1.61</v>
      </c>
      <c r="AK172" t="n">
        <v>18900</v>
      </c>
      <c r="AL172" t="n">
        <v>3.58</v>
      </c>
      <c r="AM172" t="n">
        <v>8.68</v>
      </c>
      <c r="AN172" t="n">
        <v>48.9</v>
      </c>
      <c r="AO172" t="n">
        <v>430</v>
      </c>
      <c r="AP172" t="n">
        <v>30.8</v>
      </c>
      <c r="AQ172" t="inlineStr">
        <is>
          <t>T</t>
        </is>
      </c>
      <c r="AR172" t="n">
        <v>1.86</v>
      </c>
      <c r="AS172" t="n">
        <v>0.01</v>
      </c>
      <c r="AT172" t="n">
        <v>6.79</v>
      </c>
      <c r="AU172" t="n">
        <v>0.002</v>
      </c>
      <c r="AV172" t="inlineStr">
        <is>
          <t>T</t>
        </is>
      </c>
      <c r="AW172" t="inlineStr">
        <is>
          <t>T</t>
        </is>
      </c>
      <c r="AX172" t="n">
        <v>4440</v>
      </c>
      <c r="AY172" t="n">
        <v>1.78</v>
      </c>
      <c r="AZ172" t="n">
        <v>37.3</v>
      </c>
      <c r="BA172" t="inlineStr">
        <is>
          <t>T</t>
        </is>
      </c>
      <c r="BB172" t="inlineStr">
        <is>
          <t>T</t>
        </is>
      </c>
      <c r="BC172" t="n">
        <v>1.64</v>
      </c>
      <c r="BD172" t="n">
        <v>1.15</v>
      </c>
      <c r="BE172" t="n">
        <v>147</v>
      </c>
      <c r="BF172" t="n">
        <v>0.25</v>
      </c>
      <c r="BG172" t="n">
        <v>0.55</v>
      </c>
      <c r="BH172" t="n">
        <v>0.11</v>
      </c>
      <c r="BI172" t="n">
        <v>1.19</v>
      </c>
      <c r="BJ172" t="n">
        <v>6020</v>
      </c>
      <c r="BK172" t="n">
        <v>0.26</v>
      </c>
      <c r="BL172" t="n">
        <v>0.32</v>
      </c>
      <c r="BM172" t="n">
        <v>0.36</v>
      </c>
      <c r="BN172" t="n">
        <v>142</v>
      </c>
      <c r="BO172" t="n">
        <v>35</v>
      </c>
      <c r="BP172" t="n">
        <v>20.1</v>
      </c>
      <c r="BQ172" t="n">
        <v>2.18</v>
      </c>
      <c r="BR172" t="n">
        <v>147</v>
      </c>
      <c r="BS172" t="n">
        <v>58</v>
      </c>
    </row>
    <row r="173">
      <c r="A173" t="inlineStr">
        <is>
          <t>OREAS0243</t>
        </is>
      </c>
      <c r="B173" t="n">
        <v>3.06</v>
      </c>
      <c r="C173" t="n">
        <v>63800</v>
      </c>
      <c r="D173" t="n">
        <v>85</v>
      </c>
      <c r="E173" t="n">
        <v>12.39</v>
      </c>
      <c r="F173" t="n">
        <v>85</v>
      </c>
      <c r="G173" t="n">
        <v>252</v>
      </c>
      <c r="H173" t="n">
        <v>0.52</v>
      </c>
      <c r="I173" t="n">
        <v>0.077</v>
      </c>
      <c r="J173" t="n">
        <v>55900</v>
      </c>
      <c r="K173" t="n">
        <v>0.79</v>
      </c>
      <c r="L173" t="n">
        <v>14.9</v>
      </c>
      <c r="M173" t="inlineStr">
        <is>
          <t>T</t>
        </is>
      </c>
      <c r="N173" t="n">
        <v>39.3</v>
      </c>
      <c r="O173" t="n">
        <v>85</v>
      </c>
      <c r="P173" t="n">
        <v>1.27</v>
      </c>
      <c r="Q173" t="n">
        <v>173</v>
      </c>
      <c r="R173" t="n">
        <v>3.79</v>
      </c>
      <c r="S173" t="n">
        <v>2.3</v>
      </c>
      <c r="T173" t="n">
        <v>0.93</v>
      </c>
      <c r="U173" t="n">
        <v>75500</v>
      </c>
      <c r="V173" t="n">
        <v>15.4</v>
      </c>
      <c r="W173" t="n">
        <v>3.33</v>
      </c>
      <c r="X173" t="n">
        <v>0.12</v>
      </c>
      <c r="Y173" t="n">
        <v>1.85</v>
      </c>
      <c r="Z173" t="n">
        <v>0.048</v>
      </c>
      <c r="AA173" t="n">
        <v>0.8</v>
      </c>
      <c r="AB173" t="n">
        <v>0.08</v>
      </c>
      <c r="AC173" t="inlineStr">
        <is>
          <t>T</t>
        </is>
      </c>
      <c r="AD173" t="n">
        <v>6430</v>
      </c>
      <c r="AE173" t="n">
        <v>6.71</v>
      </c>
      <c r="AF173" t="n">
        <v>12.3</v>
      </c>
      <c r="AG173" t="n">
        <v>0.35</v>
      </c>
      <c r="AH173" t="n">
        <v>31900</v>
      </c>
      <c r="AI173" t="n">
        <v>1260</v>
      </c>
      <c r="AJ173" t="n">
        <v>1.93</v>
      </c>
      <c r="AK173" t="n">
        <v>20400</v>
      </c>
      <c r="AL173" t="n">
        <v>3.7</v>
      </c>
      <c r="AM173" t="n">
        <v>9.19</v>
      </c>
      <c r="AN173" t="n">
        <v>46.8</v>
      </c>
      <c r="AO173" t="n">
        <v>440</v>
      </c>
      <c r="AP173" t="n">
        <v>38.3</v>
      </c>
      <c r="AQ173" t="inlineStr">
        <is>
          <t>T</t>
        </is>
      </c>
      <c r="AR173" t="n">
        <v>2.06</v>
      </c>
      <c r="AS173" t="inlineStr">
        <is>
          <t>T</t>
        </is>
      </c>
      <c r="AT173" t="n">
        <v>7.59</v>
      </c>
      <c r="AU173" t="n">
        <v>0.003</v>
      </c>
      <c r="AV173" t="inlineStr">
        <is>
          <t>T</t>
        </is>
      </c>
      <c r="AW173" t="inlineStr">
        <is>
          <t>T</t>
        </is>
      </c>
      <c r="AX173" t="n">
        <v>5270</v>
      </c>
      <c r="AY173" t="n">
        <v>2.24</v>
      </c>
      <c r="AZ173" t="n">
        <v>35.9</v>
      </c>
      <c r="BA173" s="2" t="n">
        <v>1</v>
      </c>
      <c r="BB173" t="inlineStr">
        <is>
          <t>T</t>
        </is>
      </c>
      <c r="BC173" t="n">
        <v>1.86</v>
      </c>
      <c r="BD173" t="n">
        <v>1.25</v>
      </c>
      <c r="BE173" t="n">
        <v>98</v>
      </c>
      <c r="BF173" t="n">
        <v>0.26</v>
      </c>
      <c r="BG173" t="n">
        <v>0.59</v>
      </c>
      <c r="BH173" t="n">
        <v>0.13</v>
      </c>
      <c r="BI173" t="n">
        <v>1.39</v>
      </c>
      <c r="BJ173" t="n">
        <v>6000</v>
      </c>
      <c r="BK173" t="n">
        <v>0.33</v>
      </c>
      <c r="BL173" t="n">
        <v>0.34</v>
      </c>
      <c r="BM173" t="n">
        <v>0.42</v>
      </c>
      <c r="BN173" t="n">
        <v>145</v>
      </c>
      <c r="BO173" t="n">
        <v>37.7</v>
      </c>
      <c r="BP173" t="n">
        <v>20.3</v>
      </c>
      <c r="BQ173" t="n">
        <v>2.2</v>
      </c>
      <c r="BR173" t="n">
        <v>160</v>
      </c>
      <c r="BS173" t="n">
        <v>61</v>
      </c>
    </row>
    <row r="174">
      <c r="A174" t="inlineStr">
        <is>
          <t>OREAS0245</t>
        </is>
      </c>
      <c r="B174" t="n">
        <v>1.44</v>
      </c>
      <c r="C174" t="n">
        <v>62400</v>
      </c>
      <c r="D174" t="n">
        <v>3778</v>
      </c>
      <c r="E174" t="n">
        <v>25.73</v>
      </c>
      <c r="F174" t="inlineStr">
        <is>
          <t>T</t>
        </is>
      </c>
      <c r="G174" t="n">
        <v>549</v>
      </c>
      <c r="H174" t="n">
        <v>2.34</v>
      </c>
      <c r="I174" t="n">
        <v>0.7</v>
      </c>
      <c r="J174" t="n">
        <v>8140</v>
      </c>
      <c r="K174" t="n">
        <v>0.075</v>
      </c>
      <c r="L174" t="n">
        <v>66</v>
      </c>
      <c r="M174" t="inlineStr">
        <is>
          <t>T</t>
        </is>
      </c>
      <c r="N174" t="n">
        <v>13</v>
      </c>
      <c r="O174" t="n">
        <v>103</v>
      </c>
      <c r="P174" t="n">
        <v>8.710000000000001</v>
      </c>
      <c r="Q174" t="n">
        <v>56</v>
      </c>
      <c r="R174" t="n">
        <v>2.74</v>
      </c>
      <c r="S174" t="n">
        <v>1.43</v>
      </c>
      <c r="T174" t="n">
        <v>1</v>
      </c>
      <c r="U174" t="n">
        <v>34500</v>
      </c>
      <c r="V174" t="n">
        <v>17</v>
      </c>
      <c r="W174" t="n">
        <v>4.2</v>
      </c>
      <c r="X174" t="inlineStr">
        <is>
          <t>T</t>
        </is>
      </c>
      <c r="Y174" t="n">
        <v>3.15</v>
      </c>
      <c r="Z174" t="inlineStr">
        <is>
          <t>T</t>
        </is>
      </c>
      <c r="AA174" t="n">
        <v>0.52</v>
      </c>
      <c r="AB174" t="n">
        <v>0.059</v>
      </c>
      <c r="AC174" t="inlineStr">
        <is>
          <t>T</t>
        </is>
      </c>
      <c r="AD174" t="n">
        <v>25500</v>
      </c>
      <c r="AE174" t="n">
        <v>32.6</v>
      </c>
      <c r="AF174" t="n">
        <v>38</v>
      </c>
      <c r="AG174" t="n">
        <v>0.23</v>
      </c>
      <c r="AH174" t="n">
        <v>12700</v>
      </c>
      <c r="AI174" t="n">
        <v>350</v>
      </c>
      <c r="AJ174" t="n">
        <v>1.43</v>
      </c>
      <c r="AK174" t="n">
        <v>4830</v>
      </c>
      <c r="AL174" t="n">
        <v>10.7</v>
      </c>
      <c r="AM174" t="n">
        <v>29</v>
      </c>
      <c r="AN174" t="n">
        <v>47.3</v>
      </c>
      <c r="AO174" t="n">
        <v>490</v>
      </c>
      <c r="AP174" t="n">
        <v>32.6</v>
      </c>
      <c r="AQ174" t="inlineStr">
        <is>
          <t>T</t>
        </is>
      </c>
      <c r="AR174" t="n">
        <v>7.82</v>
      </c>
      <c r="AS174" t="inlineStr">
        <is>
          <t>T</t>
        </is>
      </c>
      <c r="AT174" t="n">
        <v>149</v>
      </c>
      <c r="AU174" s="2" t="n">
        <v>0.002</v>
      </c>
      <c r="AV174" t="inlineStr">
        <is>
          <t>T</t>
        </is>
      </c>
      <c r="AW174" t="inlineStr">
        <is>
          <t>T</t>
        </is>
      </c>
      <c r="AX174" t="n">
        <v>7650</v>
      </c>
      <c r="AY174" t="n">
        <v>3471</v>
      </c>
      <c r="AZ174" t="n">
        <v>11.5</v>
      </c>
      <c r="BA174" t="inlineStr">
        <is>
          <t>T</t>
        </is>
      </c>
      <c r="BB174" t="inlineStr">
        <is>
          <t>T</t>
        </is>
      </c>
      <c r="BC174" t="n">
        <v>5.47</v>
      </c>
      <c r="BD174" t="n">
        <v>3.38</v>
      </c>
      <c r="BE174" t="n">
        <v>96</v>
      </c>
      <c r="BF174" t="n">
        <v>0.86</v>
      </c>
      <c r="BG174" t="n">
        <v>0.51</v>
      </c>
      <c r="BH174" t="inlineStr">
        <is>
          <t>T</t>
        </is>
      </c>
      <c r="BI174" t="n">
        <v>12.3</v>
      </c>
      <c r="BJ174" t="n">
        <v>3500</v>
      </c>
      <c r="BK174" t="n">
        <v>0.82</v>
      </c>
      <c r="BL174" t="n">
        <v>0.22</v>
      </c>
      <c r="BM174" t="n">
        <v>2.48</v>
      </c>
      <c r="BN174" t="n">
        <v>83</v>
      </c>
      <c r="BO174" t="n">
        <v>6.76</v>
      </c>
      <c r="BP174" t="n">
        <v>12.5</v>
      </c>
      <c r="BQ174" t="n">
        <v>1.48</v>
      </c>
      <c r="BR174" t="n">
        <v>92</v>
      </c>
      <c r="BS174" t="n">
        <v>107</v>
      </c>
    </row>
    <row r="175">
      <c r="A175" t="inlineStr">
        <is>
          <t>OREAS0247</t>
        </is>
      </c>
      <c r="B175" t="n">
        <v>2.16</v>
      </c>
      <c r="C175" t="n">
        <v>60800</v>
      </c>
      <c r="D175" t="n">
        <v>3514</v>
      </c>
      <c r="E175" t="n">
        <v>42.96</v>
      </c>
      <c r="F175" t="inlineStr">
        <is>
          <t>T</t>
        </is>
      </c>
      <c r="G175" t="n">
        <v>550</v>
      </c>
      <c r="H175" t="n">
        <v>2.23</v>
      </c>
      <c r="I175" t="n">
        <v>0.58</v>
      </c>
      <c r="J175" t="n">
        <v>8260</v>
      </c>
      <c r="K175" t="n">
        <v>0.065</v>
      </c>
      <c r="L175" t="n">
        <v>67</v>
      </c>
      <c r="M175" t="inlineStr">
        <is>
          <t>T</t>
        </is>
      </c>
      <c r="N175" t="n">
        <v>12</v>
      </c>
      <c r="O175" t="n">
        <v>97</v>
      </c>
      <c r="P175" t="n">
        <v>8.49</v>
      </c>
      <c r="Q175" t="n">
        <v>42.2</v>
      </c>
      <c r="R175" t="n">
        <v>2.73</v>
      </c>
      <c r="S175" t="n">
        <v>1.49</v>
      </c>
      <c r="T175" t="n">
        <v>0.96</v>
      </c>
      <c r="U175" t="n">
        <v>33200</v>
      </c>
      <c r="V175" t="n">
        <v>16.3</v>
      </c>
      <c r="W175" t="n">
        <v>4.23</v>
      </c>
      <c r="X175" t="inlineStr">
        <is>
          <t>T</t>
        </is>
      </c>
      <c r="Y175" t="n">
        <v>3.57</v>
      </c>
      <c r="Z175" t="inlineStr">
        <is>
          <t>T</t>
        </is>
      </c>
      <c r="AA175" t="n">
        <v>0.54</v>
      </c>
      <c r="AB175" t="n">
        <v>0.058</v>
      </c>
      <c r="AC175" t="inlineStr">
        <is>
          <t>T</t>
        </is>
      </c>
      <c r="AD175" t="n">
        <v>24500</v>
      </c>
      <c r="AE175" t="n">
        <v>33.1</v>
      </c>
      <c r="AF175" t="n">
        <v>31.8</v>
      </c>
      <c r="AG175" t="n">
        <v>0.24</v>
      </c>
      <c r="AH175" t="n">
        <v>12200</v>
      </c>
      <c r="AI175" t="n">
        <v>360</v>
      </c>
      <c r="AJ175" t="n">
        <v>1.76</v>
      </c>
      <c r="AK175" t="n">
        <v>4990</v>
      </c>
      <c r="AL175" t="n">
        <v>11.7</v>
      </c>
      <c r="AM175" t="n">
        <v>29.3</v>
      </c>
      <c r="AN175" t="n">
        <v>45.9</v>
      </c>
      <c r="AO175" t="n">
        <v>480</v>
      </c>
      <c r="AP175" t="n">
        <v>31.9</v>
      </c>
      <c r="AQ175" t="inlineStr">
        <is>
          <t>T</t>
        </is>
      </c>
      <c r="AR175" t="n">
        <v>7.9</v>
      </c>
      <c r="AS175" t="inlineStr">
        <is>
          <t>T</t>
        </is>
      </c>
      <c r="AT175" t="n">
        <v>144</v>
      </c>
      <c r="AU175" s="2" t="n">
        <v>0.002</v>
      </c>
      <c r="AV175" t="inlineStr">
        <is>
          <t>T</t>
        </is>
      </c>
      <c r="AW175" t="inlineStr">
        <is>
          <t>T</t>
        </is>
      </c>
      <c r="AX175" t="n">
        <v>7140</v>
      </c>
      <c r="AY175" t="n">
        <v>3295</v>
      </c>
      <c r="AZ175" t="n">
        <v>11.4</v>
      </c>
      <c r="BA175" t="inlineStr">
        <is>
          <t>T</t>
        </is>
      </c>
      <c r="BB175" t="inlineStr">
        <is>
          <t>T</t>
        </is>
      </c>
      <c r="BC175" t="n">
        <v>5.5</v>
      </c>
      <c r="BD175" t="n">
        <v>3.31</v>
      </c>
      <c r="BE175" t="n">
        <v>96</v>
      </c>
      <c r="BF175" t="n">
        <v>0.92</v>
      </c>
      <c r="BG175" t="n">
        <v>0.53</v>
      </c>
      <c r="BH175" t="inlineStr">
        <is>
          <t>T</t>
        </is>
      </c>
      <c r="BI175" t="n">
        <v>12.6</v>
      </c>
      <c r="BJ175" t="n">
        <v>3900</v>
      </c>
      <c r="BK175" t="n">
        <v>0.8</v>
      </c>
      <c r="BL175" t="n">
        <v>0.23</v>
      </c>
      <c r="BM175" t="n">
        <v>2.53</v>
      </c>
      <c r="BN175" t="n">
        <v>82</v>
      </c>
      <c r="BO175" t="n">
        <v>7.88</v>
      </c>
      <c r="BP175" t="n">
        <v>13.1</v>
      </c>
      <c r="BQ175" t="n">
        <v>1.54</v>
      </c>
      <c r="BR175" t="n">
        <v>86</v>
      </c>
      <c r="BS175" t="n">
        <v>125</v>
      </c>
    </row>
    <row r="176">
      <c r="A176" t="inlineStr">
        <is>
          <t>OREAS0024b</t>
        </is>
      </c>
      <c r="B176" t="inlineStr">
        <is>
          <t>T</t>
        </is>
      </c>
      <c r="C176" t="n">
        <v>80200</v>
      </c>
      <c r="D176" t="n">
        <v>7.96</v>
      </c>
      <c r="E176" s="2" t="n">
        <v>0.003</v>
      </c>
      <c r="F176" t="inlineStr">
        <is>
          <t>T</t>
        </is>
      </c>
      <c r="G176" t="n">
        <v>716</v>
      </c>
      <c r="H176" t="n">
        <v>2.92</v>
      </c>
      <c r="I176" t="n">
        <v>0.68</v>
      </c>
      <c r="J176" t="n">
        <v>10800</v>
      </c>
      <c r="K176" t="inlineStr">
        <is>
          <t>T</t>
        </is>
      </c>
      <c r="L176" t="n">
        <v>84</v>
      </c>
      <c r="M176" t="inlineStr">
        <is>
          <t>T</t>
        </is>
      </c>
      <c r="N176" t="n">
        <v>16.9</v>
      </c>
      <c r="O176" t="n">
        <v>118</v>
      </c>
      <c r="P176" t="n">
        <v>10.7</v>
      </c>
      <c r="Q176" t="n">
        <v>38</v>
      </c>
      <c r="R176" t="n">
        <v>5.83</v>
      </c>
      <c r="S176" t="n">
        <v>3.41</v>
      </c>
      <c r="T176" t="n">
        <v>1.39</v>
      </c>
      <c r="U176" t="n">
        <v>43900</v>
      </c>
      <c r="V176" t="n">
        <v>20.1</v>
      </c>
      <c r="W176" t="n">
        <v>6.27</v>
      </c>
      <c r="X176" t="inlineStr">
        <is>
          <t>T</t>
        </is>
      </c>
      <c r="Y176" t="n">
        <v>3.9</v>
      </c>
      <c r="Z176" t="inlineStr">
        <is>
          <t>T</t>
        </is>
      </c>
      <c r="AA176" t="n">
        <v>1.17</v>
      </c>
      <c r="AB176" t="inlineStr">
        <is>
          <t>T</t>
        </is>
      </c>
      <c r="AC176" t="inlineStr">
        <is>
          <t>T</t>
        </is>
      </c>
      <c r="AD176" t="n">
        <v>28100</v>
      </c>
      <c r="AE176" t="n">
        <v>42.4</v>
      </c>
      <c r="AF176" t="n">
        <v>52</v>
      </c>
      <c r="AG176" t="n">
        <v>0.49</v>
      </c>
      <c r="AH176" t="n">
        <v>16500</v>
      </c>
      <c r="AI176" t="n">
        <v>440</v>
      </c>
      <c r="AJ176" t="n">
        <v>4.03</v>
      </c>
      <c r="AK176" t="n">
        <v>8460</v>
      </c>
      <c r="AL176" t="n">
        <v>14.6</v>
      </c>
      <c r="AM176" t="n">
        <v>38.7</v>
      </c>
      <c r="AN176" t="n">
        <v>61</v>
      </c>
      <c r="AO176" t="n">
        <v>690</v>
      </c>
      <c r="AP176" t="n">
        <v>23.1</v>
      </c>
      <c r="AQ176" t="inlineStr">
        <is>
          <t>T</t>
        </is>
      </c>
      <c r="AR176" t="n">
        <v>10.2</v>
      </c>
      <c r="AS176" t="inlineStr">
        <is>
          <t>T</t>
        </is>
      </c>
      <c r="AT176" t="n">
        <v>161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1980</v>
      </c>
      <c r="AY176" t="n">
        <v>1</v>
      </c>
      <c r="AZ176" t="n">
        <v>15.3</v>
      </c>
      <c r="BA176" t="inlineStr">
        <is>
          <t>T</t>
        </is>
      </c>
      <c r="BB176" t="n">
        <v>308507.048</v>
      </c>
      <c r="BC176" t="n">
        <v>7.17</v>
      </c>
      <c r="BD176" t="n">
        <v>4.25</v>
      </c>
      <c r="BE176" t="n">
        <v>124</v>
      </c>
      <c r="BF176" t="n">
        <v>1.23</v>
      </c>
      <c r="BG176" t="n">
        <v>0.98</v>
      </c>
      <c r="BH176" t="inlineStr">
        <is>
          <t>T</t>
        </is>
      </c>
      <c r="BI176" t="n">
        <v>16.4</v>
      </c>
      <c r="BJ176" t="n">
        <v>4680</v>
      </c>
      <c r="BK176" t="n">
        <v>0.86</v>
      </c>
      <c r="BL176" t="n">
        <v>0.5</v>
      </c>
      <c r="BM176" t="n">
        <v>3.06</v>
      </c>
      <c r="BN176" t="n">
        <v>112</v>
      </c>
      <c r="BO176" t="n">
        <v>3.64</v>
      </c>
      <c r="BP176" t="n">
        <v>19.9</v>
      </c>
      <c r="BQ176" t="n">
        <v>3.24</v>
      </c>
      <c r="BR176" t="n">
        <v>105</v>
      </c>
      <c r="BS176" t="n">
        <v>134</v>
      </c>
    </row>
    <row r="177">
      <c r="A177" t="inlineStr">
        <is>
          <t>OREAS0024c</t>
        </is>
      </c>
      <c r="B177" s="2" t="n">
        <v>0.2</v>
      </c>
      <c r="C177" t="n">
        <v>74500</v>
      </c>
      <c r="D177" s="2" t="n">
        <v>0.2</v>
      </c>
      <c r="E177" s="2" t="n">
        <v>0.001</v>
      </c>
      <c r="F177" t="inlineStr">
        <is>
          <t>T</t>
        </is>
      </c>
      <c r="G177" t="n">
        <v>269</v>
      </c>
      <c r="H177" t="n">
        <v>1.05</v>
      </c>
      <c r="I177" s="2" t="n">
        <v>0.1</v>
      </c>
      <c r="J177" t="n">
        <v>58600</v>
      </c>
      <c r="K177" s="2" t="n">
        <v>0.1</v>
      </c>
      <c r="L177" t="inlineStr">
        <is>
          <t>T</t>
        </is>
      </c>
      <c r="M177" t="inlineStr">
        <is>
          <t>T</t>
        </is>
      </c>
      <c r="N177" t="n">
        <v>42.7</v>
      </c>
      <c r="O177" t="n">
        <v>193</v>
      </c>
      <c r="P177" t="inlineStr">
        <is>
          <t>T</t>
        </is>
      </c>
      <c r="Q177" t="n">
        <v>48.6</v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n">
        <v>76200</v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n">
        <v>3.75</v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inlineStr">
        <is>
          <t>T</t>
        </is>
      </c>
      <c r="AD177" t="n">
        <v>7350</v>
      </c>
      <c r="AE177" t="inlineStr">
        <is>
          <t>T</t>
        </is>
      </c>
      <c r="AF177" t="n">
        <v>8.32</v>
      </c>
      <c r="AG177" t="inlineStr">
        <is>
          <t>T</t>
        </is>
      </c>
      <c r="AH177" t="n">
        <v>39300</v>
      </c>
      <c r="AI177" t="n">
        <v>1080</v>
      </c>
      <c r="AJ177" t="n">
        <v>2.49</v>
      </c>
      <c r="AK177" t="n">
        <v>24200</v>
      </c>
      <c r="AL177" t="n">
        <v>23.8</v>
      </c>
      <c r="AM177" t="inlineStr">
        <is>
          <t>T</t>
        </is>
      </c>
      <c r="AN177" t="n">
        <v>138</v>
      </c>
      <c r="AO177" t="n">
        <v>1560</v>
      </c>
      <c r="AP177" t="n">
        <v>2.9</v>
      </c>
      <c r="AQ177" t="inlineStr">
        <is>
          <t>T</t>
        </is>
      </c>
      <c r="AR177" t="inlineStr">
        <is>
          <t>T</t>
        </is>
      </c>
      <c r="AS177" t="inlineStr">
        <is>
          <t>T</t>
        </is>
      </c>
      <c r="AT177" t="n">
        <v>21.9</v>
      </c>
      <c r="AU177" t="inlineStr">
        <is>
          <t>T</t>
        </is>
      </c>
      <c r="AV177" t="inlineStr">
        <is>
          <t>T</t>
        </is>
      </c>
      <c r="AW177" t="inlineStr">
        <is>
          <t>T</t>
        </is>
      </c>
      <c r="AX177" t="inlineStr">
        <is>
          <t>T</t>
        </is>
      </c>
      <c r="AY177" s="2" t="n">
        <v>0.1</v>
      </c>
      <c r="AZ177" t="n">
        <v>21.6</v>
      </c>
      <c r="BA177" t="inlineStr">
        <is>
          <t>T</t>
        </is>
      </c>
      <c r="BB177" t="inlineStr">
        <is>
          <t>T</t>
        </is>
      </c>
      <c r="BC177" t="inlineStr">
        <is>
          <t>T</t>
        </is>
      </c>
      <c r="BD177" t="n">
        <v>1.51</v>
      </c>
      <c r="BE177" t="n">
        <v>442</v>
      </c>
      <c r="BF177" t="n">
        <v>1.48</v>
      </c>
      <c r="BG177" t="inlineStr">
        <is>
          <t>T</t>
        </is>
      </c>
      <c r="BH177" t="inlineStr">
        <is>
          <t>T</t>
        </is>
      </c>
      <c r="BI177" t="n">
        <v>3.08</v>
      </c>
      <c r="BJ177" t="n">
        <v>10600</v>
      </c>
      <c r="BK177" t="inlineStr">
        <is>
          <t>T</t>
        </is>
      </c>
      <c r="BL177" t="inlineStr">
        <is>
          <t>T</t>
        </is>
      </c>
      <c r="BM177" t="n">
        <v>0.76</v>
      </c>
      <c r="BN177" t="n">
        <v>161</v>
      </c>
      <c r="BO177" t="n">
        <v>0.53</v>
      </c>
      <c r="BP177" t="n">
        <v>22.3</v>
      </c>
      <c r="BQ177" t="inlineStr">
        <is>
          <t>T</t>
        </is>
      </c>
      <c r="BR177" t="n">
        <v>108</v>
      </c>
      <c r="BS177" t="n">
        <v>143</v>
      </c>
    </row>
    <row r="178">
      <c r="A178" t="inlineStr">
        <is>
          <t>OREAS0024d</t>
        </is>
      </c>
      <c r="B178" s="2" t="n">
        <v>0.2</v>
      </c>
      <c r="C178" t="n">
        <v>77700</v>
      </c>
      <c r="D178" t="n">
        <v>1.35</v>
      </c>
      <c r="E178" s="2" t="n">
        <v>0.001</v>
      </c>
      <c r="F178" t="inlineStr">
        <is>
          <t>T</t>
        </is>
      </c>
      <c r="G178" t="n">
        <v>536</v>
      </c>
      <c r="H178" t="n">
        <v>2.14</v>
      </c>
      <c r="I178" t="n">
        <v>0.03</v>
      </c>
      <c r="J178" t="n">
        <v>56200</v>
      </c>
      <c r="K178" t="n">
        <v>0.12</v>
      </c>
      <c r="L178" t="n">
        <v>59</v>
      </c>
      <c r="M178" t="inlineStr">
        <is>
          <t>T</t>
        </is>
      </c>
      <c r="N178" t="n">
        <v>44.2</v>
      </c>
      <c r="O178" t="n">
        <v>147</v>
      </c>
      <c r="P178" t="n">
        <v>1.18</v>
      </c>
      <c r="Q178" t="n">
        <v>43.2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n">
        <v>79700</v>
      </c>
      <c r="V178" t="n">
        <v>22.1</v>
      </c>
      <c r="W178" t="inlineStr">
        <is>
          <t>T</t>
        </is>
      </c>
      <c r="X178" t="inlineStr">
        <is>
          <t>T</t>
        </is>
      </c>
      <c r="Y178" t="n">
        <v>4.7</v>
      </c>
      <c r="Z178" t="inlineStr">
        <is>
          <t>T</t>
        </is>
      </c>
      <c r="AA178" t="inlineStr">
        <is>
          <t>T</t>
        </is>
      </c>
      <c r="AB178" t="n">
        <v>0.074</v>
      </c>
      <c r="AC178" t="inlineStr">
        <is>
          <t>T</t>
        </is>
      </c>
      <c r="AD178" t="n">
        <v>16900</v>
      </c>
      <c r="AE178" t="n">
        <v>29.1</v>
      </c>
      <c r="AF178" t="n">
        <v>10.8</v>
      </c>
      <c r="AG178" t="n">
        <v>0.23</v>
      </c>
      <c r="AH178" t="n">
        <v>45600</v>
      </c>
      <c r="AI178" t="n">
        <v>1150</v>
      </c>
      <c r="AJ178" t="n">
        <v>4.46</v>
      </c>
      <c r="AK178" t="n">
        <v>23300</v>
      </c>
      <c r="AL178" t="n">
        <v>44.6</v>
      </c>
      <c r="AM178" t="inlineStr">
        <is>
          <t>T</t>
        </is>
      </c>
      <c r="AN178" t="n">
        <v>137</v>
      </c>
      <c r="AO178" t="n">
        <v>2520</v>
      </c>
      <c r="AP178" t="n">
        <v>3.56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n">
        <v>37.2</v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n">
        <v>420</v>
      </c>
      <c r="AY178" t="inlineStr">
        <is>
          <t>T</t>
        </is>
      </c>
      <c r="AZ178" t="n">
        <v>20</v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1.89</v>
      </c>
      <c r="BE178" t="n">
        <v>748</v>
      </c>
      <c r="BF178" t="n">
        <v>3.01</v>
      </c>
      <c r="BG178" t="n">
        <v>0.79</v>
      </c>
      <c r="BH178" t="inlineStr">
        <is>
          <t>T</t>
        </is>
      </c>
      <c r="BI178" t="n">
        <v>3.78</v>
      </c>
      <c r="BJ178" t="n">
        <v>12200</v>
      </c>
      <c r="BK178" t="n">
        <v>0.12</v>
      </c>
      <c r="BL178" t="inlineStr">
        <is>
          <t>T</t>
        </is>
      </c>
      <c r="BM178" t="n">
        <v>1.4</v>
      </c>
      <c r="BN178" t="n">
        <v>201</v>
      </c>
      <c r="BO178" t="inlineStr">
        <is>
          <t>T</t>
        </is>
      </c>
      <c r="BP178" t="n">
        <v>20.4</v>
      </c>
      <c r="BQ178" t="inlineStr">
        <is>
          <t>T</t>
        </is>
      </c>
      <c r="BR178" t="n">
        <v>104</v>
      </c>
      <c r="BS178" t="n">
        <v>205</v>
      </c>
    </row>
    <row r="179">
      <c r="A179" t="inlineStr">
        <is>
          <t>OREAS0024P</t>
        </is>
      </c>
      <c r="B179" t="n">
        <v>0.1</v>
      </c>
      <c r="C179" t="n">
        <v>76600</v>
      </c>
      <c r="D179" t="n">
        <v>2</v>
      </c>
      <c r="E179" s="2" t="n">
        <v>0.002</v>
      </c>
      <c r="F179" t="inlineStr">
        <is>
          <t>T</t>
        </is>
      </c>
      <c r="G179" t="n">
        <v>285</v>
      </c>
      <c r="H179" t="inlineStr">
        <is>
          <t>T</t>
        </is>
      </c>
      <c r="I179" s="2" t="n">
        <v>0.05</v>
      </c>
      <c r="J179" t="n">
        <v>60700</v>
      </c>
      <c r="K179" s="2" t="n">
        <v>0.3</v>
      </c>
      <c r="L179" t="n">
        <v>37.6</v>
      </c>
      <c r="M179" t="inlineStr">
        <is>
          <t>T</t>
        </is>
      </c>
      <c r="N179" t="n">
        <v>44</v>
      </c>
      <c r="O179" t="n">
        <v>221</v>
      </c>
      <c r="P179" t="inlineStr">
        <is>
          <t>T</t>
        </is>
      </c>
      <c r="Q179" t="n">
        <v>52</v>
      </c>
      <c r="R179" t="n">
        <v>4.6</v>
      </c>
      <c r="S179" t="n">
        <v>2.2</v>
      </c>
      <c r="T179" t="n">
        <v>1.6</v>
      </c>
      <c r="U179" t="n">
        <v>79700</v>
      </c>
      <c r="V179" t="inlineStr">
        <is>
          <t>T</t>
        </is>
      </c>
      <c r="W179" t="n">
        <v>5.3</v>
      </c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n">
        <v>0.8</v>
      </c>
      <c r="AB179" t="inlineStr">
        <is>
          <t>T</t>
        </is>
      </c>
      <c r="AC179" t="inlineStr">
        <is>
          <t>T</t>
        </is>
      </c>
      <c r="AD179" t="n">
        <v>7000</v>
      </c>
      <c r="AE179" t="n">
        <v>17.4</v>
      </c>
      <c r="AF179" t="inlineStr">
        <is>
          <t>T</t>
        </is>
      </c>
      <c r="AG179" t="n">
        <v>0.2</v>
      </c>
      <c r="AH179" t="n">
        <v>41300</v>
      </c>
      <c r="AI179" t="n">
        <v>1100</v>
      </c>
      <c r="AJ179" t="inlineStr">
        <is>
          <t>T</t>
        </is>
      </c>
      <c r="AK179" t="n">
        <v>23100</v>
      </c>
      <c r="AL179" t="n">
        <v>21</v>
      </c>
      <c r="AM179" t="n">
        <v>19.9</v>
      </c>
      <c r="AN179" t="n">
        <v>141</v>
      </c>
      <c r="AO179" t="n">
        <v>1360</v>
      </c>
      <c r="AP179" t="n">
        <v>2.9</v>
      </c>
      <c r="AQ179" s="2" t="n">
        <v>2</v>
      </c>
      <c r="AR179" t="n">
        <v>4.7</v>
      </c>
      <c r="AS179" s="2" t="n">
        <v>1</v>
      </c>
      <c r="AT179" t="n">
        <v>22.4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130</v>
      </c>
      <c r="AY179" t="n">
        <v>0.14</v>
      </c>
      <c r="AZ179" t="inlineStr">
        <is>
          <t>T</t>
        </is>
      </c>
      <c r="BA179" t="inlineStr">
        <is>
          <t>T</t>
        </is>
      </c>
      <c r="BB179" t="n">
        <v>242000</v>
      </c>
      <c r="BC179" t="n">
        <v>4.7</v>
      </c>
      <c r="BD179" t="n">
        <v>2</v>
      </c>
      <c r="BE179" t="n">
        <v>403</v>
      </c>
      <c r="BF179" t="inlineStr">
        <is>
          <t>T</t>
        </is>
      </c>
      <c r="BG179" t="n">
        <v>0.8100000000000001</v>
      </c>
      <c r="BH179" t="inlineStr">
        <is>
          <t>T</t>
        </is>
      </c>
      <c r="BI179" t="n">
        <v>2.85</v>
      </c>
      <c r="BJ179" t="n">
        <v>11000</v>
      </c>
      <c r="BK179" t="inlineStr">
        <is>
          <t>T</t>
        </is>
      </c>
      <c r="BL179" t="n">
        <v>0.3</v>
      </c>
      <c r="BM179" t="n">
        <v>0.75</v>
      </c>
      <c r="BN179" t="inlineStr">
        <is>
          <t>T</t>
        </is>
      </c>
      <c r="BO179" t="inlineStr">
        <is>
          <t>T</t>
        </is>
      </c>
      <c r="BP179" t="n">
        <v>22.9</v>
      </c>
      <c r="BQ179" t="n">
        <v>1.83</v>
      </c>
      <c r="BR179" t="n">
        <v>114</v>
      </c>
      <c r="BS179" t="n">
        <v>141</v>
      </c>
    </row>
    <row r="180">
      <c r="A180" t="inlineStr">
        <is>
          <t>OREAS0250</t>
        </is>
      </c>
      <c r="B180" t="n">
        <v>0.258</v>
      </c>
      <c r="C180" t="n">
        <v>13400</v>
      </c>
      <c r="D180" t="n">
        <v>11.8</v>
      </c>
      <c r="E180" t="n">
        <v>0.309</v>
      </c>
      <c r="F180" s="2" t="n">
        <v>10</v>
      </c>
      <c r="G180" t="n">
        <v>69</v>
      </c>
      <c r="H180" t="n">
        <v>0.6</v>
      </c>
      <c r="I180" t="n">
        <v>0.081</v>
      </c>
      <c r="J180" t="n">
        <v>8840</v>
      </c>
      <c r="K180" t="n">
        <v>0.12</v>
      </c>
      <c r="L180" t="n">
        <v>39.7</v>
      </c>
      <c r="M180" t="inlineStr">
        <is>
          <t>T</t>
        </is>
      </c>
      <c r="N180" t="n">
        <v>33</v>
      </c>
      <c r="O180" t="n">
        <v>49.5</v>
      </c>
      <c r="P180" t="n">
        <v>0.85</v>
      </c>
      <c r="Q180" t="n">
        <v>44.7</v>
      </c>
      <c r="R180" t="n">
        <v>2.9</v>
      </c>
      <c r="S180" t="n">
        <v>1.33</v>
      </c>
      <c r="T180" t="n">
        <v>0.75</v>
      </c>
      <c r="U180" t="n">
        <v>50800</v>
      </c>
      <c r="V180" t="n">
        <v>4.18</v>
      </c>
      <c r="W180" t="n">
        <v>3.63</v>
      </c>
      <c r="X180" t="inlineStr">
        <is>
          <t>T</t>
        </is>
      </c>
      <c r="Y180" t="n">
        <v>0.87</v>
      </c>
      <c r="Z180" t="inlineStr">
        <is>
          <t>T</t>
        </is>
      </c>
      <c r="AA180" t="n">
        <v>0.49</v>
      </c>
      <c r="AB180" s="2" t="n">
        <v>0.04</v>
      </c>
      <c r="AC180" t="inlineStr">
        <is>
          <t>T</t>
        </is>
      </c>
      <c r="AD180" t="n">
        <v>1110</v>
      </c>
      <c r="AE180" t="n">
        <v>17.5</v>
      </c>
      <c r="AF180" t="n">
        <v>7.23</v>
      </c>
      <c r="AG180" t="n">
        <v>0.14</v>
      </c>
      <c r="AH180" t="n">
        <v>17300</v>
      </c>
      <c r="AI180" t="n">
        <v>580</v>
      </c>
      <c r="AJ180" t="n">
        <v>0.9399999999999999</v>
      </c>
      <c r="AK180" t="n">
        <v>1860</v>
      </c>
      <c r="AL180" s="2" t="n">
        <v>1</v>
      </c>
      <c r="AM180" t="n">
        <v>17.5</v>
      </c>
      <c r="AN180" t="n">
        <v>119</v>
      </c>
      <c r="AO180" t="n">
        <v>990</v>
      </c>
      <c r="AP180" t="n">
        <v>8.06</v>
      </c>
      <c r="AQ180" t="inlineStr">
        <is>
          <t>T</t>
        </is>
      </c>
      <c r="AR180" t="n">
        <v>4.39</v>
      </c>
      <c r="AS180" t="inlineStr">
        <is>
          <t>T</t>
        </is>
      </c>
      <c r="AT180" t="n">
        <v>11.2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120</v>
      </c>
      <c r="AY180" t="n">
        <v>0.44</v>
      </c>
      <c r="AZ180" t="n">
        <v>5.08</v>
      </c>
      <c r="BA180" s="2" t="n">
        <v>1</v>
      </c>
      <c r="BB180" t="inlineStr">
        <is>
          <t>T</t>
        </is>
      </c>
      <c r="BC180" t="n">
        <v>3.86</v>
      </c>
      <c r="BD180" t="n">
        <v>0.71</v>
      </c>
      <c r="BE180" t="n">
        <v>66</v>
      </c>
      <c r="BF180" s="2" t="n">
        <v>0.05</v>
      </c>
      <c r="BG180" t="n">
        <v>0.52</v>
      </c>
      <c r="BH180" s="2" t="n">
        <v>0.05</v>
      </c>
      <c r="BI180" t="n">
        <v>3.06</v>
      </c>
      <c r="BJ180" t="n">
        <v>1710</v>
      </c>
      <c r="BK180" t="n">
        <v>0.068</v>
      </c>
      <c r="BL180" t="n">
        <v>0.17</v>
      </c>
      <c r="BM180" t="n">
        <v>0.59</v>
      </c>
      <c r="BN180" t="n">
        <v>41.4</v>
      </c>
      <c r="BO180" t="inlineStr">
        <is>
          <t>T</t>
        </is>
      </c>
      <c r="BP180" t="n">
        <v>12.3</v>
      </c>
      <c r="BQ180" t="n">
        <v>1</v>
      </c>
      <c r="BR180" t="n">
        <v>82</v>
      </c>
      <c r="BS180" s="2" t="n">
        <v>50</v>
      </c>
    </row>
    <row r="181">
      <c r="A181" t="inlineStr">
        <is>
          <t>OREAS0250b</t>
        </is>
      </c>
      <c r="B181" t="n">
        <v>0.073</v>
      </c>
      <c r="C181" t="n">
        <v>54500</v>
      </c>
      <c r="D181" t="n">
        <v>3.82</v>
      </c>
      <c r="E181" t="n">
        <v>0.332</v>
      </c>
      <c r="F181" s="2" t="n">
        <v>10</v>
      </c>
      <c r="G181" t="n">
        <v>425</v>
      </c>
      <c r="H181" t="n">
        <v>2.43</v>
      </c>
      <c r="I181" t="n">
        <v>0.13</v>
      </c>
      <c r="J181" t="n">
        <v>19000</v>
      </c>
      <c r="K181" t="n">
        <v>0.032</v>
      </c>
      <c r="L181" t="n">
        <v>76</v>
      </c>
      <c r="M181" t="inlineStr">
        <is>
          <t>T</t>
        </is>
      </c>
      <c r="N181" t="n">
        <v>27.9</v>
      </c>
      <c r="O181" t="n">
        <v>118</v>
      </c>
      <c r="P181" t="n">
        <v>3.06</v>
      </c>
      <c r="Q181" t="n">
        <v>24.7</v>
      </c>
      <c r="R181" t="n">
        <v>4.41</v>
      </c>
      <c r="S181" t="n">
        <v>1.9</v>
      </c>
      <c r="T181" t="n">
        <v>2.07</v>
      </c>
      <c r="U181" t="n">
        <v>46000</v>
      </c>
      <c r="V181" t="n">
        <v>17</v>
      </c>
      <c r="W181" t="n">
        <v>6.28</v>
      </c>
      <c r="X181" t="n">
        <v>0.18</v>
      </c>
      <c r="Y181" t="n">
        <v>5.22</v>
      </c>
      <c r="Z181" t="inlineStr">
        <is>
          <t>T</t>
        </is>
      </c>
      <c r="AA181" t="n">
        <v>0.75</v>
      </c>
      <c r="AB181" t="n">
        <v>0.055</v>
      </c>
      <c r="AC181" t="inlineStr">
        <is>
          <t>T</t>
        </is>
      </c>
      <c r="AD181" t="n">
        <v>15400</v>
      </c>
      <c r="AE181" t="n">
        <v>41.7</v>
      </c>
      <c r="AF181" t="n">
        <v>19.1</v>
      </c>
      <c r="AG181" t="n">
        <v>0.2</v>
      </c>
      <c r="AH181" t="n">
        <v>13800</v>
      </c>
      <c r="AI181" t="n">
        <v>560</v>
      </c>
      <c r="AJ181" t="n">
        <v>2.2</v>
      </c>
      <c r="AK181" t="n">
        <v>14200</v>
      </c>
      <c r="AL181" t="n">
        <v>39.5</v>
      </c>
      <c r="AM181" t="n">
        <v>37.8</v>
      </c>
      <c r="AN181" t="n">
        <v>86</v>
      </c>
      <c r="AO181" t="n">
        <v>1290</v>
      </c>
      <c r="AP181" t="n">
        <v>8.640000000000001</v>
      </c>
      <c r="AQ181" t="inlineStr">
        <is>
          <t>T</t>
        </is>
      </c>
      <c r="AR181" t="n">
        <v>9.619999999999999</v>
      </c>
      <c r="AS181" t="inlineStr">
        <is>
          <t>T</t>
        </is>
      </c>
      <c r="AT181" t="n">
        <v>9.710000000000001</v>
      </c>
      <c r="AU181" s="2" t="n">
        <v>0.002</v>
      </c>
      <c r="AV181" t="inlineStr">
        <is>
          <t>T</t>
        </is>
      </c>
      <c r="AW181" t="inlineStr">
        <is>
          <t>T</t>
        </is>
      </c>
      <c r="AX181" t="n">
        <v>90</v>
      </c>
      <c r="AY181" t="n">
        <v>0.33</v>
      </c>
      <c r="AZ181" t="n">
        <v>10.4</v>
      </c>
      <c r="BA181" t="inlineStr">
        <is>
          <t>T</t>
        </is>
      </c>
      <c r="BB181" t="inlineStr">
        <is>
          <t>T</t>
        </is>
      </c>
      <c r="BC181" t="n">
        <v>5.08</v>
      </c>
      <c r="BD181" t="n">
        <v>2.41</v>
      </c>
      <c r="BE181" t="n">
        <v>403</v>
      </c>
      <c r="BF181" t="n">
        <v>2.49</v>
      </c>
      <c r="BG181" t="n">
        <v>0.87</v>
      </c>
      <c r="BH181" t="inlineStr">
        <is>
          <t>T</t>
        </is>
      </c>
      <c r="BI181" t="n">
        <v>8.279999999999999</v>
      </c>
      <c r="BJ181" t="n">
        <v>6330</v>
      </c>
      <c r="BK181" t="n">
        <v>0.25</v>
      </c>
      <c r="BL181" t="n">
        <v>0.24</v>
      </c>
      <c r="BM181" t="n">
        <v>1.81</v>
      </c>
      <c r="BN181" t="n">
        <v>29</v>
      </c>
      <c r="BO181" t="n">
        <v>1.46</v>
      </c>
      <c r="BP181" t="n">
        <v>19.1</v>
      </c>
      <c r="BQ181" t="n">
        <v>1.48</v>
      </c>
      <c r="BR181" t="n">
        <v>95</v>
      </c>
      <c r="BS181" t="n">
        <v>230</v>
      </c>
    </row>
    <row r="182">
      <c r="A182" t="inlineStr">
        <is>
          <t>OREAS0250c</t>
        </is>
      </c>
      <c r="B182" t="n">
        <v>0.079</v>
      </c>
      <c r="C182" t="n">
        <v>51800</v>
      </c>
      <c r="D182" t="n">
        <v>54</v>
      </c>
      <c r="E182" t="n">
        <v>0.313</v>
      </c>
      <c r="F182" s="2" t="n">
        <v>10</v>
      </c>
      <c r="G182" t="n">
        <v>354</v>
      </c>
      <c r="H182" t="n">
        <v>1.97</v>
      </c>
      <c r="I182" t="n">
        <v>0.29</v>
      </c>
      <c r="J182" t="n">
        <v>17200</v>
      </c>
      <c r="K182" t="n">
        <v>0.075</v>
      </c>
      <c r="L182" t="n">
        <v>70</v>
      </c>
      <c r="M182" t="inlineStr">
        <is>
          <t>T</t>
        </is>
      </c>
      <c r="N182" t="n">
        <v>20.6</v>
      </c>
      <c r="O182" t="n">
        <v>100</v>
      </c>
      <c r="P182" t="n">
        <v>2.62</v>
      </c>
      <c r="Q182" t="n">
        <v>24.1</v>
      </c>
      <c r="R182" t="n">
        <v>3.67</v>
      </c>
      <c r="S182" t="n">
        <v>1.59</v>
      </c>
      <c r="T182" t="n">
        <v>1.6</v>
      </c>
      <c r="U182" t="n">
        <v>40400</v>
      </c>
      <c r="V182" t="n">
        <v>15.3</v>
      </c>
      <c r="W182" t="n">
        <v>5.2</v>
      </c>
      <c r="X182" t="n">
        <v>0.1</v>
      </c>
      <c r="Y182" t="n">
        <v>4.34</v>
      </c>
      <c r="Z182" t="inlineStr">
        <is>
          <t>T</t>
        </is>
      </c>
      <c r="AA182" t="n">
        <v>0.63</v>
      </c>
      <c r="AB182" t="n">
        <v>0.059</v>
      </c>
      <c r="AC182" t="inlineStr">
        <is>
          <t>T</t>
        </is>
      </c>
      <c r="AD182" t="n">
        <v>13200</v>
      </c>
      <c r="AE182" t="n">
        <v>38</v>
      </c>
      <c r="AF182" t="n">
        <v>21.7</v>
      </c>
      <c r="AG182" t="n">
        <v>0.18</v>
      </c>
      <c r="AH182" t="n">
        <v>15500</v>
      </c>
      <c r="AI182" t="n">
        <v>490</v>
      </c>
      <c r="AJ182" t="n">
        <v>1.96</v>
      </c>
      <c r="AK182" t="n">
        <v>10700</v>
      </c>
      <c r="AL182" t="n">
        <v>31.8</v>
      </c>
      <c r="AM182" t="n">
        <v>32.1</v>
      </c>
      <c r="AN182" t="n">
        <v>73</v>
      </c>
      <c r="AO182" t="n">
        <v>950</v>
      </c>
      <c r="AP182" t="n">
        <v>9.92</v>
      </c>
      <c r="AQ182" t="inlineStr">
        <is>
          <t>T</t>
        </is>
      </c>
      <c r="AR182" t="n">
        <v>8.51</v>
      </c>
      <c r="AS182" t="inlineStr">
        <is>
          <t>T</t>
        </is>
      </c>
      <c r="AT182" t="n">
        <v>19.1</v>
      </c>
      <c r="AU182" s="2" t="n">
        <v>0.002</v>
      </c>
      <c r="AV182" t="inlineStr">
        <is>
          <t>T</t>
        </is>
      </c>
      <c r="AW182" t="inlineStr">
        <is>
          <t>T</t>
        </is>
      </c>
      <c r="AX182" t="n">
        <v>270</v>
      </c>
      <c r="AY182" t="n">
        <v>0.88</v>
      </c>
      <c r="AZ182" t="n">
        <v>9.890000000000001</v>
      </c>
      <c r="BA182" t="inlineStr">
        <is>
          <t>T</t>
        </is>
      </c>
      <c r="BB182" t="inlineStr">
        <is>
          <t>T</t>
        </is>
      </c>
      <c r="BC182" t="n">
        <v>6.27</v>
      </c>
      <c r="BD182" t="n">
        <v>3.59</v>
      </c>
      <c r="BE182" t="n">
        <v>311</v>
      </c>
      <c r="BF182" t="n">
        <v>2.07</v>
      </c>
      <c r="BG182" t="n">
        <v>0.6899999999999999</v>
      </c>
      <c r="BH182" t="inlineStr">
        <is>
          <t>T</t>
        </is>
      </c>
      <c r="BI182" t="n">
        <v>8.68</v>
      </c>
      <c r="BJ182" t="n">
        <v>5670</v>
      </c>
      <c r="BK182" t="n">
        <v>0.35</v>
      </c>
      <c r="BL182" t="n">
        <v>0.2</v>
      </c>
      <c r="BM182" t="n">
        <v>1.62</v>
      </c>
      <c r="BN182" t="n">
        <v>33.7</v>
      </c>
      <c r="BO182" t="n">
        <v>2.05</v>
      </c>
      <c r="BP182" t="n">
        <v>15.7</v>
      </c>
      <c r="BQ182" t="n">
        <v>1.28</v>
      </c>
      <c r="BR182" t="n">
        <v>75</v>
      </c>
      <c r="BS182" t="n">
        <v>188</v>
      </c>
    </row>
    <row r="183">
      <c r="A183" t="inlineStr">
        <is>
          <t>OREAS0251</t>
        </is>
      </c>
      <c r="B183" t="n">
        <v>0.173</v>
      </c>
      <c r="C183" t="n">
        <v>13100</v>
      </c>
      <c r="D183" t="n">
        <v>13</v>
      </c>
      <c r="E183" t="n">
        <v>0.504</v>
      </c>
      <c r="F183" s="2" t="n">
        <v>10</v>
      </c>
      <c r="G183" t="n">
        <v>68</v>
      </c>
      <c r="H183" t="n">
        <v>0.6</v>
      </c>
      <c r="I183" t="n">
        <v>0.096</v>
      </c>
      <c r="J183" t="n">
        <v>8660</v>
      </c>
      <c r="K183" t="n">
        <v>0.16</v>
      </c>
      <c r="L183" t="n">
        <v>39.1</v>
      </c>
      <c r="M183" t="inlineStr">
        <is>
          <t>T</t>
        </is>
      </c>
      <c r="N183" t="n">
        <v>32.8</v>
      </c>
      <c r="O183" t="n">
        <v>55</v>
      </c>
      <c r="P183" t="n">
        <v>0.83</v>
      </c>
      <c r="Q183" t="n">
        <v>47.5</v>
      </c>
      <c r="R183" t="n">
        <v>2.86</v>
      </c>
      <c r="S183" t="n">
        <v>1.32</v>
      </c>
      <c r="T183" t="n">
        <v>0.75</v>
      </c>
      <c r="U183" t="n">
        <v>50500</v>
      </c>
      <c r="V183" t="n">
        <v>4.3</v>
      </c>
      <c r="W183" t="n">
        <v>3.61</v>
      </c>
      <c r="X183" t="inlineStr">
        <is>
          <t>T</t>
        </is>
      </c>
      <c r="Y183" t="n">
        <v>0.84</v>
      </c>
      <c r="Z183" t="inlineStr">
        <is>
          <t>T</t>
        </is>
      </c>
      <c r="AA183" t="n">
        <v>0.49</v>
      </c>
      <c r="AB183" s="2" t="n">
        <v>0.04</v>
      </c>
      <c r="AC183" t="inlineStr">
        <is>
          <t>T</t>
        </is>
      </c>
      <c r="AD183" t="n">
        <v>1130</v>
      </c>
      <c r="AE183" t="n">
        <v>17.5</v>
      </c>
      <c r="AF183" t="n">
        <v>7.1</v>
      </c>
      <c r="AG183" t="n">
        <v>0.14</v>
      </c>
      <c r="AH183" t="n">
        <v>17300</v>
      </c>
      <c r="AI183" t="n">
        <v>560</v>
      </c>
      <c r="AJ183" t="n">
        <v>1.02</v>
      </c>
      <c r="AK183" t="n">
        <v>1860</v>
      </c>
      <c r="AL183" s="2" t="n">
        <v>0.5</v>
      </c>
      <c r="AM183" t="n">
        <v>17.3</v>
      </c>
      <c r="AN183" t="n">
        <v>119</v>
      </c>
      <c r="AO183" t="n">
        <v>970</v>
      </c>
      <c r="AP183" t="n">
        <v>10.5</v>
      </c>
      <c r="AQ183" t="inlineStr">
        <is>
          <t>T</t>
        </is>
      </c>
      <c r="AR183" t="n">
        <v>4.37</v>
      </c>
      <c r="AS183" t="inlineStr">
        <is>
          <t>T</t>
        </is>
      </c>
      <c r="AT183" t="n">
        <v>11.5</v>
      </c>
      <c r="AU183" t="inlineStr">
        <is>
          <t>T</t>
        </is>
      </c>
      <c r="AV183" t="inlineStr">
        <is>
          <t>T</t>
        </is>
      </c>
      <c r="AW183" t="inlineStr">
        <is>
          <t>T</t>
        </is>
      </c>
      <c r="AX183" t="n">
        <v>170</v>
      </c>
      <c r="AY183" s="2" t="n">
        <v>0.6</v>
      </c>
      <c r="AZ183" t="n">
        <v>5.2</v>
      </c>
      <c r="BA183" s="2" t="n">
        <v>1</v>
      </c>
      <c r="BB183" t="inlineStr">
        <is>
          <t>T</t>
        </is>
      </c>
      <c r="BC183" t="n">
        <v>3.82</v>
      </c>
      <c r="BD183" t="n">
        <v>0.7</v>
      </c>
      <c r="BE183" t="n">
        <v>65</v>
      </c>
      <c r="BF183" s="2" t="n">
        <v>0.05</v>
      </c>
      <c r="BG183" t="n">
        <v>0.52</v>
      </c>
      <c r="BH183" s="2" t="n">
        <v>0.05</v>
      </c>
      <c r="BI183" t="n">
        <v>3.06</v>
      </c>
      <c r="BJ183" t="n">
        <v>1680</v>
      </c>
      <c r="BK183" t="n">
        <v>0.068</v>
      </c>
      <c r="BL183" t="n">
        <v>0.16</v>
      </c>
      <c r="BM183" t="n">
        <v>0.58</v>
      </c>
      <c r="BN183" t="n">
        <v>42.1</v>
      </c>
      <c r="BO183" s="2" t="n">
        <v>1</v>
      </c>
      <c r="BP183" t="n">
        <v>12.3</v>
      </c>
      <c r="BQ183" t="n">
        <v>0.98</v>
      </c>
      <c r="BR183" t="n">
        <v>89</v>
      </c>
      <c r="BS183" t="n">
        <v>34.7</v>
      </c>
    </row>
    <row r="184">
      <c r="A184" t="inlineStr">
        <is>
          <t>OREAS0251b</t>
        </is>
      </c>
      <c r="B184" t="n">
        <v>0.104</v>
      </c>
      <c r="C184" t="n">
        <v>48000</v>
      </c>
      <c r="D184" t="n">
        <v>12.9</v>
      </c>
      <c r="E184" t="n">
        <v>0.505</v>
      </c>
      <c r="F184" s="2" t="n">
        <v>10</v>
      </c>
      <c r="G184" t="n">
        <v>311</v>
      </c>
      <c r="H184" t="n">
        <v>1.25</v>
      </c>
      <c r="I184" t="n">
        <v>0.31</v>
      </c>
      <c r="J184" t="n">
        <v>20100</v>
      </c>
      <c r="K184" t="n">
        <v>0.027</v>
      </c>
      <c r="L184" t="n">
        <v>51</v>
      </c>
      <c r="M184" t="inlineStr">
        <is>
          <t>T</t>
        </is>
      </c>
      <c r="N184" t="n">
        <v>18</v>
      </c>
      <c r="O184" t="n">
        <v>115</v>
      </c>
      <c r="P184" t="n">
        <v>2.8</v>
      </c>
      <c r="Q184" t="n">
        <v>26.7</v>
      </c>
      <c r="R184" t="n">
        <v>3.14</v>
      </c>
      <c r="S184" t="n">
        <v>1.54</v>
      </c>
      <c r="T184" t="n">
        <v>1.1</v>
      </c>
      <c r="U184" t="n">
        <v>36900</v>
      </c>
      <c r="V184" t="n">
        <v>12.6</v>
      </c>
      <c r="W184" t="n">
        <v>4.03</v>
      </c>
      <c r="X184" t="n">
        <v>0.11</v>
      </c>
      <c r="Y184" t="n">
        <v>2.94</v>
      </c>
      <c r="Z184" t="n">
        <v>0.018</v>
      </c>
      <c r="AA184" t="n">
        <v>0.57</v>
      </c>
      <c r="AB184" t="n">
        <v>0.065</v>
      </c>
      <c r="AC184" t="inlineStr">
        <is>
          <t>T</t>
        </is>
      </c>
      <c r="AD184" t="n">
        <v>11700</v>
      </c>
      <c r="AE184" t="n">
        <v>25.8</v>
      </c>
      <c r="AF184" t="n">
        <v>21</v>
      </c>
      <c r="AG184" t="n">
        <v>0.2</v>
      </c>
      <c r="AH184" t="n">
        <v>16700</v>
      </c>
      <c r="AI184" t="n">
        <v>420</v>
      </c>
      <c r="AJ184" t="n">
        <v>1.84</v>
      </c>
      <c r="AK184" t="n">
        <v>7740</v>
      </c>
      <c r="AL184" t="n">
        <v>14.4</v>
      </c>
      <c r="AM184" t="n">
        <v>23.7</v>
      </c>
      <c r="AN184" t="n">
        <v>57</v>
      </c>
      <c r="AO184" t="n">
        <v>700</v>
      </c>
      <c r="AP184" t="n">
        <v>9.06</v>
      </c>
      <c r="AQ184" s="2" t="n">
        <v>0.01</v>
      </c>
      <c r="AR184" t="n">
        <v>6.21</v>
      </c>
      <c r="AS184" t="inlineStr">
        <is>
          <t>T</t>
        </is>
      </c>
      <c r="AT184" t="n">
        <v>8.58</v>
      </c>
      <c r="AU184" s="2" t="n">
        <v>0.002</v>
      </c>
      <c r="AV184" t="inlineStr">
        <is>
          <t>T</t>
        </is>
      </c>
      <c r="AW184" t="inlineStr">
        <is>
          <t>T</t>
        </is>
      </c>
      <c r="AX184" t="n">
        <v>170</v>
      </c>
      <c r="AY184" t="n">
        <v>0.79</v>
      </c>
      <c r="AZ184" t="n">
        <v>9.68</v>
      </c>
      <c r="BA184" s="2" t="n">
        <v>1</v>
      </c>
      <c r="BB184" t="inlineStr">
        <is>
          <t>T</t>
        </is>
      </c>
      <c r="BC184" t="n">
        <v>3.05</v>
      </c>
      <c r="BD184" t="n">
        <v>3.65</v>
      </c>
      <c r="BE184" t="n">
        <v>196</v>
      </c>
      <c r="BF184" t="n">
        <v>1.03</v>
      </c>
      <c r="BG184" t="n">
        <v>0.58</v>
      </c>
      <c r="BH184" s="2" t="n">
        <v>0.1</v>
      </c>
      <c r="BI184" t="n">
        <v>8.65</v>
      </c>
      <c r="BJ184" t="n">
        <v>4810</v>
      </c>
      <c r="BK184" t="n">
        <v>0.35</v>
      </c>
      <c r="BL184" t="n">
        <v>0.21</v>
      </c>
      <c r="BM184" t="n">
        <v>1.27</v>
      </c>
      <c r="BN184" t="n">
        <v>19.5</v>
      </c>
      <c r="BO184" t="n">
        <v>1.97</v>
      </c>
      <c r="BP184" t="n">
        <v>15.2</v>
      </c>
      <c r="BQ184" t="n">
        <v>1.39</v>
      </c>
      <c r="BR184" t="n">
        <v>60</v>
      </c>
      <c r="BS184" t="n">
        <v>108</v>
      </c>
    </row>
    <row r="185">
      <c r="A185" t="inlineStr">
        <is>
          <t>OREAS0252</t>
        </is>
      </c>
      <c r="B185" t="n">
        <v>0.185</v>
      </c>
      <c r="C185" t="n">
        <v>13200</v>
      </c>
      <c r="D185" t="n">
        <v>16.2</v>
      </c>
      <c r="E185" t="n">
        <v>0.674</v>
      </c>
      <c r="F185" s="2" t="n">
        <v>10</v>
      </c>
      <c r="G185" t="n">
        <v>69</v>
      </c>
      <c r="H185" t="n">
        <v>0.62</v>
      </c>
      <c r="I185" t="n">
        <v>0.11</v>
      </c>
      <c r="J185" t="n">
        <v>8430</v>
      </c>
      <c r="K185" t="n">
        <v>0.19</v>
      </c>
      <c r="L185" t="n">
        <v>39.2</v>
      </c>
      <c r="M185" t="inlineStr">
        <is>
          <t>T</t>
        </is>
      </c>
      <c r="N185" t="n">
        <v>32.1</v>
      </c>
      <c r="O185" t="n">
        <v>59</v>
      </c>
      <c r="P185" t="n">
        <v>0.8100000000000001</v>
      </c>
      <c r="Q185" t="n">
        <v>49.4</v>
      </c>
      <c r="R185" t="n">
        <v>2.76</v>
      </c>
      <c r="S185" t="n">
        <v>1.27</v>
      </c>
      <c r="T185" t="n">
        <v>0.74</v>
      </c>
      <c r="U185" t="n">
        <v>49700</v>
      </c>
      <c r="V185" t="n">
        <v>4.19</v>
      </c>
      <c r="W185" t="n">
        <v>3.51</v>
      </c>
      <c r="X185" t="inlineStr">
        <is>
          <t>T</t>
        </is>
      </c>
      <c r="Y185" t="n">
        <v>0.8</v>
      </c>
      <c r="Z185" t="inlineStr">
        <is>
          <t>T</t>
        </is>
      </c>
      <c r="AA185" t="n">
        <v>0.46</v>
      </c>
      <c r="AB185" t="n">
        <v>0.027</v>
      </c>
      <c r="AC185" t="inlineStr">
        <is>
          <t>T</t>
        </is>
      </c>
      <c r="AD185" t="n">
        <v>1200</v>
      </c>
      <c r="AE185" t="n">
        <v>17.5</v>
      </c>
      <c r="AF185" t="n">
        <v>7.39</v>
      </c>
      <c r="AG185" t="n">
        <v>0.13</v>
      </c>
      <c r="AH185" t="n">
        <v>16600</v>
      </c>
      <c r="AI185" t="n">
        <v>550</v>
      </c>
      <c r="AJ185" t="n">
        <v>1.08</v>
      </c>
      <c r="AK185" t="n">
        <v>1710</v>
      </c>
      <c r="AL185" s="2" t="n">
        <v>0.5</v>
      </c>
      <c r="AM185" t="n">
        <v>17</v>
      </c>
      <c r="AN185" t="n">
        <v>117</v>
      </c>
      <c r="AO185" t="n">
        <v>940</v>
      </c>
      <c r="AP185" t="n">
        <v>11.8</v>
      </c>
      <c r="AQ185" t="inlineStr">
        <is>
          <t>T</t>
        </is>
      </c>
      <c r="AR185" t="n">
        <v>4.38</v>
      </c>
      <c r="AS185" t="inlineStr">
        <is>
          <t>T</t>
        </is>
      </c>
      <c r="AT185" t="n">
        <v>11.8</v>
      </c>
      <c r="AU185" t="inlineStr">
        <is>
          <t>T</t>
        </is>
      </c>
      <c r="AV185" t="inlineStr">
        <is>
          <t>T</t>
        </is>
      </c>
      <c r="AW185" t="inlineStr">
        <is>
          <t>T</t>
        </is>
      </c>
      <c r="AX185" t="n">
        <v>190</v>
      </c>
      <c r="AY185" t="n">
        <v>0.52</v>
      </c>
      <c r="AZ185" t="n">
        <v>5.25</v>
      </c>
      <c r="BA185" s="2" t="n">
        <v>1</v>
      </c>
      <c r="BB185" t="inlineStr">
        <is>
          <t>T</t>
        </is>
      </c>
      <c r="BC185" t="n">
        <v>3.78</v>
      </c>
      <c r="BD185" t="n">
        <v>0.68</v>
      </c>
      <c r="BE185" t="n">
        <v>62</v>
      </c>
      <c r="BF185" s="2" t="n">
        <v>0.05</v>
      </c>
      <c r="BG185" t="n">
        <v>0.5</v>
      </c>
      <c r="BH185" s="2" t="n">
        <v>0.05</v>
      </c>
      <c r="BI185" t="n">
        <v>3.26</v>
      </c>
      <c r="BJ185" t="n">
        <v>1620</v>
      </c>
      <c r="BK185" t="n">
        <v>0.07000000000000001</v>
      </c>
      <c r="BL185" t="n">
        <v>0.15</v>
      </c>
      <c r="BM185" t="n">
        <v>0.61</v>
      </c>
      <c r="BN185" t="n">
        <v>42.5</v>
      </c>
      <c r="BO185" s="2" t="n">
        <v>0.5</v>
      </c>
      <c r="BP185" t="n">
        <v>11.8</v>
      </c>
      <c r="BQ185" t="n">
        <v>0.96</v>
      </c>
      <c r="BR185" t="n">
        <v>91</v>
      </c>
      <c r="BS185" s="2" t="n">
        <v>50</v>
      </c>
    </row>
    <row r="186">
      <c r="A186" t="inlineStr">
        <is>
          <t>OREAS0252b</t>
        </is>
      </c>
      <c r="B186" t="n">
        <v>0.211</v>
      </c>
      <c r="C186" t="n">
        <v>77000</v>
      </c>
      <c r="D186" t="n">
        <v>202</v>
      </c>
      <c r="E186" t="n">
        <v>0.837</v>
      </c>
      <c r="F186" s="2" t="n">
        <v>10</v>
      </c>
      <c r="G186" t="n">
        <v>634</v>
      </c>
      <c r="H186" t="n">
        <v>2.95</v>
      </c>
      <c r="I186" t="n">
        <v>3.63</v>
      </c>
      <c r="J186" t="n">
        <v>14600</v>
      </c>
      <c r="K186" t="n">
        <v>0.05</v>
      </c>
      <c r="L186" t="n">
        <v>93</v>
      </c>
      <c r="M186" t="inlineStr">
        <is>
          <t>T</t>
        </is>
      </c>
      <c r="N186" t="n">
        <v>26.2</v>
      </c>
      <c r="O186" t="n">
        <v>145</v>
      </c>
      <c r="P186" t="n">
        <v>6.67</v>
      </c>
      <c r="Q186" t="n">
        <v>37.8</v>
      </c>
      <c r="R186" t="n">
        <v>4.87</v>
      </c>
      <c r="S186" t="n">
        <v>2.33</v>
      </c>
      <c r="T186" t="n">
        <v>1.98</v>
      </c>
      <c r="U186" t="n">
        <v>51300</v>
      </c>
      <c r="V186" t="n">
        <v>21.5</v>
      </c>
      <c r="W186" t="n">
        <v>6.59</v>
      </c>
      <c r="X186" t="n">
        <v>0.2</v>
      </c>
      <c r="Y186" t="n">
        <v>5.34</v>
      </c>
      <c r="Z186" t="inlineStr">
        <is>
          <t>T</t>
        </is>
      </c>
      <c r="AA186" t="n">
        <v>0.87</v>
      </c>
      <c r="AB186" t="n">
        <v>0.077</v>
      </c>
      <c r="AC186" t="inlineStr">
        <is>
          <t>T</t>
        </is>
      </c>
      <c r="AD186" t="n">
        <v>22500</v>
      </c>
      <c r="AE186" t="n">
        <v>48.7</v>
      </c>
      <c r="AF186" t="n">
        <v>26.5</v>
      </c>
      <c r="AG186" t="n">
        <v>0.29</v>
      </c>
      <c r="AH186" t="n">
        <v>13600</v>
      </c>
      <c r="AI186" t="n">
        <v>470</v>
      </c>
      <c r="AJ186" t="n">
        <v>2.16</v>
      </c>
      <c r="AK186" t="n">
        <v>10200</v>
      </c>
      <c r="AL186" t="n">
        <v>29.3</v>
      </c>
      <c r="AM186" t="n">
        <v>42.5</v>
      </c>
      <c r="AN186" t="n">
        <v>83</v>
      </c>
      <c r="AO186" t="n">
        <v>980</v>
      </c>
      <c r="AP186" t="n">
        <v>17</v>
      </c>
      <c r="AQ186" t="inlineStr">
        <is>
          <t>T</t>
        </is>
      </c>
      <c r="AR186" t="n">
        <v>11.1</v>
      </c>
      <c r="AS186" t="inlineStr">
        <is>
          <t>T</t>
        </is>
      </c>
      <c r="AT186" t="n">
        <v>13</v>
      </c>
      <c r="AU186" s="2" t="n">
        <v>0.002</v>
      </c>
      <c r="AV186" t="inlineStr">
        <is>
          <t>T</t>
        </is>
      </c>
      <c r="AW186" t="inlineStr">
        <is>
          <t>T</t>
        </is>
      </c>
      <c r="AX186" t="n">
        <v>150</v>
      </c>
      <c r="AY186" t="n">
        <v>9.640000000000001</v>
      </c>
      <c r="AZ186" t="n">
        <v>16.4</v>
      </c>
      <c r="BA186" t="inlineStr">
        <is>
          <t>T</t>
        </is>
      </c>
      <c r="BB186" t="inlineStr">
        <is>
          <t>T</t>
        </is>
      </c>
      <c r="BC186" t="n">
        <v>5.37</v>
      </c>
      <c r="BD186" t="n">
        <v>5.89</v>
      </c>
      <c r="BE186" t="n">
        <v>272</v>
      </c>
      <c r="BF186" t="n">
        <v>1.93</v>
      </c>
      <c r="BG186" t="n">
        <v>0.92</v>
      </c>
      <c r="BH186" t="n">
        <v>0.064</v>
      </c>
      <c r="BI186" t="n">
        <v>13.5</v>
      </c>
      <c r="BJ186" t="n">
        <v>6170</v>
      </c>
      <c r="BK186" t="n">
        <v>0.58</v>
      </c>
      <c r="BL186" t="n">
        <v>0.32</v>
      </c>
      <c r="BM186" t="n">
        <v>2.79</v>
      </c>
      <c r="BN186" t="n">
        <v>35.7</v>
      </c>
      <c r="BO186" t="n">
        <v>36.4</v>
      </c>
      <c r="BP186" t="n">
        <v>21.9</v>
      </c>
      <c r="BQ186" t="n">
        <v>2.05</v>
      </c>
      <c r="BR186" t="n">
        <v>110</v>
      </c>
      <c r="BS186" t="n">
        <v>214</v>
      </c>
    </row>
    <row r="187">
      <c r="A187" t="inlineStr">
        <is>
          <t>OREAS0252c</t>
        </is>
      </c>
      <c r="B187" t="n">
        <v>0.192</v>
      </c>
      <c r="C187" t="n">
        <v>50300</v>
      </c>
      <c r="D187" t="n">
        <v>15</v>
      </c>
      <c r="E187" t="n">
        <v>0.82</v>
      </c>
      <c r="F187" s="2" t="n">
        <v>10</v>
      </c>
      <c r="G187" t="n">
        <v>339</v>
      </c>
      <c r="H187" t="n">
        <v>1.86</v>
      </c>
      <c r="I187" t="n">
        <v>0.34</v>
      </c>
      <c r="J187" t="n">
        <v>14900</v>
      </c>
      <c r="K187" t="n">
        <v>0.066</v>
      </c>
      <c r="L187" t="n">
        <v>68</v>
      </c>
      <c r="M187" t="inlineStr">
        <is>
          <t>T</t>
        </is>
      </c>
      <c r="N187" t="n">
        <v>19.1</v>
      </c>
      <c r="O187" t="n">
        <v>102</v>
      </c>
      <c r="P187" t="n">
        <v>2.65</v>
      </c>
      <c r="Q187" t="n">
        <v>26.8</v>
      </c>
      <c r="R187" t="n">
        <v>3.4</v>
      </c>
      <c r="S187" t="n">
        <v>1.52</v>
      </c>
      <c r="T187" t="n">
        <v>1.45</v>
      </c>
      <c r="U187" t="n">
        <v>38600</v>
      </c>
      <c r="V187" t="n">
        <v>14.7</v>
      </c>
      <c r="W187" t="n">
        <v>4.88</v>
      </c>
      <c r="X187" t="n">
        <v>0.095</v>
      </c>
      <c r="Y187" t="n">
        <v>4.17</v>
      </c>
      <c r="Z187" t="inlineStr">
        <is>
          <t>T</t>
        </is>
      </c>
      <c r="AA187" t="n">
        <v>0.6</v>
      </c>
      <c r="AB187" t="n">
        <v>0.057</v>
      </c>
      <c r="AC187" t="inlineStr">
        <is>
          <t>T</t>
        </is>
      </c>
      <c r="AD187" t="n">
        <v>12800</v>
      </c>
      <c r="AE187" t="n">
        <v>37</v>
      </c>
      <c r="AF187" t="n">
        <v>24</v>
      </c>
      <c r="AG187" t="n">
        <v>0.17</v>
      </c>
      <c r="AH187" t="n">
        <v>14400</v>
      </c>
      <c r="AI187" t="n">
        <v>440</v>
      </c>
      <c r="AJ187" t="n">
        <v>2.27</v>
      </c>
      <c r="AK187" t="n">
        <v>9290</v>
      </c>
      <c r="AL187" t="n">
        <v>29.2</v>
      </c>
      <c r="AM187" t="n">
        <v>31.2</v>
      </c>
      <c r="AN187" t="n">
        <v>69</v>
      </c>
      <c r="AO187" t="n">
        <v>850</v>
      </c>
      <c r="AP187" t="n">
        <v>10.4</v>
      </c>
      <c r="AQ187" t="inlineStr">
        <is>
          <t>T</t>
        </is>
      </c>
      <c r="AR187" t="n">
        <v>8.279999999999999</v>
      </c>
      <c r="AS187" t="inlineStr">
        <is>
          <t>T</t>
        </is>
      </c>
      <c r="AT187" t="n">
        <v>14</v>
      </c>
      <c r="AU187" s="2" t="n">
        <v>0.002</v>
      </c>
      <c r="AV187" t="inlineStr">
        <is>
          <t>T</t>
        </is>
      </c>
      <c r="AW187" t="inlineStr">
        <is>
          <t>T</t>
        </is>
      </c>
      <c r="AX187" t="n">
        <v>110</v>
      </c>
      <c r="AY187" t="n">
        <v>0.86</v>
      </c>
      <c r="AZ187" t="n">
        <v>9.779999999999999</v>
      </c>
      <c r="BA187" t="inlineStr">
        <is>
          <t>T</t>
        </is>
      </c>
      <c r="BB187" t="inlineStr">
        <is>
          <t>T</t>
        </is>
      </c>
      <c r="BC187" t="n">
        <v>5.97</v>
      </c>
      <c r="BD187" t="n">
        <v>3.89</v>
      </c>
      <c r="BE187" t="n">
        <v>273</v>
      </c>
      <c r="BF187" t="n">
        <v>1.92</v>
      </c>
      <c r="BG187" t="n">
        <v>0.67</v>
      </c>
      <c r="BH187" t="inlineStr">
        <is>
          <t>T</t>
        </is>
      </c>
      <c r="BI187" t="n">
        <v>8.800000000000001</v>
      </c>
      <c r="BJ187" t="n">
        <v>5230</v>
      </c>
      <c r="BK187" t="n">
        <v>0.36</v>
      </c>
      <c r="BL187" t="n">
        <v>0.19</v>
      </c>
      <c r="BM187" t="n">
        <v>1.53</v>
      </c>
      <c r="BN187" t="n">
        <v>31.8</v>
      </c>
      <c r="BO187" t="n">
        <v>2.59</v>
      </c>
      <c r="BP187" t="n">
        <v>15.1</v>
      </c>
      <c r="BQ187" t="n">
        <v>1.25</v>
      </c>
      <c r="BR187" t="n">
        <v>71</v>
      </c>
      <c r="BS187" t="n">
        <v>179</v>
      </c>
    </row>
    <row r="188">
      <c r="A188" t="inlineStr">
        <is>
          <t>OREAS0253</t>
        </is>
      </c>
      <c r="B188" t="inlineStr">
        <is>
          <t>T</t>
        </is>
      </c>
      <c r="C188" t="inlineStr">
        <is>
          <t>T</t>
        </is>
      </c>
      <c r="D188" t="inlineStr">
        <is>
          <t>T</t>
        </is>
      </c>
      <c r="E188" t="n">
        <v>1.22</v>
      </c>
      <c r="F188" t="inlineStr">
        <is>
          <t>T</t>
        </is>
      </c>
      <c r="G188" t="inlineStr">
        <is>
          <t>T</t>
        </is>
      </c>
      <c r="H188" t="inlineStr">
        <is>
          <t>T</t>
        </is>
      </c>
      <c r="I188" t="inlineStr">
        <is>
          <t>T</t>
        </is>
      </c>
      <c r="J188" t="inlineStr">
        <is>
          <t>T</t>
        </is>
      </c>
      <c r="K188" t="inlineStr">
        <is>
          <t>T</t>
        </is>
      </c>
      <c r="L188" t="inlineStr">
        <is>
          <t>T</t>
        </is>
      </c>
      <c r="M188" t="inlineStr">
        <is>
          <t>T</t>
        </is>
      </c>
      <c r="N188" t="inlineStr">
        <is>
          <t>T</t>
        </is>
      </c>
      <c r="O188" t="inlineStr">
        <is>
          <t>T</t>
        </is>
      </c>
      <c r="P188" t="inlineStr">
        <is>
          <t>T</t>
        </is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inlineStr">
        <is>
          <t>T</t>
        </is>
      </c>
      <c r="AD188" t="inlineStr">
        <is>
          <t>T</t>
        </is>
      </c>
      <c r="AE188" t="inlineStr">
        <is>
          <t>T</t>
        </is>
      </c>
      <c r="AF188" t="inlineStr">
        <is>
          <t>T</t>
        </is>
      </c>
      <c r="AG188" t="inlineStr">
        <is>
          <t>T</t>
        </is>
      </c>
      <c r="AH188" t="inlineStr">
        <is>
          <t>T</t>
        </is>
      </c>
      <c r="AI188" t="inlineStr">
        <is>
          <t>T</t>
        </is>
      </c>
      <c r="AJ188" t="inlineStr">
        <is>
          <t>T</t>
        </is>
      </c>
      <c r="AK188" t="inlineStr">
        <is>
          <t>T</t>
        </is>
      </c>
      <c r="AL188" t="inlineStr">
        <is>
          <t>T</t>
        </is>
      </c>
      <c r="AM188" t="inlineStr">
        <is>
          <t>T</t>
        </is>
      </c>
      <c r="AN188" t="inlineStr">
        <is>
          <t>T</t>
        </is>
      </c>
      <c r="AO188" t="inlineStr">
        <is>
          <t>T</t>
        </is>
      </c>
      <c r="AP188" t="inlineStr">
        <is>
          <t>T</t>
        </is>
      </c>
      <c r="AQ188" t="inlineStr">
        <is>
          <t>T</t>
        </is>
      </c>
      <c r="AR188" t="inlineStr">
        <is>
          <t>T</t>
        </is>
      </c>
      <c r="AS188" t="inlineStr">
        <is>
          <t>T</t>
        </is>
      </c>
      <c r="AT188" t="inlineStr">
        <is>
          <t>T</t>
        </is>
      </c>
      <c r="AU188" t="inlineStr">
        <is>
          <t>T</t>
        </is>
      </c>
      <c r="AV188" t="inlineStr">
        <is>
          <t>T</t>
        </is>
      </c>
      <c r="AW188" t="inlineStr">
        <is>
          <t>T</t>
        </is>
      </c>
      <c r="AX188" t="inlineStr">
        <is>
          <t>T</t>
        </is>
      </c>
      <c r="AY188" t="inlineStr">
        <is>
          <t>T</t>
        </is>
      </c>
      <c r="AZ188" t="inlineStr">
        <is>
          <t>T</t>
        </is>
      </c>
      <c r="BA188" t="inlineStr">
        <is>
          <t>T</t>
        </is>
      </c>
      <c r="BB188" t="inlineStr">
        <is>
          <t>T</t>
        </is>
      </c>
      <c r="BC188" t="inlineStr">
        <is>
          <t>T</t>
        </is>
      </c>
      <c r="BD188" t="inlineStr">
        <is>
          <t>T</t>
        </is>
      </c>
      <c r="BE188" t="inlineStr">
        <is>
          <t>T</t>
        </is>
      </c>
      <c r="BF188" t="inlineStr">
        <is>
          <t>T</t>
        </is>
      </c>
      <c r="BG188" t="inlineStr">
        <is>
          <t>T</t>
        </is>
      </c>
      <c r="BH188" t="inlineStr">
        <is>
          <t>T</t>
        </is>
      </c>
      <c r="BI188" t="inlineStr">
        <is>
          <t>T</t>
        </is>
      </c>
      <c r="BJ188" t="inlineStr">
        <is>
          <t>T</t>
        </is>
      </c>
      <c r="BK188" t="inlineStr">
        <is>
          <t>T</t>
        </is>
      </c>
      <c r="BL188" t="inlineStr">
        <is>
          <t>T</t>
        </is>
      </c>
      <c r="BM188" t="inlineStr">
        <is>
          <t>T</t>
        </is>
      </c>
      <c r="BN188" t="inlineStr">
        <is>
          <t>T</t>
        </is>
      </c>
      <c r="BO188" t="inlineStr">
        <is>
          <t>T</t>
        </is>
      </c>
      <c r="BP188" t="inlineStr">
        <is>
          <t>T</t>
        </is>
      </c>
      <c r="BQ188" t="inlineStr">
        <is>
          <t>T</t>
        </is>
      </c>
      <c r="BR188" t="inlineStr">
        <is>
          <t>T</t>
        </is>
      </c>
      <c r="BS188" t="inlineStr">
        <is>
          <t>T</t>
        </is>
      </c>
    </row>
    <row r="189">
      <c r="A189" t="inlineStr">
        <is>
          <t>OREAS0253b</t>
        </is>
      </c>
      <c r="B189" t="n">
        <v>0.286</v>
      </c>
      <c r="C189" t="n">
        <v>63000</v>
      </c>
      <c r="D189" t="n">
        <v>235</v>
      </c>
      <c r="E189" t="n">
        <v>1.24</v>
      </c>
      <c r="F189" s="2" t="n">
        <v>10</v>
      </c>
      <c r="G189" t="n">
        <v>482</v>
      </c>
      <c r="H189" t="n">
        <v>2.13</v>
      </c>
      <c r="I189" t="n">
        <v>4.34</v>
      </c>
      <c r="J189" t="n">
        <v>12400</v>
      </c>
      <c r="K189" t="n">
        <v>0.059</v>
      </c>
      <c r="L189" t="n">
        <v>76</v>
      </c>
      <c r="M189" t="inlineStr">
        <is>
          <t>T</t>
        </is>
      </c>
      <c r="N189" t="n">
        <v>15</v>
      </c>
      <c r="O189" t="n">
        <v>120</v>
      </c>
      <c r="P189" t="n">
        <v>5.06</v>
      </c>
      <c r="Q189" t="n">
        <v>38.6</v>
      </c>
      <c r="R189" t="n">
        <v>3.84</v>
      </c>
      <c r="S189" t="n">
        <v>1.81</v>
      </c>
      <c r="T189" t="n">
        <v>1.45</v>
      </c>
      <c r="U189" t="n">
        <v>40200</v>
      </c>
      <c r="V189" t="n">
        <v>17.3</v>
      </c>
      <c r="W189" t="n">
        <v>5.24</v>
      </c>
      <c r="X189" s="2" t="n">
        <v>0.1</v>
      </c>
      <c r="Y189" t="n">
        <v>4.33</v>
      </c>
      <c r="Z189" t="n">
        <v>0.039</v>
      </c>
      <c r="AA189" t="n">
        <v>0.64</v>
      </c>
      <c r="AB189" t="n">
        <v>0.07000000000000001</v>
      </c>
      <c r="AC189" t="inlineStr">
        <is>
          <t>T</t>
        </is>
      </c>
      <c r="AD189" t="n">
        <v>17400</v>
      </c>
      <c r="AE189" t="n">
        <v>39.7</v>
      </c>
      <c r="AF189" t="n">
        <v>25.5</v>
      </c>
      <c r="AG189" t="n">
        <v>0.25</v>
      </c>
      <c r="AH189" t="n">
        <v>12400</v>
      </c>
      <c r="AI189" t="n">
        <v>320</v>
      </c>
      <c r="AJ189" t="n">
        <v>2.48</v>
      </c>
      <c r="AK189" t="n">
        <v>6450</v>
      </c>
      <c r="AL189" t="n">
        <v>18.5</v>
      </c>
      <c r="AM189" t="n">
        <v>33.6</v>
      </c>
      <c r="AN189" t="n">
        <v>54</v>
      </c>
      <c r="AO189" t="n">
        <v>680</v>
      </c>
      <c r="AP189" t="n">
        <v>15</v>
      </c>
      <c r="AQ189" s="2" t="n">
        <v>0.01</v>
      </c>
      <c r="AR189" t="n">
        <v>8.99</v>
      </c>
      <c r="AS189" t="inlineStr">
        <is>
          <t>T</t>
        </is>
      </c>
      <c r="AT189" t="n">
        <v>11.6</v>
      </c>
      <c r="AU189" s="2" t="n">
        <v>0.002</v>
      </c>
      <c r="AV189" t="inlineStr">
        <is>
          <t>T</t>
        </is>
      </c>
      <c r="AW189" t="inlineStr">
        <is>
          <t>T</t>
        </is>
      </c>
      <c r="AX189" t="n">
        <v>210</v>
      </c>
      <c r="AY189" t="n">
        <v>11.1</v>
      </c>
      <c r="AZ189" t="n">
        <v>13.2</v>
      </c>
      <c r="BA189" s="2" t="n">
        <v>1</v>
      </c>
      <c r="BB189" t="inlineStr">
        <is>
          <t>T</t>
        </is>
      </c>
      <c r="BC189" t="n">
        <v>4.4</v>
      </c>
      <c r="BD189" t="n">
        <v>6.92</v>
      </c>
      <c r="BE189" t="n">
        <v>186</v>
      </c>
      <c r="BF189" t="n">
        <v>1.27</v>
      </c>
      <c r="BG189" t="n">
        <v>0.73</v>
      </c>
      <c r="BH189" t="n">
        <v>0.06900000000000001</v>
      </c>
      <c r="BI189" t="n">
        <v>12.9</v>
      </c>
      <c r="BJ189" t="n">
        <v>4680</v>
      </c>
      <c r="BK189" t="n">
        <v>0.5</v>
      </c>
      <c r="BL189" t="n">
        <v>0.24</v>
      </c>
      <c r="BM189" t="n">
        <v>2.14</v>
      </c>
      <c r="BN189" t="n">
        <v>30.6</v>
      </c>
      <c r="BO189" t="n">
        <v>40.6</v>
      </c>
      <c r="BP189" t="n">
        <v>17.2</v>
      </c>
      <c r="BQ189" t="n">
        <v>1.64</v>
      </c>
      <c r="BR189" t="n">
        <v>73</v>
      </c>
      <c r="BS189" t="n">
        <v>157</v>
      </c>
    </row>
    <row r="190">
      <c r="A190" t="inlineStr">
        <is>
          <t>OREAS0254</t>
        </is>
      </c>
      <c r="B190" t="inlineStr">
        <is>
          <t>T</t>
        </is>
      </c>
      <c r="C190" t="inlineStr">
        <is>
          <t>T</t>
        </is>
      </c>
      <c r="D190" t="inlineStr">
        <is>
          <t>T</t>
        </is>
      </c>
      <c r="E190" t="n">
        <v>2.55</v>
      </c>
      <c r="F190" t="inlineStr">
        <is>
          <t>T</t>
        </is>
      </c>
      <c r="G190" t="inlineStr">
        <is>
          <t>T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T</t>
        </is>
      </c>
      <c r="L190" t="inlineStr">
        <is>
          <t>T</t>
        </is>
      </c>
      <c r="M190" t="inlineStr">
        <is>
          <t>T</t>
        </is>
      </c>
      <c r="N190" t="inlineStr">
        <is>
          <t>T</t>
        </is>
      </c>
      <c r="O190" t="inlineStr">
        <is>
          <t>T</t>
        </is>
      </c>
      <c r="P190" t="inlineStr">
        <is>
          <t>T</t>
        </is>
      </c>
      <c r="Q190" t="inlineStr">
        <is>
          <t>T</t>
        </is>
      </c>
      <c r="R190" t="inlineStr">
        <is>
          <t>T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T</t>
        </is>
      </c>
      <c r="W190" t="inlineStr">
        <is>
          <t>T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inlineStr">
        <is>
          <t>T</t>
        </is>
      </c>
      <c r="AD190" t="inlineStr">
        <is>
          <t>T</t>
        </is>
      </c>
      <c r="AE190" t="inlineStr">
        <is>
          <t>T</t>
        </is>
      </c>
      <c r="AF190" t="inlineStr">
        <is>
          <t>T</t>
        </is>
      </c>
      <c r="AG190" t="inlineStr">
        <is>
          <t>T</t>
        </is>
      </c>
      <c r="AH190" t="inlineStr">
        <is>
          <t>T</t>
        </is>
      </c>
      <c r="AI190" t="inlineStr">
        <is>
          <t>T</t>
        </is>
      </c>
      <c r="AJ190" t="inlineStr">
        <is>
          <t>T</t>
        </is>
      </c>
      <c r="AK190" t="inlineStr">
        <is>
          <t>T</t>
        </is>
      </c>
      <c r="AL190" t="inlineStr">
        <is>
          <t>T</t>
        </is>
      </c>
      <c r="AM190" t="inlineStr">
        <is>
          <t>T</t>
        </is>
      </c>
      <c r="AN190" t="inlineStr">
        <is>
          <t>T</t>
        </is>
      </c>
      <c r="AO190" t="inlineStr">
        <is>
          <t>T</t>
        </is>
      </c>
      <c r="AP190" t="inlineStr">
        <is>
          <t>T</t>
        </is>
      </c>
      <c r="AQ190" t="inlineStr">
        <is>
          <t>T</t>
        </is>
      </c>
      <c r="AR190" t="inlineStr">
        <is>
          <t>T</t>
        </is>
      </c>
      <c r="AS190" t="inlineStr">
        <is>
          <t>T</t>
        </is>
      </c>
      <c r="AT190" t="inlineStr">
        <is>
          <t>T</t>
        </is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inlineStr">
        <is>
          <t>T</t>
        </is>
      </c>
      <c r="AY190" t="inlineStr">
        <is>
          <t>T</t>
        </is>
      </c>
      <c r="AZ190" t="inlineStr">
        <is>
          <t>T</t>
        </is>
      </c>
      <c r="BA190" t="inlineStr">
        <is>
          <t>T</t>
        </is>
      </c>
      <c r="BB190" t="inlineStr">
        <is>
          <t>T</t>
        </is>
      </c>
      <c r="BC190" t="inlineStr">
        <is>
          <t>T</t>
        </is>
      </c>
      <c r="BD190" t="inlineStr">
        <is>
          <t>T</t>
        </is>
      </c>
      <c r="BE190" t="inlineStr">
        <is>
          <t>T</t>
        </is>
      </c>
      <c r="BF190" t="inlineStr">
        <is>
          <t>T</t>
        </is>
      </c>
      <c r="BG190" t="inlineStr">
        <is>
          <t>T</t>
        </is>
      </c>
      <c r="BH190" t="inlineStr">
        <is>
          <t>T</t>
        </is>
      </c>
      <c r="BI190" t="inlineStr">
        <is>
          <t>T</t>
        </is>
      </c>
      <c r="BJ190" t="inlineStr">
        <is>
          <t>T</t>
        </is>
      </c>
      <c r="BK190" t="inlineStr">
        <is>
          <t>T</t>
        </is>
      </c>
      <c r="BL190" t="inlineStr">
        <is>
          <t>T</t>
        </is>
      </c>
      <c r="BM190" t="inlineStr">
        <is>
          <t>T</t>
        </is>
      </c>
      <c r="BN190" t="inlineStr">
        <is>
          <t>T</t>
        </is>
      </c>
      <c r="BO190" t="inlineStr">
        <is>
          <t>T</t>
        </is>
      </c>
      <c r="BP190" t="inlineStr">
        <is>
          <t>T</t>
        </is>
      </c>
      <c r="BQ190" t="inlineStr">
        <is>
          <t>T</t>
        </is>
      </c>
      <c r="BR190" t="inlineStr">
        <is>
          <t>T</t>
        </is>
      </c>
      <c r="BS190" t="inlineStr">
        <is>
          <t>T</t>
        </is>
      </c>
    </row>
    <row r="191">
      <c r="A191" t="inlineStr">
        <is>
          <t>OREAS0254b</t>
        </is>
      </c>
      <c r="B191" t="n">
        <v>0.453</v>
      </c>
      <c r="C191" t="n">
        <v>54500</v>
      </c>
      <c r="D191" t="n">
        <v>13.7</v>
      </c>
      <c r="E191" t="n">
        <v>2.53</v>
      </c>
      <c r="F191" t="inlineStr">
        <is>
          <t>T</t>
        </is>
      </c>
      <c r="G191" t="n">
        <v>407</v>
      </c>
      <c r="H191" t="n">
        <v>2.2</v>
      </c>
      <c r="I191" t="n">
        <v>0.25</v>
      </c>
      <c r="J191" t="n">
        <v>16400</v>
      </c>
      <c r="K191" t="n">
        <v>0.073</v>
      </c>
      <c r="L191" t="n">
        <v>66</v>
      </c>
      <c r="M191" t="inlineStr">
        <is>
          <t>T</t>
        </is>
      </c>
      <c r="N191" t="n">
        <v>27.3</v>
      </c>
      <c r="O191" t="n">
        <v>152</v>
      </c>
      <c r="P191" t="n">
        <v>2.66</v>
      </c>
      <c r="Q191" t="n">
        <v>42.9</v>
      </c>
      <c r="R191" t="n">
        <v>3.87</v>
      </c>
      <c r="S191" t="n">
        <v>1.73</v>
      </c>
      <c r="T191" t="n">
        <v>1.78</v>
      </c>
      <c r="U191" t="n">
        <v>43800</v>
      </c>
      <c r="V191" t="n">
        <v>16</v>
      </c>
      <c r="W191" t="n">
        <v>5.45</v>
      </c>
      <c r="X191" t="inlineStr">
        <is>
          <t>T</t>
        </is>
      </c>
      <c r="Y191" t="n">
        <v>4.76</v>
      </c>
      <c r="Z191" t="inlineStr">
        <is>
          <t>T</t>
        </is>
      </c>
      <c r="AA191" t="n">
        <v>0.6899999999999999</v>
      </c>
      <c r="AB191" t="n">
        <v>0.052</v>
      </c>
      <c r="AC191" t="inlineStr">
        <is>
          <t>T</t>
        </is>
      </c>
      <c r="AD191" t="n">
        <v>14900</v>
      </c>
      <c r="AE191" t="n">
        <v>36.3</v>
      </c>
      <c r="AF191" t="n">
        <v>20.2</v>
      </c>
      <c r="AG191" t="n">
        <v>0.19</v>
      </c>
      <c r="AH191" t="n">
        <v>14900</v>
      </c>
      <c r="AI191" t="n">
        <v>540</v>
      </c>
      <c r="AJ191" t="n">
        <v>3.46</v>
      </c>
      <c r="AK191" t="n">
        <v>12300</v>
      </c>
      <c r="AL191" t="n">
        <v>32.8</v>
      </c>
      <c r="AM191" t="n">
        <v>32.3</v>
      </c>
      <c r="AN191" t="n">
        <v>105</v>
      </c>
      <c r="AO191" t="n">
        <v>1090</v>
      </c>
      <c r="AP191" t="n">
        <v>9.85</v>
      </c>
      <c r="AQ191" t="inlineStr">
        <is>
          <t>T</t>
        </is>
      </c>
      <c r="AR191" t="n">
        <v>8.51</v>
      </c>
      <c r="AS191" t="inlineStr">
        <is>
          <t>T</t>
        </is>
      </c>
      <c r="AT191" t="n">
        <v>61</v>
      </c>
      <c r="AU191" s="2" t="n">
        <v>0.002</v>
      </c>
      <c r="AV191" t="inlineStr">
        <is>
          <t>T</t>
        </is>
      </c>
      <c r="AW191" t="inlineStr">
        <is>
          <t>T</t>
        </is>
      </c>
      <c r="AX191" t="n">
        <v>240</v>
      </c>
      <c r="AY191" t="n">
        <v>0.73</v>
      </c>
      <c r="AZ191" t="n">
        <v>11.9</v>
      </c>
      <c r="BA191" t="inlineStr">
        <is>
          <t>T</t>
        </is>
      </c>
      <c r="BB191" t="inlineStr">
        <is>
          <t>T</t>
        </is>
      </c>
      <c r="BC191" t="n">
        <v>6.32</v>
      </c>
      <c r="BD191" t="n">
        <v>2.08</v>
      </c>
      <c r="BE191" t="n">
        <v>333</v>
      </c>
      <c r="BF191" t="n">
        <v>2.1</v>
      </c>
      <c r="BG191" t="n">
        <v>0.74</v>
      </c>
      <c r="BH191" s="2" t="n">
        <v>0.2</v>
      </c>
      <c r="BI191" t="n">
        <v>7.33</v>
      </c>
      <c r="BJ191" t="n">
        <v>5630</v>
      </c>
      <c r="BK191" t="n">
        <v>0.27</v>
      </c>
      <c r="BL191" t="n">
        <v>0.23</v>
      </c>
      <c r="BM191" t="n">
        <v>1.63</v>
      </c>
      <c r="BN191" t="n">
        <v>83</v>
      </c>
      <c r="BO191" t="n">
        <v>3.76</v>
      </c>
      <c r="BP191" t="n">
        <v>17.2</v>
      </c>
      <c r="BQ191" t="n">
        <v>1.35</v>
      </c>
      <c r="BR191" t="n">
        <v>89</v>
      </c>
      <c r="BS191" t="n">
        <v>203</v>
      </c>
    </row>
    <row r="192">
      <c r="A192" t="inlineStr">
        <is>
          <t>OREAS0254c</t>
        </is>
      </c>
      <c r="B192" t="n">
        <v>0.928</v>
      </c>
      <c r="C192" t="n">
        <v>50800</v>
      </c>
      <c r="D192" t="n">
        <v>17.6</v>
      </c>
      <c r="E192" t="n">
        <v>2.57</v>
      </c>
      <c r="F192" s="2" t="n">
        <v>10</v>
      </c>
      <c r="G192" t="n">
        <v>340</v>
      </c>
      <c r="H192" t="n">
        <v>1.93</v>
      </c>
      <c r="I192" t="n">
        <v>0.35</v>
      </c>
      <c r="J192" t="n">
        <v>14600</v>
      </c>
      <c r="K192" t="n">
        <v>0.07099999999999999</v>
      </c>
      <c r="L192" t="n">
        <v>70</v>
      </c>
      <c r="M192" t="inlineStr">
        <is>
          <t>T</t>
        </is>
      </c>
      <c r="N192" t="n">
        <v>20.1</v>
      </c>
      <c r="O192" t="n">
        <v>111</v>
      </c>
      <c r="P192" t="n">
        <v>2.47</v>
      </c>
      <c r="Q192" t="n">
        <v>31.4</v>
      </c>
      <c r="R192" t="n">
        <v>3.44</v>
      </c>
      <c r="S192" t="n">
        <v>1.59</v>
      </c>
      <c r="T192" t="n">
        <v>1.5</v>
      </c>
      <c r="U192" t="n">
        <v>39300</v>
      </c>
      <c r="V192" t="n">
        <v>15</v>
      </c>
      <c r="W192" t="n">
        <v>5.31</v>
      </c>
      <c r="X192" t="n">
        <v>0.11</v>
      </c>
      <c r="Y192" t="n">
        <v>4.41</v>
      </c>
      <c r="Z192" t="n">
        <v>0.035</v>
      </c>
      <c r="AA192" t="n">
        <v>0.61</v>
      </c>
      <c r="AB192" t="n">
        <v>0.06</v>
      </c>
      <c r="AC192" t="inlineStr">
        <is>
          <t>T</t>
        </is>
      </c>
      <c r="AD192" t="n">
        <v>12900</v>
      </c>
      <c r="AE192" t="n">
        <v>37.9</v>
      </c>
      <c r="AF192" t="n">
        <v>24.1</v>
      </c>
      <c r="AG192" t="n">
        <v>0.17</v>
      </c>
      <c r="AH192" t="n">
        <v>15100</v>
      </c>
      <c r="AI192" t="n">
        <v>460</v>
      </c>
      <c r="AJ192" t="n">
        <v>3.87</v>
      </c>
      <c r="AK192" t="n">
        <v>9690</v>
      </c>
      <c r="AL192" t="n">
        <v>30.5</v>
      </c>
      <c r="AM192" t="n">
        <v>32</v>
      </c>
      <c r="AN192" t="n">
        <v>76</v>
      </c>
      <c r="AO192" t="n">
        <v>890</v>
      </c>
      <c r="AP192" t="n">
        <v>10.7</v>
      </c>
      <c r="AQ192" t="inlineStr">
        <is>
          <t>T</t>
        </is>
      </c>
      <c r="AR192" t="n">
        <v>8.49</v>
      </c>
      <c r="AS192" t="inlineStr">
        <is>
          <t>T</t>
        </is>
      </c>
      <c r="AT192" t="n">
        <v>15.3</v>
      </c>
      <c r="AU192" s="2" t="n">
        <v>0.002</v>
      </c>
      <c r="AV192" t="inlineStr">
        <is>
          <t>T</t>
        </is>
      </c>
      <c r="AW192" t="inlineStr">
        <is>
          <t>T</t>
        </is>
      </c>
      <c r="AX192" t="n">
        <v>200</v>
      </c>
      <c r="AY192" t="n">
        <v>1.17</v>
      </c>
      <c r="AZ192" t="n">
        <v>10.1</v>
      </c>
      <c r="BA192" t="inlineStr">
        <is>
          <t>T</t>
        </is>
      </c>
      <c r="BB192" t="inlineStr">
        <is>
          <t>T</t>
        </is>
      </c>
      <c r="BC192" t="n">
        <v>6.04</v>
      </c>
      <c r="BD192" t="n">
        <v>3.75</v>
      </c>
      <c r="BE192" t="n">
        <v>285</v>
      </c>
      <c r="BF192" t="n">
        <v>1.97</v>
      </c>
      <c r="BG192" t="n">
        <v>0.68</v>
      </c>
      <c r="BH192" t="inlineStr">
        <is>
          <t>T</t>
        </is>
      </c>
      <c r="BI192" t="n">
        <v>8.369999999999999</v>
      </c>
      <c r="BJ192" t="n">
        <v>5320</v>
      </c>
      <c r="BK192" t="n">
        <v>0.36</v>
      </c>
      <c r="BL192" t="n">
        <v>0.2</v>
      </c>
      <c r="BM192" t="n">
        <v>1.53</v>
      </c>
      <c r="BN192" t="n">
        <v>34.1</v>
      </c>
      <c r="BO192" t="n">
        <v>3.2</v>
      </c>
      <c r="BP192" t="n">
        <v>15.4</v>
      </c>
      <c r="BQ192" t="n">
        <v>1.26</v>
      </c>
      <c r="BR192" t="n">
        <v>75</v>
      </c>
      <c r="BS192" t="n">
        <v>189</v>
      </c>
    </row>
    <row r="193">
      <c r="A193" t="inlineStr">
        <is>
          <t>OREAS0255</t>
        </is>
      </c>
      <c r="B193" t="inlineStr">
        <is>
          <t>T</t>
        </is>
      </c>
      <c r="C193" t="inlineStr">
        <is>
          <t>T</t>
        </is>
      </c>
      <c r="D193" t="inlineStr">
        <is>
          <t>T</t>
        </is>
      </c>
      <c r="E193" t="n">
        <v>4.08</v>
      </c>
      <c r="F193" t="inlineStr">
        <is>
          <t>T</t>
        </is>
      </c>
      <c r="G193" t="inlineStr">
        <is>
          <t>T</t>
        </is>
      </c>
      <c r="H193" t="inlineStr">
        <is>
          <t>T</t>
        </is>
      </c>
      <c r="I193" t="inlineStr">
        <is>
          <t>T</t>
        </is>
      </c>
      <c r="J193" t="inlineStr">
        <is>
          <t>T</t>
        </is>
      </c>
      <c r="K193" t="inlineStr">
        <is>
          <t>T</t>
        </is>
      </c>
      <c r="L193" t="inlineStr">
        <is>
          <t>T</t>
        </is>
      </c>
      <c r="M193" t="inlineStr">
        <is>
          <t>T</t>
        </is>
      </c>
      <c r="N193" t="inlineStr">
        <is>
          <t>T</t>
        </is>
      </c>
      <c r="O193" t="inlineStr">
        <is>
          <t>T</t>
        </is>
      </c>
      <c r="P193" t="inlineStr">
        <is>
          <t>T</t>
        </is>
      </c>
      <c r="Q193" t="inlineStr">
        <is>
          <t>T</t>
        </is>
      </c>
      <c r="R193" t="inlineStr">
        <is>
          <t>T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T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T</t>
        </is>
      </c>
      <c r="AC193" t="inlineStr">
        <is>
          <t>T</t>
        </is>
      </c>
      <c r="AD193" t="inlineStr">
        <is>
          <t>T</t>
        </is>
      </c>
      <c r="AE193" t="inlineStr">
        <is>
          <t>T</t>
        </is>
      </c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T</t>
        </is>
      </c>
      <c r="AJ193" t="inlineStr">
        <is>
          <t>T</t>
        </is>
      </c>
      <c r="AK193" t="inlineStr">
        <is>
          <t>T</t>
        </is>
      </c>
      <c r="AL193" t="inlineStr">
        <is>
          <t>T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  <c r="AP193" t="inlineStr">
        <is>
          <t>T</t>
        </is>
      </c>
      <c r="AQ193" t="inlineStr">
        <is>
          <t>T</t>
        </is>
      </c>
      <c r="AR193" t="inlineStr">
        <is>
          <t>T</t>
        </is>
      </c>
      <c r="AS193" t="inlineStr">
        <is>
          <t>T</t>
        </is>
      </c>
      <c r="AT193" t="inlineStr">
        <is>
          <t>T</t>
        </is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inlineStr">
        <is>
          <t>T</t>
        </is>
      </c>
      <c r="AY193" t="inlineStr">
        <is>
          <t>T</t>
        </is>
      </c>
      <c r="AZ193" t="inlineStr">
        <is>
          <t>T</t>
        </is>
      </c>
      <c r="BA193" t="inlineStr">
        <is>
          <t>T</t>
        </is>
      </c>
      <c r="BB193" t="inlineStr">
        <is>
          <t>T</t>
        </is>
      </c>
      <c r="BC193" t="inlineStr">
        <is>
          <t>T</t>
        </is>
      </c>
      <c r="BD193" t="inlineStr">
        <is>
          <t>T</t>
        </is>
      </c>
      <c r="BE193" t="inlineStr">
        <is>
          <t>T</t>
        </is>
      </c>
      <c r="BF193" t="inlineStr">
        <is>
          <t>T</t>
        </is>
      </c>
      <c r="BG193" t="inlineStr">
        <is>
          <t>T</t>
        </is>
      </c>
      <c r="BH193" t="inlineStr">
        <is>
          <t>T</t>
        </is>
      </c>
      <c r="BI193" t="inlineStr">
        <is>
          <t>T</t>
        </is>
      </c>
      <c r="BJ193" t="inlineStr">
        <is>
          <t>T</t>
        </is>
      </c>
      <c r="BK193" t="inlineStr">
        <is>
          <t>T</t>
        </is>
      </c>
      <c r="BL193" t="inlineStr">
        <is>
          <t>T</t>
        </is>
      </c>
      <c r="BM193" t="inlineStr">
        <is>
          <t>T</t>
        </is>
      </c>
      <c r="BN193" t="inlineStr">
        <is>
          <t>T</t>
        </is>
      </c>
      <c r="BO193" t="inlineStr">
        <is>
          <t>T</t>
        </is>
      </c>
      <c r="BP193" t="inlineStr">
        <is>
          <t>T</t>
        </is>
      </c>
      <c r="BQ193" t="inlineStr">
        <is>
          <t>T</t>
        </is>
      </c>
      <c r="BR193" t="inlineStr">
        <is>
          <t>T</t>
        </is>
      </c>
      <c r="BS193" t="inlineStr">
        <is>
          <t>T</t>
        </is>
      </c>
    </row>
    <row r="194">
      <c r="A194" t="inlineStr">
        <is>
          <t>OREAS0255b</t>
        </is>
      </c>
      <c r="B194" t="n">
        <v>0.793</v>
      </c>
      <c r="C194" t="n">
        <v>72200</v>
      </c>
      <c r="D194" t="n">
        <v>433</v>
      </c>
      <c r="E194" t="n">
        <v>4.16</v>
      </c>
      <c r="F194" s="2" t="n">
        <v>10</v>
      </c>
      <c r="G194" t="n">
        <v>548</v>
      </c>
      <c r="H194" t="n">
        <v>2.48</v>
      </c>
      <c r="I194" t="n">
        <v>8.109999999999999</v>
      </c>
      <c r="J194" t="n">
        <v>10500</v>
      </c>
      <c r="K194" t="n">
        <v>0.07099999999999999</v>
      </c>
      <c r="L194" t="n">
        <v>78</v>
      </c>
      <c r="M194" t="inlineStr">
        <is>
          <t>T</t>
        </is>
      </c>
      <c r="N194" t="n">
        <v>18.6</v>
      </c>
      <c r="O194" t="n">
        <v>179</v>
      </c>
      <c r="P194" t="n">
        <v>5.41</v>
      </c>
      <c r="Q194" t="n">
        <v>69</v>
      </c>
      <c r="R194" t="n">
        <v>3.98</v>
      </c>
      <c r="S194" t="n">
        <v>1.81</v>
      </c>
      <c r="T194" t="n">
        <v>1.67</v>
      </c>
      <c r="U194" t="n">
        <v>45900</v>
      </c>
      <c r="V194" t="n">
        <v>19.7</v>
      </c>
      <c r="W194" t="n">
        <v>5.53</v>
      </c>
      <c r="X194" t="n">
        <v>0.17</v>
      </c>
      <c r="Y194" t="n">
        <v>4.61</v>
      </c>
      <c r="Z194" t="n">
        <v>0.091</v>
      </c>
      <c r="AA194" t="n">
        <v>0.68</v>
      </c>
      <c r="AB194" t="n">
        <v>0.064</v>
      </c>
      <c r="AC194" t="inlineStr">
        <is>
          <t>T</t>
        </is>
      </c>
      <c r="AD194" t="n">
        <v>18200</v>
      </c>
      <c r="AE194" t="n">
        <v>41.8</v>
      </c>
      <c r="AF194" t="n">
        <v>26.2</v>
      </c>
      <c r="AG194" t="n">
        <v>0.22</v>
      </c>
      <c r="AH194" t="n">
        <v>13300</v>
      </c>
      <c r="AI194" t="n">
        <v>330</v>
      </c>
      <c r="AJ194" t="n">
        <v>4.37</v>
      </c>
      <c r="AK194" t="n">
        <v>7360</v>
      </c>
      <c r="AL194" t="n">
        <v>23.5</v>
      </c>
      <c r="AM194" t="n">
        <v>36.1</v>
      </c>
      <c r="AN194" t="n">
        <v>76</v>
      </c>
      <c r="AO194" t="n">
        <v>760</v>
      </c>
      <c r="AP194" t="n">
        <v>16.4</v>
      </c>
      <c r="AQ194" t="inlineStr">
        <is>
          <t>T</t>
        </is>
      </c>
      <c r="AR194" t="n">
        <v>9.41</v>
      </c>
      <c r="AS194" t="inlineStr">
        <is>
          <t>T</t>
        </is>
      </c>
      <c r="AT194" t="n">
        <v>10</v>
      </c>
      <c r="AU194" s="2" t="n">
        <v>0.002</v>
      </c>
      <c r="AV194" t="inlineStr">
        <is>
          <t>T</t>
        </is>
      </c>
      <c r="AW194" t="inlineStr">
        <is>
          <t>T</t>
        </is>
      </c>
      <c r="AX194" t="n">
        <v>390</v>
      </c>
      <c r="AY194" t="n">
        <v>21.3</v>
      </c>
      <c r="AZ194" t="n">
        <v>17.1</v>
      </c>
      <c r="BA194" t="n">
        <v>0.95</v>
      </c>
      <c r="BB194" t="inlineStr">
        <is>
          <t>T</t>
        </is>
      </c>
      <c r="BC194" t="n">
        <v>4.59</v>
      </c>
      <c r="BD194" t="n">
        <v>8.27</v>
      </c>
      <c r="BE194" t="n">
        <v>230</v>
      </c>
      <c r="BF194" t="n">
        <v>1.59</v>
      </c>
      <c r="BG194" t="n">
        <v>0.77</v>
      </c>
      <c r="BH194" t="n">
        <v>0.17</v>
      </c>
      <c r="BI194" t="n">
        <v>11.1</v>
      </c>
      <c r="BJ194" t="n">
        <v>5110</v>
      </c>
      <c r="BK194" t="n">
        <v>0.46</v>
      </c>
      <c r="BL194" t="n">
        <v>0.24</v>
      </c>
      <c r="BM194" t="n">
        <v>2.2</v>
      </c>
      <c r="BN194" t="n">
        <v>48.3</v>
      </c>
      <c r="BO194" t="n">
        <v>82</v>
      </c>
      <c r="BP194" t="n">
        <v>17.1</v>
      </c>
      <c r="BQ194" t="n">
        <v>1.59</v>
      </c>
      <c r="BR194" t="n">
        <v>86</v>
      </c>
      <c r="BS194" t="n">
        <v>183</v>
      </c>
    </row>
    <row r="195">
      <c r="A195" t="inlineStr">
        <is>
          <t>OREAS0255c</t>
        </is>
      </c>
      <c r="B195" t="n">
        <v>1.04</v>
      </c>
      <c r="C195" t="n">
        <v>63100</v>
      </c>
      <c r="D195" t="n">
        <v>174</v>
      </c>
      <c r="E195" t="n">
        <v>4.17</v>
      </c>
      <c r="F195" s="2" t="n">
        <v>10</v>
      </c>
      <c r="G195" t="n">
        <v>445</v>
      </c>
      <c r="H195" t="n">
        <v>2.1</v>
      </c>
      <c r="I195" t="n">
        <v>3.16</v>
      </c>
      <c r="J195" t="n">
        <v>12600</v>
      </c>
      <c r="K195" t="n">
        <v>0.095</v>
      </c>
      <c r="L195" t="n">
        <v>73</v>
      </c>
      <c r="M195" t="inlineStr">
        <is>
          <t>T</t>
        </is>
      </c>
      <c r="N195" t="n">
        <v>21</v>
      </c>
      <c r="O195" t="n">
        <v>169</v>
      </c>
      <c r="P195" t="n">
        <v>3.81</v>
      </c>
      <c r="Q195" t="n">
        <v>59</v>
      </c>
      <c r="R195" t="n">
        <v>3.58</v>
      </c>
      <c r="S195" t="n">
        <v>1.69</v>
      </c>
      <c r="T195" t="n">
        <v>1.49</v>
      </c>
      <c r="U195" t="n">
        <v>44000</v>
      </c>
      <c r="V195" t="n">
        <v>17.7</v>
      </c>
      <c r="W195" t="n">
        <v>5.05</v>
      </c>
      <c r="X195" t="n">
        <v>0.12</v>
      </c>
      <c r="Y195" t="n">
        <v>4.39</v>
      </c>
      <c r="Z195" t="inlineStr">
        <is>
          <t>T</t>
        </is>
      </c>
      <c r="AA195" t="n">
        <v>0.64</v>
      </c>
      <c r="AB195" t="n">
        <v>0.065</v>
      </c>
      <c r="AC195" t="inlineStr">
        <is>
          <t>T</t>
        </is>
      </c>
      <c r="AD195" t="n">
        <v>15800</v>
      </c>
      <c r="AE195" t="n">
        <v>39.6</v>
      </c>
      <c r="AF195" t="n">
        <v>26.5</v>
      </c>
      <c r="AG195" t="n">
        <v>0.2</v>
      </c>
      <c r="AH195" t="n">
        <v>16200</v>
      </c>
      <c r="AI195" t="n">
        <v>430</v>
      </c>
      <c r="AJ195" t="n">
        <v>4.85</v>
      </c>
      <c r="AK195" t="n">
        <v>8110</v>
      </c>
      <c r="AL195" t="n">
        <v>26.3</v>
      </c>
      <c r="AM195" t="n">
        <v>32.5</v>
      </c>
      <c r="AN195" t="n">
        <v>84</v>
      </c>
      <c r="AO195" t="n">
        <v>770</v>
      </c>
      <c r="AP195" t="n">
        <v>15.2</v>
      </c>
      <c r="AQ195" t="inlineStr">
        <is>
          <t>T</t>
        </is>
      </c>
      <c r="AR195" t="n">
        <v>8.67</v>
      </c>
      <c r="AS195" t="inlineStr">
        <is>
          <t>T</t>
        </is>
      </c>
      <c r="AT195" t="n">
        <v>14.6</v>
      </c>
      <c r="AU195" t="n">
        <v>0.001</v>
      </c>
      <c r="AV195" t="inlineStr">
        <is>
          <t>T</t>
        </is>
      </c>
      <c r="AW195" t="inlineStr">
        <is>
          <t>T</t>
        </is>
      </c>
      <c r="AX195" t="n">
        <v>390</v>
      </c>
      <c r="AY195" t="n">
        <v>8.01</v>
      </c>
      <c r="AZ195" t="n">
        <v>14.6</v>
      </c>
      <c r="BA195" t="inlineStr">
        <is>
          <t>T</t>
        </is>
      </c>
      <c r="BB195" t="inlineStr">
        <is>
          <t>T</t>
        </is>
      </c>
      <c r="BC195" t="n">
        <v>6.2</v>
      </c>
      <c r="BD195" t="n">
        <v>5.65</v>
      </c>
      <c r="BE195" t="n">
        <v>241</v>
      </c>
      <c r="BF195" t="n">
        <v>1.76</v>
      </c>
      <c r="BG195" t="n">
        <v>0.6899999999999999</v>
      </c>
      <c r="BH195" t="n">
        <v>0.12</v>
      </c>
      <c r="BI195" t="n">
        <v>9.9</v>
      </c>
      <c r="BJ195" t="n">
        <v>5150</v>
      </c>
      <c r="BK195" t="n">
        <v>0.46</v>
      </c>
      <c r="BL195" t="n">
        <v>0.21</v>
      </c>
      <c r="BM195" t="n">
        <v>1.82</v>
      </c>
      <c r="BN195" t="n">
        <v>44.8</v>
      </c>
      <c r="BO195" t="n">
        <v>33.2</v>
      </c>
      <c r="BP195" t="n">
        <v>16.1</v>
      </c>
      <c r="BQ195" t="n">
        <v>1.42</v>
      </c>
      <c r="BR195" t="n">
        <v>84</v>
      </c>
      <c r="BS195" t="n">
        <v>181</v>
      </c>
    </row>
    <row r="196">
      <c r="A196" t="inlineStr">
        <is>
          <t>OREAS0256</t>
        </is>
      </c>
      <c r="B196" t="inlineStr">
        <is>
          <t>T</t>
        </is>
      </c>
      <c r="C196" t="inlineStr">
        <is>
          <t>T</t>
        </is>
      </c>
      <c r="D196" t="inlineStr">
        <is>
          <t>T</t>
        </is>
      </c>
      <c r="E196" t="n">
        <v>7.66</v>
      </c>
      <c r="F196" t="inlineStr">
        <is>
          <t>T</t>
        </is>
      </c>
      <c r="G196" t="inlineStr">
        <is>
          <t>T</t>
        </is>
      </c>
      <c r="H196" t="inlineStr">
        <is>
          <t>T</t>
        </is>
      </c>
      <c r="I196" t="inlineStr">
        <is>
          <t>T</t>
        </is>
      </c>
      <c r="J196" t="inlineStr">
        <is>
          <t>T</t>
        </is>
      </c>
      <c r="K196" t="inlineStr">
        <is>
          <t>T</t>
        </is>
      </c>
      <c r="L196" t="inlineStr">
        <is>
          <t>T</t>
        </is>
      </c>
      <c r="M196" t="inlineStr">
        <is>
          <t>T</t>
        </is>
      </c>
      <c r="N196" t="inlineStr">
        <is>
          <t>T</t>
        </is>
      </c>
      <c r="O196" t="inlineStr">
        <is>
          <t>T</t>
        </is>
      </c>
      <c r="P196" t="inlineStr">
        <is>
          <t>T</t>
        </is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>
        <is>
          <t>T</t>
        </is>
      </c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T</t>
        </is>
      </c>
      <c r="AJ196" t="inlineStr">
        <is>
          <t>T</t>
        </is>
      </c>
      <c r="AK196" t="inlineStr">
        <is>
          <t>T</t>
        </is>
      </c>
      <c r="AL196" t="inlineStr">
        <is>
          <t>T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  <c r="AP196" t="inlineStr">
        <is>
          <t>T</t>
        </is>
      </c>
      <c r="AQ196" t="inlineStr">
        <is>
          <t>T</t>
        </is>
      </c>
      <c r="AR196" t="inlineStr">
        <is>
          <t>T</t>
        </is>
      </c>
      <c r="AS196" t="inlineStr">
        <is>
          <t>T</t>
        </is>
      </c>
      <c r="AT196" t="inlineStr">
        <is>
          <t>T</t>
        </is>
      </c>
      <c r="AU196" t="inlineStr">
        <is>
          <t>T</t>
        </is>
      </c>
      <c r="AV196" t="inlineStr">
        <is>
          <t>T</t>
        </is>
      </c>
      <c r="AW196" t="inlineStr">
        <is>
          <t>T</t>
        </is>
      </c>
      <c r="AX196" t="inlineStr">
        <is>
          <t>T</t>
        </is>
      </c>
      <c r="AY196" t="inlineStr">
        <is>
          <t>T</t>
        </is>
      </c>
      <c r="AZ196" t="inlineStr">
        <is>
          <t>T</t>
        </is>
      </c>
      <c r="BA196" t="inlineStr">
        <is>
          <t>T</t>
        </is>
      </c>
      <c r="BB196" t="inlineStr">
        <is>
          <t>T</t>
        </is>
      </c>
      <c r="BC196" t="inlineStr">
        <is>
          <t>T</t>
        </is>
      </c>
      <c r="BD196" t="inlineStr">
        <is>
          <t>T</t>
        </is>
      </c>
      <c r="BE196" t="inlineStr">
        <is>
          <t>T</t>
        </is>
      </c>
      <c r="BF196" t="inlineStr">
        <is>
          <t>T</t>
        </is>
      </c>
      <c r="BG196" t="inlineStr">
        <is>
          <t>T</t>
        </is>
      </c>
      <c r="BH196" t="inlineStr">
        <is>
          <t>T</t>
        </is>
      </c>
      <c r="BI196" t="inlineStr">
        <is>
          <t>T</t>
        </is>
      </c>
      <c r="BJ196" t="inlineStr">
        <is>
          <t>T</t>
        </is>
      </c>
      <c r="BK196" t="inlineStr">
        <is>
          <t>T</t>
        </is>
      </c>
      <c r="BL196" t="inlineStr">
        <is>
          <t>T</t>
        </is>
      </c>
      <c r="BM196" t="inlineStr">
        <is>
          <t>T</t>
        </is>
      </c>
      <c r="BN196" t="inlineStr">
        <is>
          <t>T</t>
        </is>
      </c>
      <c r="BO196" t="inlineStr">
        <is>
          <t>T</t>
        </is>
      </c>
      <c r="BP196" t="inlineStr">
        <is>
          <t>T</t>
        </is>
      </c>
      <c r="BQ196" t="inlineStr">
        <is>
          <t>T</t>
        </is>
      </c>
      <c r="BR196" t="inlineStr">
        <is>
          <t>T</t>
        </is>
      </c>
      <c r="BS196" t="inlineStr">
        <is>
          <t>T</t>
        </is>
      </c>
    </row>
    <row r="197">
      <c r="A197" t="inlineStr">
        <is>
          <t>OREAS0256b</t>
        </is>
      </c>
      <c r="B197" t="n">
        <v>1.33</v>
      </c>
      <c r="C197" t="n">
        <v>64200</v>
      </c>
      <c r="D197" t="n">
        <v>276</v>
      </c>
      <c r="E197" t="n">
        <v>7.84</v>
      </c>
      <c r="F197" s="2" t="n">
        <v>10</v>
      </c>
      <c r="G197" t="n">
        <v>444</v>
      </c>
      <c r="H197" t="n">
        <v>1.75</v>
      </c>
      <c r="I197" t="n">
        <v>5.3</v>
      </c>
      <c r="J197" t="n">
        <v>8970</v>
      </c>
      <c r="K197" t="n">
        <v>0.08599999999999999</v>
      </c>
      <c r="L197" t="n">
        <v>52</v>
      </c>
      <c r="M197" t="inlineStr">
        <is>
          <t>T</t>
        </is>
      </c>
      <c r="N197" t="n">
        <v>21.5</v>
      </c>
      <c r="O197" t="n">
        <v>225</v>
      </c>
      <c r="P197" t="n">
        <v>3.5</v>
      </c>
      <c r="Q197" t="n">
        <v>94</v>
      </c>
      <c r="R197" t="n">
        <v>2.92</v>
      </c>
      <c r="S197" t="n">
        <v>1.48</v>
      </c>
      <c r="T197" t="n">
        <v>1.18</v>
      </c>
      <c r="U197" t="n">
        <v>40300</v>
      </c>
      <c r="V197" t="n">
        <v>16.4</v>
      </c>
      <c r="W197" t="n">
        <v>3.79</v>
      </c>
      <c r="X197" t="n">
        <v>0.15</v>
      </c>
      <c r="Y197" t="n">
        <v>3.29</v>
      </c>
      <c r="Z197" t="n">
        <v>0.17</v>
      </c>
      <c r="AA197" t="n">
        <v>0.53</v>
      </c>
      <c r="AB197" t="n">
        <v>0.053</v>
      </c>
      <c r="AC197" t="inlineStr">
        <is>
          <t>T</t>
        </is>
      </c>
      <c r="AD197" t="n">
        <v>15600</v>
      </c>
      <c r="AE197" t="n">
        <v>28.1</v>
      </c>
      <c r="AF197" t="n">
        <v>25</v>
      </c>
      <c r="AG197" t="n">
        <v>0.2</v>
      </c>
      <c r="AH197" t="n">
        <v>16500</v>
      </c>
      <c r="AI197" t="n">
        <v>340</v>
      </c>
      <c r="AJ197" t="n">
        <v>6.34</v>
      </c>
      <c r="AK197" t="n">
        <v>5580</v>
      </c>
      <c r="AL197" t="n">
        <v>15.1</v>
      </c>
      <c r="AM197" t="n">
        <v>23</v>
      </c>
      <c r="AN197" t="n">
        <v>90</v>
      </c>
      <c r="AO197" t="n">
        <v>520</v>
      </c>
      <c r="AP197" t="n">
        <v>15</v>
      </c>
      <c r="AQ197" t="inlineStr">
        <is>
          <t>T</t>
        </is>
      </c>
      <c r="AR197" t="n">
        <v>6.1</v>
      </c>
      <c r="AS197" t="inlineStr">
        <is>
          <t>T</t>
        </is>
      </c>
      <c r="AT197" t="n">
        <v>9.18</v>
      </c>
      <c r="AU197" s="2" t="n">
        <v>0.002</v>
      </c>
      <c r="AV197" t="inlineStr">
        <is>
          <t>T</t>
        </is>
      </c>
      <c r="AW197" t="inlineStr">
        <is>
          <t>T</t>
        </is>
      </c>
      <c r="AX197" t="n">
        <v>630</v>
      </c>
      <c r="AY197" t="n">
        <v>11.9</v>
      </c>
      <c r="AZ197" t="n">
        <v>17.1</v>
      </c>
      <c r="BA197" t="n">
        <v>0.9</v>
      </c>
      <c r="BB197" t="inlineStr">
        <is>
          <t>T</t>
        </is>
      </c>
      <c r="BC197" t="n">
        <v>3.21</v>
      </c>
      <c r="BD197" t="n">
        <v>5.23</v>
      </c>
      <c r="BE197" t="n">
        <v>155</v>
      </c>
      <c r="BF197" t="n">
        <v>1.03</v>
      </c>
      <c r="BG197" t="n">
        <v>0.51</v>
      </c>
      <c r="BH197" t="n">
        <v>0.23</v>
      </c>
      <c r="BI197" t="n">
        <v>7.51</v>
      </c>
      <c r="BJ197" t="n">
        <v>3910</v>
      </c>
      <c r="BK197" t="n">
        <v>0.4</v>
      </c>
      <c r="BL197" t="inlineStr">
        <is>
          <t>T</t>
        </is>
      </c>
      <c r="BM197" t="n">
        <v>1.53</v>
      </c>
      <c r="BN197" t="n">
        <v>57</v>
      </c>
      <c r="BO197" t="n">
        <v>54</v>
      </c>
      <c r="BP197" t="n">
        <v>13.5</v>
      </c>
      <c r="BQ197" t="n">
        <v>1.34</v>
      </c>
      <c r="BR197" t="n">
        <v>75</v>
      </c>
      <c r="BS197" t="n">
        <v>128</v>
      </c>
    </row>
    <row r="198">
      <c r="A198" t="inlineStr">
        <is>
          <t>OREAS0257</t>
        </is>
      </c>
      <c r="B198" t="inlineStr">
        <is>
          <t>T</t>
        </is>
      </c>
      <c r="C198" t="inlineStr">
        <is>
          <t>T</t>
        </is>
      </c>
      <c r="D198" t="inlineStr">
        <is>
          <t>T</t>
        </is>
      </c>
      <c r="E198" t="n">
        <v>14.18</v>
      </c>
      <c r="F198" t="inlineStr">
        <is>
          <t>T</t>
        </is>
      </c>
      <c r="G198" t="inlineStr">
        <is>
          <t>T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T</t>
        </is>
      </c>
      <c r="L198" t="inlineStr">
        <is>
          <t>T</t>
        </is>
      </c>
      <c r="M198" t="inlineStr">
        <is>
          <t>T</t>
        </is>
      </c>
      <c r="N198" t="inlineStr">
        <is>
          <t>T</t>
        </is>
      </c>
      <c r="O198" t="inlineStr">
        <is>
          <t>T</t>
        </is>
      </c>
      <c r="P198" t="inlineStr">
        <is>
          <t>T</t>
        </is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>
        <is>
          <t>T</t>
        </is>
      </c>
      <c r="AF198" t="inlineStr">
        <is>
          <t>T</t>
        </is>
      </c>
      <c r="AG198" t="inlineStr">
        <is>
          <t>T</t>
        </is>
      </c>
      <c r="AH198" t="inlineStr">
        <is>
          <t>T</t>
        </is>
      </c>
      <c r="AI198" t="inlineStr">
        <is>
          <t>T</t>
        </is>
      </c>
      <c r="AJ198" t="inlineStr">
        <is>
          <t>T</t>
        </is>
      </c>
      <c r="AK198" t="inlineStr">
        <is>
          <t>T</t>
        </is>
      </c>
      <c r="AL198" t="inlineStr">
        <is>
          <t>T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  <c r="AP198" t="inlineStr">
        <is>
          <t>T</t>
        </is>
      </c>
      <c r="AQ198" t="inlineStr">
        <is>
          <t>T</t>
        </is>
      </c>
      <c r="AR198" t="inlineStr">
        <is>
          <t>T</t>
        </is>
      </c>
      <c r="AS198" t="inlineStr">
        <is>
          <t>T</t>
        </is>
      </c>
      <c r="AT198" t="inlineStr">
        <is>
          <t>T</t>
        </is>
      </c>
      <c r="AU198" t="inlineStr">
        <is>
          <t>T</t>
        </is>
      </c>
      <c r="AV198" t="inlineStr">
        <is>
          <t>T</t>
        </is>
      </c>
      <c r="AW198" t="inlineStr">
        <is>
          <t>T</t>
        </is>
      </c>
      <c r="AX198" t="inlineStr">
        <is>
          <t>T</t>
        </is>
      </c>
      <c r="AY198" t="inlineStr">
        <is>
          <t>T</t>
        </is>
      </c>
      <c r="AZ198" t="inlineStr">
        <is>
          <t>T</t>
        </is>
      </c>
      <c r="BA198" t="inlineStr">
        <is>
          <t>T</t>
        </is>
      </c>
      <c r="BB198" t="inlineStr">
        <is>
          <t>T</t>
        </is>
      </c>
      <c r="BC198" t="inlineStr">
        <is>
          <t>T</t>
        </is>
      </c>
      <c r="BD198" t="inlineStr">
        <is>
          <t>T</t>
        </is>
      </c>
      <c r="BE198" t="inlineStr">
        <is>
          <t>T</t>
        </is>
      </c>
      <c r="BF198" t="inlineStr">
        <is>
          <t>T</t>
        </is>
      </c>
      <c r="BG198" t="inlineStr">
        <is>
          <t>T</t>
        </is>
      </c>
      <c r="BH198" t="inlineStr">
        <is>
          <t>T</t>
        </is>
      </c>
      <c r="BI198" t="inlineStr">
        <is>
          <t>T</t>
        </is>
      </c>
      <c r="BJ198" t="inlineStr">
        <is>
          <t>T</t>
        </is>
      </c>
      <c r="BK198" t="inlineStr">
        <is>
          <t>T</t>
        </is>
      </c>
      <c r="BL198" t="inlineStr">
        <is>
          <t>T</t>
        </is>
      </c>
      <c r="BM198" t="inlineStr">
        <is>
          <t>T</t>
        </is>
      </c>
      <c r="BN198" t="inlineStr">
        <is>
          <t>T</t>
        </is>
      </c>
      <c r="BO198" t="inlineStr">
        <is>
          <t>T</t>
        </is>
      </c>
      <c r="BP198" t="inlineStr">
        <is>
          <t>T</t>
        </is>
      </c>
      <c r="BQ198" t="inlineStr">
        <is>
          <t>T</t>
        </is>
      </c>
      <c r="BR198" t="inlineStr">
        <is>
          <t>T</t>
        </is>
      </c>
      <c r="BS198" t="inlineStr">
        <is>
          <t>T</t>
        </is>
      </c>
    </row>
    <row r="199">
      <c r="A199" t="inlineStr">
        <is>
          <t>OREAS0257b</t>
        </is>
      </c>
      <c r="B199" t="n">
        <v>2.36</v>
      </c>
      <c r="C199" t="n">
        <v>51400</v>
      </c>
      <c r="D199" t="n">
        <v>65</v>
      </c>
      <c r="E199" t="n">
        <v>14.22</v>
      </c>
      <c r="F199" t="inlineStr">
        <is>
          <t>T</t>
        </is>
      </c>
      <c r="G199" t="n">
        <v>293</v>
      </c>
      <c r="H199" t="n">
        <v>0.61</v>
      </c>
      <c r="I199" t="n">
        <v>0.88</v>
      </c>
      <c r="J199" t="n">
        <v>5790</v>
      </c>
      <c r="K199" t="n">
        <v>0.08400000000000001</v>
      </c>
      <c r="L199" t="n">
        <v>13.7</v>
      </c>
      <c r="M199" t="inlineStr">
        <is>
          <t>T</t>
        </is>
      </c>
      <c r="N199" t="n">
        <v>26.2</v>
      </c>
      <c r="O199" t="n">
        <v>302</v>
      </c>
      <c r="P199" t="n">
        <v>0.62</v>
      </c>
      <c r="Q199" t="n">
        <v>148</v>
      </c>
      <c r="R199" t="n">
        <v>1.34</v>
      </c>
      <c r="S199" t="n">
        <v>0.84</v>
      </c>
      <c r="T199" t="n">
        <v>0.38</v>
      </c>
      <c r="U199" t="n">
        <v>31600</v>
      </c>
      <c r="V199" t="n">
        <v>11.9</v>
      </c>
      <c r="W199" t="n">
        <v>1.32</v>
      </c>
      <c r="X199" t="inlineStr">
        <is>
          <t>T</t>
        </is>
      </c>
      <c r="Y199" t="n">
        <v>1.24</v>
      </c>
      <c r="Z199" t="inlineStr">
        <is>
          <t>T</t>
        </is>
      </c>
      <c r="AA199" t="n">
        <v>0.29</v>
      </c>
      <c r="AB199" t="n">
        <v>0.03</v>
      </c>
      <c r="AC199" t="inlineStr">
        <is>
          <t>T</t>
        </is>
      </c>
      <c r="AD199" t="n">
        <v>11500</v>
      </c>
      <c r="AE199" t="n">
        <v>7.19</v>
      </c>
      <c r="AF199" t="n">
        <v>23.4</v>
      </c>
      <c r="AG199" t="n">
        <v>0.11</v>
      </c>
      <c r="AH199" t="n">
        <v>21300</v>
      </c>
      <c r="AI199" t="n">
        <v>340</v>
      </c>
      <c r="AJ199" t="n">
        <v>9.960000000000001</v>
      </c>
      <c r="AK199" t="n">
        <v>2310</v>
      </c>
      <c r="AL199" t="n">
        <v>1.58</v>
      </c>
      <c r="AM199" t="n">
        <v>5.78</v>
      </c>
      <c r="AN199" t="n">
        <v>123</v>
      </c>
      <c r="AO199" t="n">
        <v>150</v>
      </c>
      <c r="AP199" t="n">
        <v>15.8</v>
      </c>
      <c r="AQ199" t="inlineStr">
        <is>
          <t>T</t>
        </is>
      </c>
      <c r="AR199" t="n">
        <v>1.56</v>
      </c>
      <c r="AS199" t="inlineStr">
        <is>
          <t>T</t>
        </is>
      </c>
      <c r="AT199" t="n">
        <v>44.9</v>
      </c>
      <c r="AU199" t="inlineStr">
        <is>
          <t>T</t>
        </is>
      </c>
      <c r="AV199" t="inlineStr">
        <is>
          <t>T</t>
        </is>
      </c>
      <c r="AW199" t="inlineStr">
        <is>
          <t>T</t>
        </is>
      </c>
      <c r="AX199" t="n">
        <v>1110</v>
      </c>
      <c r="AY199" t="inlineStr">
        <is>
          <t>T</t>
        </is>
      </c>
      <c r="AZ199" t="n">
        <v>19.2</v>
      </c>
      <c r="BA199" t="inlineStr">
        <is>
          <t>T</t>
        </is>
      </c>
      <c r="BB199" t="inlineStr">
        <is>
          <t>T</t>
        </is>
      </c>
      <c r="BC199" t="n">
        <v>1.21</v>
      </c>
      <c r="BD199" t="n">
        <v>0.5</v>
      </c>
      <c r="BE199" t="n">
        <v>32</v>
      </c>
      <c r="BF199" t="n">
        <v>0.1</v>
      </c>
      <c r="BG199" t="n">
        <v>0.21</v>
      </c>
      <c r="BH199" t="n">
        <v>0.41</v>
      </c>
      <c r="BI199" t="n">
        <v>1.85</v>
      </c>
      <c r="BJ199" t="n">
        <v>1980</v>
      </c>
      <c r="BK199" t="n">
        <v>0.35</v>
      </c>
      <c r="BL199" t="n">
        <v>0.11</v>
      </c>
      <c r="BM199" t="n">
        <v>0.52</v>
      </c>
      <c r="BN199" t="n">
        <v>139</v>
      </c>
      <c r="BO199" t="n">
        <v>15.3</v>
      </c>
      <c r="BP199" t="n">
        <v>7.38</v>
      </c>
      <c r="BQ199" t="n">
        <v>0.8</v>
      </c>
      <c r="BR199" t="n">
        <v>57</v>
      </c>
      <c r="BS199" t="n">
        <v>45.5</v>
      </c>
    </row>
    <row r="200">
      <c r="A200" t="inlineStr">
        <is>
          <t>OREAS0258</t>
        </is>
      </c>
      <c r="B200" t="n">
        <v>1.57</v>
      </c>
      <c r="C200" t="n">
        <v>62000</v>
      </c>
      <c r="D200" t="n">
        <v>256</v>
      </c>
      <c r="E200" t="n">
        <v>11.15</v>
      </c>
      <c r="F200" s="2" t="n">
        <v>10</v>
      </c>
      <c r="G200" t="n">
        <v>423</v>
      </c>
      <c r="H200" t="n">
        <v>1.54</v>
      </c>
      <c r="I200" t="n">
        <v>4.76</v>
      </c>
      <c r="J200" t="n">
        <v>7190</v>
      </c>
      <c r="K200" t="n">
        <v>0.082</v>
      </c>
      <c r="L200" t="n">
        <v>45</v>
      </c>
      <c r="M200" t="inlineStr">
        <is>
          <t>T</t>
        </is>
      </c>
      <c r="N200" t="n">
        <v>20.5</v>
      </c>
      <c r="O200" t="n">
        <v>236</v>
      </c>
      <c r="P200" t="n">
        <v>3.31</v>
      </c>
      <c r="Q200" t="n">
        <v>101</v>
      </c>
      <c r="R200" t="n">
        <v>2.59</v>
      </c>
      <c r="S200" t="n">
        <v>1.33</v>
      </c>
      <c r="T200" t="n">
        <v>0.95</v>
      </c>
      <c r="U200" t="n">
        <v>37400</v>
      </c>
      <c r="V200" t="n">
        <v>15.2</v>
      </c>
      <c r="W200" t="n">
        <v>3.19</v>
      </c>
      <c r="X200" t="n">
        <v>0.14</v>
      </c>
      <c r="Y200" t="n">
        <v>2.81</v>
      </c>
      <c r="Z200" t="n">
        <v>0.2</v>
      </c>
      <c r="AA200" t="n">
        <v>0.48</v>
      </c>
      <c r="AB200" t="n">
        <v>0.05</v>
      </c>
      <c r="AC200" t="inlineStr">
        <is>
          <t>T</t>
        </is>
      </c>
      <c r="AD200" t="n">
        <v>15000</v>
      </c>
      <c r="AE200" t="n">
        <v>23.9</v>
      </c>
      <c r="AF200" t="n">
        <v>25.6</v>
      </c>
      <c r="AG200" t="n">
        <v>0.16</v>
      </c>
      <c r="AH200" t="n">
        <v>16400</v>
      </c>
      <c r="AI200" t="n">
        <v>310</v>
      </c>
      <c r="AJ200" t="n">
        <v>6.72</v>
      </c>
      <c r="AK200" t="n">
        <v>4300</v>
      </c>
      <c r="AL200" t="n">
        <v>11</v>
      </c>
      <c r="AM200" t="n">
        <v>19.7</v>
      </c>
      <c r="AN200" t="n">
        <v>89</v>
      </c>
      <c r="AO200" t="n">
        <v>400</v>
      </c>
      <c r="AP200" t="n">
        <v>15.8</v>
      </c>
      <c r="AQ200" t="inlineStr">
        <is>
          <t>T</t>
        </is>
      </c>
      <c r="AR200" t="n">
        <v>5.15</v>
      </c>
      <c r="AS200" t="inlineStr">
        <is>
          <t>T</t>
        </is>
      </c>
      <c r="AT200" t="n">
        <v>10.8</v>
      </c>
      <c r="AU200" s="2" t="n">
        <v>0.002</v>
      </c>
      <c r="AV200" t="inlineStr">
        <is>
          <t>T</t>
        </is>
      </c>
      <c r="AW200" t="inlineStr">
        <is>
          <t>T</t>
        </is>
      </c>
      <c r="AX200" t="n">
        <v>700</v>
      </c>
      <c r="AY200" t="n">
        <v>12.2</v>
      </c>
      <c r="AZ200" t="n">
        <v>17.9</v>
      </c>
      <c r="BA200" t="n">
        <v>0.9399999999999999</v>
      </c>
      <c r="BB200" t="inlineStr">
        <is>
          <t>T</t>
        </is>
      </c>
      <c r="BC200" t="n">
        <v>2.75</v>
      </c>
      <c r="BD200" t="n">
        <v>4.69</v>
      </c>
      <c r="BE200" t="n">
        <v>110</v>
      </c>
      <c r="BF200" t="n">
        <v>0.76</v>
      </c>
      <c r="BG200" t="n">
        <v>0.44</v>
      </c>
      <c r="BH200" t="n">
        <v>0.24</v>
      </c>
      <c r="BI200" t="n">
        <v>6.8</v>
      </c>
      <c r="BJ200" t="n">
        <v>3410</v>
      </c>
      <c r="BK200" t="n">
        <v>0.41</v>
      </c>
      <c r="BL200" t="n">
        <v>0.17</v>
      </c>
      <c r="BM200" t="n">
        <v>1.4</v>
      </c>
      <c r="BN200" t="n">
        <v>58</v>
      </c>
      <c r="BO200" t="n">
        <v>52</v>
      </c>
      <c r="BP200" t="n">
        <v>12</v>
      </c>
      <c r="BQ200" t="n">
        <v>1.25</v>
      </c>
      <c r="BR200" t="n">
        <v>69</v>
      </c>
      <c r="BS200" t="n">
        <v>109</v>
      </c>
    </row>
    <row r="201">
      <c r="A201" t="inlineStr">
        <is>
          <t>OREAS0025a</t>
        </is>
      </c>
      <c r="B201" t="inlineStr">
        <is>
          <t>T</t>
        </is>
      </c>
      <c r="C201" t="n">
        <v>88700</v>
      </c>
      <c r="D201" t="inlineStr">
        <is>
          <t>T</t>
        </is>
      </c>
      <c r="E201" s="2" t="n">
        <v>0.002</v>
      </c>
      <c r="F201" t="inlineStr">
        <is>
          <t>T</t>
        </is>
      </c>
      <c r="G201" t="n">
        <v>147</v>
      </c>
      <c r="H201" t="n">
        <v>1.02</v>
      </c>
      <c r="I201" t="n">
        <v>0.35</v>
      </c>
      <c r="J201" t="n">
        <v>3090</v>
      </c>
      <c r="K201" t="inlineStr">
        <is>
          <t>T</t>
        </is>
      </c>
      <c r="L201" t="n">
        <v>48.9</v>
      </c>
      <c r="M201" t="inlineStr">
        <is>
          <t>T</t>
        </is>
      </c>
      <c r="N201" t="n">
        <v>8.199999999999999</v>
      </c>
      <c r="O201" t="n">
        <v>115</v>
      </c>
      <c r="P201" t="n">
        <v>6.46</v>
      </c>
      <c r="Q201" t="n">
        <v>33.9</v>
      </c>
      <c r="R201" t="n">
        <v>4.31</v>
      </c>
      <c r="S201" t="n">
        <v>2.76</v>
      </c>
      <c r="T201" t="n">
        <v>0.8</v>
      </c>
      <c r="U201" t="n">
        <v>66000</v>
      </c>
      <c r="V201" t="n">
        <v>25.9</v>
      </c>
      <c r="W201" t="n">
        <v>3.79</v>
      </c>
      <c r="X201" t="inlineStr">
        <is>
          <t>T</t>
        </is>
      </c>
      <c r="Y201" t="n">
        <v>4.53</v>
      </c>
      <c r="Z201" t="inlineStr">
        <is>
          <t>T</t>
        </is>
      </c>
      <c r="AA201" t="n">
        <v>0.92</v>
      </c>
      <c r="AB201" t="inlineStr">
        <is>
          <t>T</t>
        </is>
      </c>
      <c r="AC201" t="inlineStr">
        <is>
          <t>T</t>
        </is>
      </c>
      <c r="AD201" t="n">
        <v>4820</v>
      </c>
      <c r="AE201" t="n">
        <v>21.8</v>
      </c>
      <c r="AF201" t="n">
        <v>36.7</v>
      </c>
      <c r="AG201" t="n">
        <v>0.45</v>
      </c>
      <c r="AH201" t="n">
        <v>3270</v>
      </c>
      <c r="AI201" t="n">
        <v>470</v>
      </c>
      <c r="AJ201" t="n">
        <v>2.55</v>
      </c>
      <c r="AK201" t="n">
        <v>1340</v>
      </c>
      <c r="AL201" t="n">
        <v>22.4</v>
      </c>
      <c r="AM201" t="n">
        <v>20</v>
      </c>
      <c r="AN201" t="n">
        <v>26.9</v>
      </c>
      <c r="AO201" t="n">
        <v>480</v>
      </c>
      <c r="AP201" t="n">
        <v>25.2</v>
      </c>
      <c r="AQ201" t="inlineStr">
        <is>
          <t>T</t>
        </is>
      </c>
      <c r="AR201" t="n">
        <v>5.33</v>
      </c>
      <c r="AS201" t="inlineStr">
        <is>
          <t>T</t>
        </is>
      </c>
      <c r="AT201" t="n">
        <v>60</v>
      </c>
      <c r="AU201" t="inlineStr">
        <is>
          <t>T</t>
        </is>
      </c>
      <c r="AV201" t="inlineStr">
        <is>
          <t>T</t>
        </is>
      </c>
      <c r="AW201" t="inlineStr">
        <is>
          <t>T</t>
        </is>
      </c>
      <c r="AX201" t="n">
        <v>510</v>
      </c>
      <c r="AY201" t="n">
        <v>0.67</v>
      </c>
      <c r="AZ201" t="n">
        <v>13.7</v>
      </c>
      <c r="BA201" t="inlineStr">
        <is>
          <t>T</t>
        </is>
      </c>
      <c r="BB201" t="n">
        <v>264848.626</v>
      </c>
      <c r="BC201" t="n">
        <v>3.9</v>
      </c>
      <c r="BD201" t="n">
        <v>4.06</v>
      </c>
      <c r="BE201" t="n">
        <v>48.5</v>
      </c>
      <c r="BF201" t="n">
        <v>1.6</v>
      </c>
      <c r="BG201" t="n">
        <v>0.66</v>
      </c>
      <c r="BH201" t="inlineStr">
        <is>
          <t>T</t>
        </is>
      </c>
      <c r="BI201" t="n">
        <v>15.8</v>
      </c>
      <c r="BJ201" t="n">
        <v>9770</v>
      </c>
      <c r="BK201" t="n">
        <v>0.35</v>
      </c>
      <c r="BL201" t="n">
        <v>0.43</v>
      </c>
      <c r="BM201" t="n">
        <v>2.94</v>
      </c>
      <c r="BN201" t="n">
        <v>164</v>
      </c>
      <c r="BO201" t="n">
        <v>2.1</v>
      </c>
      <c r="BP201" t="n">
        <v>12.3</v>
      </c>
      <c r="BQ201" t="n">
        <v>2.89</v>
      </c>
      <c r="BR201" t="n">
        <v>44.4</v>
      </c>
      <c r="BS201" t="n">
        <v>398</v>
      </c>
    </row>
    <row r="202">
      <c r="A202" t="inlineStr">
        <is>
          <t>OREAS0025b</t>
        </is>
      </c>
      <c r="B202" t="n">
        <v>0.047</v>
      </c>
      <c r="C202" t="n">
        <v>86000</v>
      </c>
      <c r="D202" t="n">
        <v>14.5</v>
      </c>
      <c r="E202" t="n">
        <v>0.002</v>
      </c>
      <c r="F202" s="2" t="n">
        <v>10</v>
      </c>
      <c r="G202" t="n">
        <v>211</v>
      </c>
      <c r="H202" t="n">
        <v>1.3</v>
      </c>
      <c r="I202" t="n">
        <v>0.4</v>
      </c>
      <c r="J202" t="n">
        <v>2550</v>
      </c>
      <c r="K202" t="n">
        <v>0.044</v>
      </c>
      <c r="L202" t="n">
        <v>53</v>
      </c>
      <c r="M202" t="inlineStr">
        <is>
          <t>T</t>
        </is>
      </c>
      <c r="N202" t="n">
        <v>9.289999999999999</v>
      </c>
      <c r="O202" t="n">
        <v>204</v>
      </c>
      <c r="P202" t="n">
        <v>4.61</v>
      </c>
      <c r="Q202" t="n">
        <v>38.3</v>
      </c>
      <c r="R202" t="n">
        <v>2.47</v>
      </c>
      <c r="S202" t="n">
        <v>1.29</v>
      </c>
      <c r="T202" t="n">
        <v>0.83</v>
      </c>
      <c r="U202" t="n">
        <v>81900</v>
      </c>
      <c r="V202" t="n">
        <v>25.3</v>
      </c>
      <c r="W202" t="n">
        <v>3.16</v>
      </c>
      <c r="X202" t="n">
        <v>2.03</v>
      </c>
      <c r="Y202" t="n">
        <v>4.68</v>
      </c>
      <c r="Z202" t="n">
        <v>0.028</v>
      </c>
      <c r="AA202" t="n">
        <v>0.46</v>
      </c>
      <c r="AB202" t="n">
        <v>0.095</v>
      </c>
      <c r="AC202" t="inlineStr">
        <is>
          <t>T</t>
        </is>
      </c>
      <c r="AD202" t="n">
        <v>7620</v>
      </c>
      <c r="AE202" t="n">
        <v>28.3</v>
      </c>
      <c r="AF202" t="n">
        <v>29.5</v>
      </c>
      <c r="AG202" t="n">
        <v>0.18</v>
      </c>
      <c r="AH202" t="n">
        <v>3550</v>
      </c>
      <c r="AI202" t="n">
        <v>240</v>
      </c>
      <c r="AJ202" t="n">
        <v>2.12</v>
      </c>
      <c r="AK202" t="n">
        <v>710</v>
      </c>
      <c r="AL202" t="n">
        <v>23.7</v>
      </c>
      <c r="AM202" t="n">
        <v>21.2</v>
      </c>
      <c r="AN202" t="n">
        <v>69</v>
      </c>
      <c r="AO202" t="n">
        <v>410</v>
      </c>
      <c r="AP202" t="n">
        <v>20.9</v>
      </c>
      <c r="AQ202" t="n">
        <v>0.001</v>
      </c>
      <c r="AR202" t="n">
        <v>5.8</v>
      </c>
      <c r="AS202" s="2" t="n">
        <v>0.005</v>
      </c>
      <c r="AT202" t="n">
        <v>61</v>
      </c>
      <c r="AU202" s="2" t="n">
        <v>0.002</v>
      </c>
      <c r="AV202" t="inlineStr">
        <is>
          <t>T</t>
        </is>
      </c>
      <c r="AW202" t="inlineStr">
        <is>
          <t>T</t>
        </is>
      </c>
      <c r="AX202" t="n">
        <v>260</v>
      </c>
      <c r="AY202" t="n">
        <v>0.98</v>
      </c>
      <c r="AZ202" t="n">
        <v>15.3</v>
      </c>
      <c r="BA202" t="n">
        <v>0.43</v>
      </c>
      <c r="BB202" t="n">
        <v>271532.945</v>
      </c>
      <c r="BC202" t="n">
        <v>4.19</v>
      </c>
      <c r="BD202" t="n">
        <v>5.07</v>
      </c>
      <c r="BE202" t="n">
        <v>32.3</v>
      </c>
      <c r="BF202" t="n">
        <v>1.65</v>
      </c>
      <c r="BG202" t="n">
        <v>0.43</v>
      </c>
      <c r="BH202" s="2" t="n">
        <v>0.05</v>
      </c>
      <c r="BI202" t="n">
        <v>12.8</v>
      </c>
      <c r="BJ202" t="n">
        <v>10100</v>
      </c>
      <c r="BK202" t="n">
        <v>0.4</v>
      </c>
      <c r="BL202" t="n">
        <v>0.19</v>
      </c>
      <c r="BM202" t="n">
        <v>2.35</v>
      </c>
      <c r="BN202" t="n">
        <v>188</v>
      </c>
      <c r="BO202" t="n">
        <v>2.07</v>
      </c>
      <c r="BP202" t="n">
        <v>11.8</v>
      </c>
      <c r="BQ202" t="n">
        <v>1.1</v>
      </c>
      <c r="BR202" t="n">
        <v>66</v>
      </c>
      <c r="BS202" t="n">
        <v>181</v>
      </c>
    </row>
    <row r="203">
      <c r="A203" t="inlineStr">
        <is>
          <t>OREAS0260</t>
        </is>
      </c>
      <c r="B203" t="n">
        <v>0.146</v>
      </c>
      <c r="C203" t="n">
        <v>13300</v>
      </c>
      <c r="D203" t="n">
        <v>12.5</v>
      </c>
      <c r="E203" t="n">
        <v>0.016</v>
      </c>
      <c r="F203" t="inlineStr">
        <is>
          <t>T</t>
        </is>
      </c>
      <c r="G203" t="n">
        <v>151</v>
      </c>
      <c r="H203" t="n">
        <v>1.24</v>
      </c>
      <c r="I203" t="n">
        <v>0.54</v>
      </c>
      <c r="J203" t="n">
        <v>8850</v>
      </c>
      <c r="K203" t="n">
        <v>0.21</v>
      </c>
      <c r="L203" t="inlineStr">
        <is>
          <t>T</t>
        </is>
      </c>
      <c r="M203" t="inlineStr">
        <is>
          <t>T</t>
        </is>
      </c>
      <c r="N203" t="n">
        <v>32.1</v>
      </c>
      <c r="O203" t="n">
        <v>49.2</v>
      </c>
      <c r="P203" t="inlineStr">
        <is>
          <t>T</t>
        </is>
      </c>
      <c r="Q203" t="n">
        <v>46.5</v>
      </c>
      <c r="R203" t="n">
        <v>2.64</v>
      </c>
      <c r="S203" t="n">
        <v>1.22</v>
      </c>
      <c r="T203" t="n">
        <v>0.88</v>
      </c>
      <c r="U203" t="n">
        <v>37300</v>
      </c>
      <c r="V203" t="n">
        <v>5.05</v>
      </c>
      <c r="W203" t="n">
        <v>4.04</v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n">
        <v>0.44</v>
      </c>
      <c r="AB203" t="n">
        <v>0.027</v>
      </c>
      <c r="AC203" t="inlineStr">
        <is>
          <t>T</t>
        </is>
      </c>
      <c r="AD203" t="n">
        <v>2850</v>
      </c>
      <c r="AE203" t="inlineStr">
        <is>
          <t>T</t>
        </is>
      </c>
      <c r="AF203" t="n">
        <v>21.5</v>
      </c>
      <c r="AG203" t="n">
        <v>0.14</v>
      </c>
      <c r="AH203" t="n">
        <v>5930</v>
      </c>
      <c r="AI203" t="n">
        <v>450</v>
      </c>
      <c r="AJ203" t="n">
        <v>0.43</v>
      </c>
      <c r="AK203" t="n">
        <v>820</v>
      </c>
      <c r="AL203" t="inlineStr">
        <is>
          <t>T</t>
        </is>
      </c>
      <c r="AM203" t="inlineStr">
        <is>
          <t>T</t>
        </is>
      </c>
      <c r="AN203" t="n">
        <v>75</v>
      </c>
      <c r="AO203" t="n">
        <v>400</v>
      </c>
      <c r="AP203" t="n">
        <v>30.7</v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n">
        <v>770</v>
      </c>
      <c r="AY203" t="n">
        <v>1.32</v>
      </c>
      <c r="AZ203" t="n">
        <v>3.39</v>
      </c>
      <c r="BA203" t="inlineStr">
        <is>
          <t>T</t>
        </is>
      </c>
      <c r="BB203" t="inlineStr">
        <is>
          <t>T</t>
        </is>
      </c>
      <c r="BC203" t="n">
        <v>4.8</v>
      </c>
      <c r="BD203" t="inlineStr">
        <is>
          <t>T</t>
        </is>
      </c>
      <c r="BE203" t="n">
        <v>14.8</v>
      </c>
      <c r="BF203" t="inlineStr">
        <is>
          <t>T</t>
        </is>
      </c>
      <c r="BG203" t="n">
        <v>0.52</v>
      </c>
      <c r="BH203" t="n">
        <v>0.081</v>
      </c>
      <c r="BI203" t="n">
        <v>11.3</v>
      </c>
      <c r="BJ203" t="inlineStr">
        <is>
          <t>T</t>
        </is>
      </c>
      <c r="BK203" t="n">
        <v>0.22</v>
      </c>
      <c r="BL203" t="n">
        <v>0.16</v>
      </c>
      <c r="BM203" t="n">
        <v>1.29</v>
      </c>
      <c r="BN203" t="n">
        <v>22</v>
      </c>
      <c r="BO203" t="n">
        <v>0.063</v>
      </c>
      <c r="BP203" t="n">
        <v>11.7</v>
      </c>
      <c r="BQ203" t="n">
        <v>0.99</v>
      </c>
      <c r="BR203" t="n">
        <v>125</v>
      </c>
      <c r="BS203" t="inlineStr">
        <is>
          <t>T</t>
        </is>
      </c>
    </row>
    <row r="204">
      <c r="A204" t="inlineStr">
        <is>
          <t>OREAS0261</t>
        </is>
      </c>
      <c r="B204" t="n">
        <v>0.204</v>
      </c>
      <c r="C204" t="n">
        <v>13300</v>
      </c>
      <c r="D204" t="n">
        <v>17.8</v>
      </c>
      <c r="E204" t="n">
        <v>0.049</v>
      </c>
      <c r="F204" t="inlineStr">
        <is>
          <t>T</t>
        </is>
      </c>
      <c r="G204" t="n">
        <v>171</v>
      </c>
      <c r="H204" t="n">
        <v>1.23</v>
      </c>
      <c r="I204" t="n">
        <v>0.59</v>
      </c>
      <c r="J204" t="n">
        <v>11500</v>
      </c>
      <c r="K204" t="n">
        <v>0.27</v>
      </c>
      <c r="L204" t="inlineStr">
        <is>
          <t>T</t>
        </is>
      </c>
      <c r="M204" t="inlineStr">
        <is>
          <t>T</t>
        </is>
      </c>
      <c r="N204" t="n">
        <v>31.5</v>
      </c>
      <c r="O204" t="n">
        <v>48.5</v>
      </c>
      <c r="P204" t="inlineStr">
        <is>
          <t>T</t>
        </is>
      </c>
      <c r="Q204" t="n">
        <v>64</v>
      </c>
      <c r="R204" t="n">
        <v>2.63</v>
      </c>
      <c r="S204" t="n">
        <v>1.24</v>
      </c>
      <c r="T204" t="n">
        <v>0.85</v>
      </c>
      <c r="U204" t="n">
        <v>37400</v>
      </c>
      <c r="V204" t="n">
        <v>4.98</v>
      </c>
      <c r="W204" t="n">
        <v>3.94</v>
      </c>
      <c r="X204" t="inlineStr">
        <is>
          <t>T</t>
        </is>
      </c>
      <c r="Y204" t="inlineStr">
        <is>
          <t>T</t>
        </is>
      </c>
      <c r="Z204" t="n">
        <v>0.07099999999999999</v>
      </c>
      <c r="AA204" t="n">
        <v>0.44</v>
      </c>
      <c r="AB204" t="n">
        <v>0.028</v>
      </c>
      <c r="AC204" t="inlineStr">
        <is>
          <t>T</t>
        </is>
      </c>
      <c r="AD204" t="n">
        <v>2810</v>
      </c>
      <c r="AE204" t="inlineStr">
        <is>
          <t>T</t>
        </is>
      </c>
      <c r="AF204" t="n">
        <v>21.1</v>
      </c>
      <c r="AG204" t="n">
        <v>0.14</v>
      </c>
      <c r="AH204" t="n">
        <v>6580</v>
      </c>
      <c r="AI204" t="n">
        <v>460</v>
      </c>
      <c r="AJ204" t="n">
        <v>0.48</v>
      </c>
      <c r="AK204" t="n">
        <v>820</v>
      </c>
      <c r="AL204" t="inlineStr">
        <is>
          <t>T</t>
        </is>
      </c>
      <c r="AM204" t="inlineStr">
        <is>
          <t>T</t>
        </is>
      </c>
      <c r="AN204" t="n">
        <v>74</v>
      </c>
      <c r="AO204" t="n">
        <v>410</v>
      </c>
      <c r="AP204" t="n">
        <v>34.2</v>
      </c>
      <c r="AQ204" t="inlineStr">
        <is>
          <t>T</t>
        </is>
      </c>
      <c r="AR204" t="inlineStr">
        <is>
          <t>T</t>
        </is>
      </c>
      <c r="AS204" t="inlineStr">
        <is>
          <t>T</t>
        </is>
      </c>
      <c r="AT204" t="inlineStr">
        <is>
          <t>T</t>
        </is>
      </c>
      <c r="AU204" t="inlineStr">
        <is>
          <t>T</t>
        </is>
      </c>
      <c r="AV204" t="inlineStr">
        <is>
          <t>T</t>
        </is>
      </c>
      <c r="AW204" t="inlineStr">
        <is>
          <t>T</t>
        </is>
      </c>
      <c r="AX204" t="n">
        <v>1100</v>
      </c>
      <c r="AY204" t="n">
        <v>2.43</v>
      </c>
      <c r="AZ204" t="n">
        <v>3.42</v>
      </c>
      <c r="BA204" t="inlineStr">
        <is>
          <t>T</t>
        </is>
      </c>
      <c r="BB204" t="inlineStr">
        <is>
          <t>T</t>
        </is>
      </c>
      <c r="BC204" t="n">
        <v>4.58</v>
      </c>
      <c r="BD204" t="inlineStr">
        <is>
          <t>T</t>
        </is>
      </c>
      <c r="BE204" t="n">
        <v>17.5</v>
      </c>
      <c r="BF204" t="inlineStr">
        <is>
          <t>T</t>
        </is>
      </c>
      <c r="BG204" t="n">
        <v>0.51</v>
      </c>
      <c r="BH204" t="n">
        <v>0.11</v>
      </c>
      <c r="BI204" t="n">
        <v>10.9</v>
      </c>
      <c r="BJ204" t="inlineStr">
        <is>
          <t>T</t>
        </is>
      </c>
      <c r="BK204" t="n">
        <v>0.28</v>
      </c>
      <c r="BL204" t="n">
        <v>0.16</v>
      </c>
      <c r="BM204" t="n">
        <v>1.29</v>
      </c>
      <c r="BN204" t="n">
        <v>22.6</v>
      </c>
      <c r="BO204" t="n">
        <v>0.092</v>
      </c>
      <c r="BP204" t="n">
        <v>11.7</v>
      </c>
      <c r="BQ204" t="n">
        <v>0.98</v>
      </c>
      <c r="BR204" t="n">
        <v>128</v>
      </c>
      <c r="BS204" t="inlineStr">
        <is>
          <t>T</t>
        </is>
      </c>
    </row>
    <row r="205">
      <c r="A205" t="inlineStr">
        <is>
          <t>OREAS0262</t>
        </is>
      </c>
      <c r="B205" t="n">
        <v>0.45</v>
      </c>
      <c r="C205" t="n">
        <v>13000</v>
      </c>
      <c r="D205" t="n">
        <v>35.8</v>
      </c>
      <c r="E205" t="n">
        <v>0.099</v>
      </c>
      <c r="F205" t="inlineStr">
        <is>
          <t>T</t>
        </is>
      </c>
      <c r="G205" t="n">
        <v>248</v>
      </c>
      <c r="H205" t="n">
        <v>1.14</v>
      </c>
      <c r="I205" t="n">
        <v>0.98</v>
      </c>
      <c r="J205" t="n">
        <v>29800</v>
      </c>
      <c r="K205" t="n">
        <v>0.61</v>
      </c>
      <c r="L205" t="inlineStr">
        <is>
          <t>T</t>
        </is>
      </c>
      <c r="M205" t="inlineStr">
        <is>
          <t>T</t>
        </is>
      </c>
      <c r="N205" t="n">
        <v>26.9</v>
      </c>
      <c r="O205" t="n">
        <v>41.7</v>
      </c>
      <c r="P205" t="inlineStr">
        <is>
          <t>T</t>
        </is>
      </c>
      <c r="Q205" t="n">
        <v>118</v>
      </c>
      <c r="R205" t="n">
        <v>2.29</v>
      </c>
      <c r="S205" t="n">
        <v>1.17</v>
      </c>
      <c r="T205" t="n">
        <v>0.72</v>
      </c>
      <c r="U205" t="n">
        <v>34500</v>
      </c>
      <c r="V205" t="n">
        <v>4.59</v>
      </c>
      <c r="W205" t="n">
        <v>3.34</v>
      </c>
      <c r="X205" t="inlineStr">
        <is>
          <t>T</t>
        </is>
      </c>
      <c r="Y205" t="inlineStr">
        <is>
          <t>T</t>
        </is>
      </c>
      <c r="Z205" t="n">
        <v>0.17</v>
      </c>
      <c r="AA205" t="n">
        <v>0.41</v>
      </c>
      <c r="AB205" t="n">
        <v>0.033</v>
      </c>
      <c r="AC205" t="inlineStr">
        <is>
          <t>T</t>
        </is>
      </c>
      <c r="AD205" t="n">
        <v>2950</v>
      </c>
      <c r="AE205" t="inlineStr">
        <is>
          <t>T</t>
        </is>
      </c>
      <c r="AF205" t="n">
        <v>17.8</v>
      </c>
      <c r="AG205" t="inlineStr">
        <is>
          <t>T</t>
        </is>
      </c>
      <c r="AH205" t="n">
        <v>11700</v>
      </c>
      <c r="AI205" t="n">
        <v>530</v>
      </c>
      <c r="AJ205" t="n">
        <v>0.68</v>
      </c>
      <c r="AK205" t="n">
        <v>710</v>
      </c>
      <c r="AL205" t="inlineStr">
        <is>
          <t>T</t>
        </is>
      </c>
      <c r="AM205" t="inlineStr">
        <is>
          <t>T</t>
        </is>
      </c>
      <c r="AN205" t="n">
        <v>62</v>
      </c>
      <c r="AO205" t="n">
        <v>400</v>
      </c>
      <c r="AP205" t="n">
        <v>56</v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n">
        <v>2720</v>
      </c>
      <c r="AY205" t="n">
        <v>5.06</v>
      </c>
      <c r="AZ205" t="n">
        <v>3.49</v>
      </c>
      <c r="BA205" t="inlineStr">
        <is>
          <t>T</t>
        </is>
      </c>
      <c r="BB205" t="inlineStr">
        <is>
          <t>T</t>
        </is>
      </c>
      <c r="BC205" t="n">
        <v>3.58</v>
      </c>
      <c r="BD205" t="inlineStr">
        <is>
          <t>T</t>
        </is>
      </c>
      <c r="BE205" t="n">
        <v>36</v>
      </c>
      <c r="BF205" t="inlineStr">
        <is>
          <t>T</t>
        </is>
      </c>
      <c r="BG205" t="n">
        <v>0.43</v>
      </c>
      <c r="BH205" t="n">
        <v>0.23</v>
      </c>
      <c r="BI205" t="n">
        <v>9.33</v>
      </c>
      <c r="BJ205" t="inlineStr">
        <is>
          <t>T</t>
        </is>
      </c>
      <c r="BK205" t="n">
        <v>0.47</v>
      </c>
      <c r="BL205" t="inlineStr">
        <is>
          <t>T</t>
        </is>
      </c>
      <c r="BM205" t="n">
        <v>1.22</v>
      </c>
      <c r="BN205" t="n">
        <v>22.5</v>
      </c>
      <c r="BO205" t="inlineStr">
        <is>
          <t>T</t>
        </is>
      </c>
      <c r="BP205" t="n">
        <v>11.2</v>
      </c>
      <c r="BQ205" t="n">
        <v>0.95</v>
      </c>
      <c r="BR205" t="n">
        <v>154</v>
      </c>
      <c r="BS205" t="inlineStr">
        <is>
          <t>T</t>
        </is>
      </c>
    </row>
    <row r="206">
      <c r="A206" t="inlineStr">
        <is>
          <t>OREAS0262b</t>
        </is>
      </c>
      <c r="B206" t="n">
        <v>0.132</v>
      </c>
      <c r="C206" t="n">
        <v>50100</v>
      </c>
      <c r="D206" t="n">
        <v>30.3</v>
      </c>
      <c r="E206" t="n">
        <v>0.104</v>
      </c>
      <c r="F206" s="2" t="n">
        <v>10</v>
      </c>
      <c r="G206" t="n">
        <v>336</v>
      </c>
      <c r="H206" t="n">
        <v>1.52</v>
      </c>
      <c r="I206" t="n">
        <v>0.73</v>
      </c>
      <c r="J206" t="n">
        <v>3840</v>
      </c>
      <c r="K206" t="n">
        <v>0.062</v>
      </c>
      <c r="L206" t="n">
        <v>68</v>
      </c>
      <c r="M206" t="inlineStr">
        <is>
          <t>T</t>
        </is>
      </c>
      <c r="N206" t="n">
        <v>5.74</v>
      </c>
      <c r="O206" t="n">
        <v>49.7</v>
      </c>
      <c r="P206" t="n">
        <v>5.02</v>
      </c>
      <c r="Q206" t="n">
        <v>70</v>
      </c>
      <c r="R206" t="n">
        <v>2.37</v>
      </c>
      <c r="S206" t="n">
        <v>1.31</v>
      </c>
      <c r="T206" t="n">
        <v>0.74</v>
      </c>
      <c r="U206" t="n">
        <v>24600</v>
      </c>
      <c r="V206" t="n">
        <v>12.6</v>
      </c>
      <c r="W206" t="n">
        <v>3.35</v>
      </c>
      <c r="X206" t="inlineStr">
        <is>
          <t>T</t>
        </is>
      </c>
      <c r="Y206" t="n">
        <v>2.54</v>
      </c>
      <c r="Z206" t="n">
        <v>0.056</v>
      </c>
      <c r="AA206" t="n">
        <v>0.43</v>
      </c>
      <c r="AB206" t="n">
        <v>0.063</v>
      </c>
      <c r="AC206" t="inlineStr">
        <is>
          <t>T</t>
        </is>
      </c>
      <c r="AD206" t="n">
        <v>16300</v>
      </c>
      <c r="AE206" t="n">
        <v>34.6</v>
      </c>
      <c r="AF206" t="n">
        <v>34.9</v>
      </c>
      <c r="AG206" t="n">
        <v>0.19</v>
      </c>
      <c r="AH206" t="n">
        <v>5570</v>
      </c>
      <c r="AI206" t="n">
        <v>190</v>
      </c>
      <c r="AJ206" t="n">
        <v>1.48</v>
      </c>
      <c r="AK206" t="n">
        <v>1900</v>
      </c>
      <c r="AL206" t="n">
        <v>7.7</v>
      </c>
      <c r="AM206" t="n">
        <v>24</v>
      </c>
      <c r="AN206" t="n">
        <v>16</v>
      </c>
      <c r="AO206" t="n">
        <v>240</v>
      </c>
      <c r="AP206" t="n">
        <v>19.4</v>
      </c>
      <c r="AQ206" t="inlineStr">
        <is>
          <t>T</t>
        </is>
      </c>
      <c r="AR206" t="n">
        <v>6.97</v>
      </c>
      <c r="AS206" t="inlineStr">
        <is>
          <t>T</t>
        </is>
      </c>
      <c r="AT206" t="n">
        <v>17</v>
      </c>
      <c r="AU206" s="2" t="n">
        <v>0.002</v>
      </c>
      <c r="AV206" t="inlineStr">
        <is>
          <t>T</t>
        </is>
      </c>
      <c r="AW206" t="inlineStr">
        <is>
          <t>T</t>
        </is>
      </c>
      <c r="AX206" t="n">
        <v>360</v>
      </c>
      <c r="AY206" t="n">
        <v>5.41</v>
      </c>
      <c r="AZ206" t="n">
        <v>7.02</v>
      </c>
      <c r="BA206" t="inlineStr">
        <is>
          <t>T</t>
        </is>
      </c>
      <c r="BB206" t="inlineStr">
        <is>
          <t>T</t>
        </is>
      </c>
      <c r="BC206" t="n">
        <v>4.35</v>
      </c>
      <c r="BD206" t="n">
        <v>6.72</v>
      </c>
      <c r="BE206" t="n">
        <v>44.1</v>
      </c>
      <c r="BF206" t="n">
        <v>0.78</v>
      </c>
      <c r="BG206" t="n">
        <v>0.45</v>
      </c>
      <c r="BH206" t="n">
        <v>0.09</v>
      </c>
      <c r="BI206" t="n">
        <v>12.6</v>
      </c>
      <c r="BJ206" t="n">
        <v>2530</v>
      </c>
      <c r="BK206" t="n">
        <v>0.88</v>
      </c>
      <c r="BL206" t="n">
        <v>0.18</v>
      </c>
      <c r="BM206" t="n">
        <v>1.95</v>
      </c>
      <c r="BN206" t="n">
        <v>19.3</v>
      </c>
      <c r="BO206" t="n">
        <v>3.07</v>
      </c>
      <c r="BP206" t="n">
        <v>12</v>
      </c>
      <c r="BQ206" t="n">
        <v>1.3</v>
      </c>
      <c r="BR206" t="n">
        <v>47.2</v>
      </c>
      <c r="BS206" t="n">
        <v>89</v>
      </c>
    </row>
    <row r="207">
      <c r="A207" t="inlineStr">
        <is>
          <t>OREAS0263</t>
        </is>
      </c>
      <c r="B207" t="n">
        <v>0.285</v>
      </c>
      <c r="C207" t="n">
        <v>12900</v>
      </c>
      <c r="D207" t="n">
        <v>30.8</v>
      </c>
      <c r="E207" t="n">
        <v>0.214</v>
      </c>
      <c r="F207" t="inlineStr">
        <is>
          <t>T</t>
        </is>
      </c>
      <c r="G207" t="n">
        <v>175</v>
      </c>
      <c r="H207" t="n">
        <v>1.22</v>
      </c>
      <c r="I207" t="n">
        <v>0.57</v>
      </c>
      <c r="J207" t="n">
        <v>10300</v>
      </c>
      <c r="K207" t="n">
        <v>0.27</v>
      </c>
      <c r="L207" t="inlineStr">
        <is>
          <t>T</t>
        </is>
      </c>
      <c r="M207" t="inlineStr">
        <is>
          <t>T</t>
        </is>
      </c>
      <c r="N207" t="n">
        <v>31</v>
      </c>
      <c r="O207" t="n">
        <v>48</v>
      </c>
      <c r="P207" t="inlineStr">
        <is>
          <t>T</t>
        </is>
      </c>
      <c r="Q207" t="n">
        <v>87</v>
      </c>
      <c r="R207" t="n">
        <v>2.64</v>
      </c>
      <c r="S207" t="n">
        <v>1.29</v>
      </c>
      <c r="T207" t="n">
        <v>0.85</v>
      </c>
      <c r="U207" t="n">
        <v>36800</v>
      </c>
      <c r="V207" t="n">
        <v>4.92</v>
      </c>
      <c r="W207" t="n">
        <v>3.89</v>
      </c>
      <c r="X207" t="inlineStr">
        <is>
          <t>T</t>
        </is>
      </c>
      <c r="Y207" t="inlineStr">
        <is>
          <t>T</t>
        </is>
      </c>
      <c r="Z207" t="n">
        <v>0.17</v>
      </c>
      <c r="AA207" t="n">
        <v>0.43</v>
      </c>
      <c r="AB207" t="n">
        <v>0.029</v>
      </c>
      <c r="AC207" t="inlineStr">
        <is>
          <t>T</t>
        </is>
      </c>
      <c r="AD207" t="n">
        <v>2880</v>
      </c>
      <c r="AE207" t="inlineStr">
        <is>
          <t>T</t>
        </is>
      </c>
      <c r="AF207" t="n">
        <v>20.1</v>
      </c>
      <c r="AG207" t="inlineStr">
        <is>
          <t>T</t>
        </is>
      </c>
      <c r="AH207" t="n">
        <v>5930</v>
      </c>
      <c r="AI207" t="n">
        <v>490</v>
      </c>
      <c r="AJ207" t="n">
        <v>0.57</v>
      </c>
      <c r="AK207" t="n">
        <v>790</v>
      </c>
      <c r="AL207" t="inlineStr">
        <is>
          <t>T</t>
        </is>
      </c>
      <c r="AM207" t="inlineStr">
        <is>
          <t>T</t>
        </is>
      </c>
      <c r="AN207" t="n">
        <v>72</v>
      </c>
      <c r="AO207" t="n">
        <v>410</v>
      </c>
      <c r="AP207" t="n">
        <v>34</v>
      </c>
      <c r="AQ207" t="inlineStr">
        <is>
          <t>T</t>
        </is>
      </c>
      <c r="AR207" t="inlineStr">
        <is>
          <t>T</t>
        </is>
      </c>
      <c r="AS207" t="inlineStr">
        <is>
          <t>T</t>
        </is>
      </c>
      <c r="AT207" t="inlineStr">
        <is>
          <t>T</t>
        </is>
      </c>
      <c r="AU207" t="inlineStr">
        <is>
          <t>T</t>
        </is>
      </c>
      <c r="AV207" t="inlineStr">
        <is>
          <t>T</t>
        </is>
      </c>
      <c r="AW207" t="inlineStr">
        <is>
          <t>T</t>
        </is>
      </c>
      <c r="AX207" t="n">
        <v>1260</v>
      </c>
      <c r="AY207" t="n">
        <v>7.37</v>
      </c>
      <c r="AZ207" t="n">
        <v>3.52</v>
      </c>
      <c r="BA207" t="inlineStr">
        <is>
          <t>T</t>
        </is>
      </c>
      <c r="BB207" t="inlineStr">
        <is>
          <t>T</t>
        </is>
      </c>
      <c r="BC207" t="n">
        <v>4.41</v>
      </c>
      <c r="BD207" t="inlineStr">
        <is>
          <t>T</t>
        </is>
      </c>
      <c r="BE207" t="n">
        <v>16.9</v>
      </c>
      <c r="BF207" t="inlineStr">
        <is>
          <t>T</t>
        </is>
      </c>
      <c r="BG207" t="n">
        <v>0.5</v>
      </c>
      <c r="BH207" t="n">
        <v>0.21</v>
      </c>
      <c r="BI207" t="n">
        <v>10.6</v>
      </c>
      <c r="BJ207" t="inlineStr">
        <is>
          <t>T</t>
        </is>
      </c>
      <c r="BK207" t="n">
        <v>0.53</v>
      </c>
      <c r="BL207" t="inlineStr">
        <is>
          <t>T</t>
        </is>
      </c>
      <c r="BM207" t="n">
        <v>1.28</v>
      </c>
      <c r="BN207" t="n">
        <v>22.8</v>
      </c>
      <c r="BO207" t="inlineStr">
        <is>
          <t>T</t>
        </is>
      </c>
      <c r="BP207" t="n">
        <v>12</v>
      </c>
      <c r="BQ207" t="n">
        <v>0.99</v>
      </c>
      <c r="BR207" t="n">
        <v>127</v>
      </c>
      <c r="BS207" t="inlineStr">
        <is>
          <t>T</t>
        </is>
      </c>
    </row>
    <row r="208">
      <c r="A208" t="inlineStr">
        <is>
          <t>OREAS0264</t>
        </is>
      </c>
      <c r="B208" t="n">
        <v>0.573</v>
      </c>
      <c r="C208" t="n">
        <v>43100</v>
      </c>
      <c r="D208" t="n">
        <v>305</v>
      </c>
      <c r="E208" t="n">
        <v>0.307</v>
      </c>
      <c r="F208" t="inlineStr">
        <is>
          <t>T</t>
        </is>
      </c>
      <c r="G208" t="n">
        <v>841</v>
      </c>
      <c r="H208" t="n">
        <v>1.49</v>
      </c>
      <c r="I208" t="n">
        <v>0.17</v>
      </c>
      <c r="J208" t="n">
        <v>4050</v>
      </c>
      <c r="K208" t="n">
        <v>2.21</v>
      </c>
      <c r="L208" t="n">
        <v>42.3</v>
      </c>
      <c r="M208" t="inlineStr">
        <is>
          <t>T</t>
        </is>
      </c>
      <c r="N208" t="n">
        <v>9.710000000000001</v>
      </c>
      <c r="O208" t="n">
        <v>72</v>
      </c>
      <c r="P208" t="n">
        <v>5.87</v>
      </c>
      <c r="Q208" t="n">
        <v>94</v>
      </c>
      <c r="R208" t="n">
        <v>3.64</v>
      </c>
      <c r="S208" t="n">
        <v>2.07</v>
      </c>
      <c r="T208" t="n">
        <v>0.93</v>
      </c>
      <c r="U208" t="n">
        <v>22400</v>
      </c>
      <c r="V208" t="n">
        <v>12.7</v>
      </c>
      <c r="W208" t="n">
        <v>3.97</v>
      </c>
      <c r="X208" s="2" t="n">
        <v>0.1</v>
      </c>
      <c r="Y208" t="n">
        <v>1.87</v>
      </c>
      <c r="Z208" t="n">
        <v>1.96</v>
      </c>
      <c r="AA208" t="n">
        <v>0.7</v>
      </c>
      <c r="AB208" t="n">
        <v>0.039</v>
      </c>
      <c r="AC208" t="inlineStr">
        <is>
          <t>T</t>
        </is>
      </c>
      <c r="AD208" t="n">
        <v>18400</v>
      </c>
      <c r="AE208" t="n">
        <v>22.8</v>
      </c>
      <c r="AF208" t="n">
        <v>19.8</v>
      </c>
      <c r="AG208" t="n">
        <v>0.31</v>
      </c>
      <c r="AH208" t="n">
        <v>3150</v>
      </c>
      <c r="AI208" t="n">
        <v>450</v>
      </c>
      <c r="AJ208" t="n">
        <v>9.69</v>
      </c>
      <c r="AK208" t="n">
        <v>360</v>
      </c>
      <c r="AL208" t="n">
        <v>7.79</v>
      </c>
      <c r="AM208" t="n">
        <v>21.1</v>
      </c>
      <c r="AN208" t="n">
        <v>59</v>
      </c>
      <c r="AO208" t="n">
        <v>2170</v>
      </c>
      <c r="AP208" t="n">
        <v>9.880000000000001</v>
      </c>
      <c r="AQ208" t="inlineStr">
        <is>
          <t>T</t>
        </is>
      </c>
      <c r="AR208" t="n">
        <v>5.49</v>
      </c>
      <c r="AS208" t="inlineStr">
        <is>
          <t>T</t>
        </is>
      </c>
      <c r="AT208" t="n">
        <v>21.5</v>
      </c>
      <c r="AU208" s="2" t="n">
        <v>0.002</v>
      </c>
      <c r="AV208" t="inlineStr">
        <is>
          <t>T</t>
        </is>
      </c>
      <c r="AW208" t="inlineStr">
        <is>
          <t>T</t>
        </is>
      </c>
      <c r="AX208" t="n">
        <v>1290</v>
      </c>
      <c r="AY208" t="n">
        <v>26.3</v>
      </c>
      <c r="AZ208" t="n">
        <v>8.380000000000001</v>
      </c>
      <c r="BA208" t="n">
        <v>6.76</v>
      </c>
      <c r="BB208" t="inlineStr">
        <is>
          <t>T</t>
        </is>
      </c>
      <c r="BC208" t="n">
        <v>2.34</v>
      </c>
      <c r="BD208" t="n">
        <v>1.42</v>
      </c>
      <c r="BE208" t="n">
        <v>100</v>
      </c>
      <c r="BF208" t="n">
        <v>0.53</v>
      </c>
      <c r="BG208" t="n">
        <v>0.58</v>
      </c>
      <c r="BH208" t="n">
        <v>0.1</v>
      </c>
      <c r="BI208" t="n">
        <v>6.99</v>
      </c>
      <c r="BJ208" t="n">
        <v>2230</v>
      </c>
      <c r="BK208" t="n">
        <v>1.45</v>
      </c>
      <c r="BL208" t="n">
        <v>0.29</v>
      </c>
      <c r="BM208" t="n">
        <v>5.72</v>
      </c>
      <c r="BN208" t="n">
        <v>146</v>
      </c>
      <c r="BO208" t="n">
        <v>5.28</v>
      </c>
      <c r="BP208" t="n">
        <v>20.8</v>
      </c>
      <c r="BQ208" t="n">
        <v>2.1</v>
      </c>
      <c r="BR208" t="n">
        <v>224</v>
      </c>
      <c r="BS208" t="n">
        <v>70</v>
      </c>
    </row>
    <row r="209">
      <c r="A209" t="inlineStr">
        <is>
          <t>OREAS0266</t>
        </is>
      </c>
      <c r="B209" t="n">
        <v>4.3</v>
      </c>
      <c r="C209" t="n">
        <v>65000</v>
      </c>
      <c r="D209" t="n">
        <v>187</v>
      </c>
      <c r="E209" t="n">
        <v>7.93</v>
      </c>
      <c r="F209" s="2" t="n">
        <v>10</v>
      </c>
      <c r="G209" t="n">
        <v>459</v>
      </c>
      <c r="H209" t="n">
        <v>2.29</v>
      </c>
      <c r="I209" t="n">
        <v>3.11</v>
      </c>
      <c r="J209" t="n">
        <v>21900</v>
      </c>
      <c r="K209" t="n">
        <v>0.08599999999999999</v>
      </c>
      <c r="L209" t="n">
        <v>83</v>
      </c>
      <c r="M209" t="inlineStr">
        <is>
          <t>T</t>
        </is>
      </c>
      <c r="N209" t="n">
        <v>22.4</v>
      </c>
      <c r="O209" t="n">
        <v>131</v>
      </c>
      <c r="P209" t="n">
        <v>4.4</v>
      </c>
      <c r="Q209" t="n">
        <v>32.2</v>
      </c>
      <c r="R209" t="n">
        <v>4.37</v>
      </c>
      <c r="S209" t="n">
        <v>2.02</v>
      </c>
      <c r="T209" t="n">
        <v>1.71</v>
      </c>
      <c r="U209" t="n">
        <v>50500</v>
      </c>
      <c r="V209" t="n">
        <v>19.2</v>
      </c>
      <c r="W209" t="n">
        <v>6.32</v>
      </c>
      <c r="X209" t="n">
        <v>0.11</v>
      </c>
      <c r="Y209" t="n">
        <v>4.96</v>
      </c>
      <c r="Z209" t="n">
        <v>0.039</v>
      </c>
      <c r="AA209" t="n">
        <v>0.77</v>
      </c>
      <c r="AB209" t="n">
        <v>0.079</v>
      </c>
      <c r="AC209" t="inlineStr">
        <is>
          <t>T</t>
        </is>
      </c>
      <c r="AD209" t="n">
        <v>15100</v>
      </c>
      <c r="AE209" t="n">
        <v>44.9</v>
      </c>
      <c r="AF209" t="n">
        <v>29.4</v>
      </c>
      <c r="AG209" t="n">
        <v>0.24</v>
      </c>
      <c r="AH209" t="n">
        <v>17600</v>
      </c>
      <c r="AI209" t="n">
        <v>520</v>
      </c>
      <c r="AJ209" t="n">
        <v>9.31</v>
      </c>
      <c r="AK209" t="n">
        <v>11500</v>
      </c>
      <c r="AL209" t="n">
        <v>32.4</v>
      </c>
      <c r="AM209" t="n">
        <v>37.4</v>
      </c>
      <c r="AN209" t="n">
        <v>80</v>
      </c>
      <c r="AO209" t="n">
        <v>1030</v>
      </c>
      <c r="AP209" t="n">
        <v>15.2</v>
      </c>
      <c r="AQ209" t="inlineStr">
        <is>
          <t>T</t>
        </is>
      </c>
      <c r="AR209" t="n">
        <v>9.92</v>
      </c>
      <c r="AS209" t="inlineStr">
        <is>
          <t>T</t>
        </is>
      </c>
      <c r="AT209" t="n">
        <v>15.3</v>
      </c>
      <c r="AU209" s="2" t="n">
        <v>0.002</v>
      </c>
      <c r="AV209" t="inlineStr">
        <is>
          <t>T</t>
        </is>
      </c>
      <c r="AW209" t="inlineStr">
        <is>
          <t>T</t>
        </is>
      </c>
      <c r="AX209" t="n">
        <v>320</v>
      </c>
      <c r="AY209" t="n">
        <v>10.3</v>
      </c>
      <c r="AZ209" t="n">
        <v>12.8</v>
      </c>
      <c r="BA209" t="inlineStr">
        <is>
          <t>T</t>
        </is>
      </c>
      <c r="BB209" t="inlineStr">
        <is>
          <t>T</t>
        </is>
      </c>
      <c r="BC209" t="n">
        <v>7.52</v>
      </c>
      <c r="BD209" t="n">
        <v>6.04</v>
      </c>
      <c r="BE209" t="n">
        <v>335</v>
      </c>
      <c r="BF209" t="n">
        <v>2.12</v>
      </c>
      <c r="BG209" t="n">
        <v>0.83</v>
      </c>
      <c r="BH209" t="n">
        <v>0.058</v>
      </c>
      <c r="BI209" t="n">
        <v>10.9</v>
      </c>
      <c r="BJ209" t="n">
        <v>6500</v>
      </c>
      <c r="BK209" t="n">
        <v>0.42</v>
      </c>
      <c r="BL209" t="n">
        <v>0.26</v>
      </c>
      <c r="BM209" t="n">
        <v>2.08</v>
      </c>
      <c r="BN209" t="n">
        <v>34.5</v>
      </c>
      <c r="BO209" t="n">
        <v>32.1</v>
      </c>
      <c r="BP209" t="n">
        <v>19.5</v>
      </c>
      <c r="BQ209" t="n">
        <v>1.67</v>
      </c>
      <c r="BR209" t="n">
        <v>90</v>
      </c>
      <c r="BS209" t="n">
        <v>205</v>
      </c>
    </row>
    <row r="210">
      <c r="A210" t="inlineStr">
        <is>
          <t>OREAS0026a</t>
        </is>
      </c>
      <c r="B210" t="inlineStr">
        <is>
          <t>T</t>
        </is>
      </c>
      <c r="C210" t="inlineStr">
        <is>
          <t>T</t>
        </is>
      </c>
      <c r="D210" t="inlineStr">
        <is>
          <t>T</t>
        </is>
      </c>
      <c r="E210" s="2" t="n">
        <v>0.001</v>
      </c>
      <c r="F210" t="inlineStr">
        <is>
          <t>T</t>
        </is>
      </c>
      <c r="G210" t="n">
        <v>281</v>
      </c>
      <c r="H210" t="inlineStr">
        <is>
          <t>T</t>
        </is>
      </c>
      <c r="I210" t="inlineStr">
        <is>
          <t>T</t>
        </is>
      </c>
      <c r="J210" t="inlineStr">
        <is>
          <t>T</t>
        </is>
      </c>
      <c r="K210" t="n">
        <v>0.052</v>
      </c>
      <c r="L210" t="inlineStr">
        <is>
          <t>T</t>
        </is>
      </c>
      <c r="M210" t="inlineStr">
        <is>
          <t>T</t>
        </is>
      </c>
      <c r="N210" t="n">
        <v>46.1</v>
      </c>
      <c r="O210" t="inlineStr">
        <is>
          <t>T</t>
        </is>
      </c>
      <c r="P210" t="inlineStr">
        <is>
          <t>T</t>
        </is>
      </c>
      <c r="Q210" t="n">
        <v>50</v>
      </c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n">
        <v>77600</v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>
        <is>
          <t>T</t>
        </is>
      </c>
      <c r="AB210" t="inlineStr">
        <is>
          <t>T</t>
        </is>
      </c>
      <c r="AC210" t="inlineStr">
        <is>
          <t>T</t>
        </is>
      </c>
      <c r="AD210" t="inlineStr">
        <is>
          <t>T</t>
        </is>
      </c>
      <c r="AE210" t="inlineStr">
        <is>
          <t>T</t>
        </is>
      </c>
      <c r="AF210" t="inlineStr">
        <is>
          <t>T</t>
        </is>
      </c>
      <c r="AG210" t="inlineStr">
        <is>
          <t>T</t>
        </is>
      </c>
      <c r="AH210" t="inlineStr">
        <is>
          <t>T</t>
        </is>
      </c>
      <c r="AI210" t="inlineStr">
        <is>
          <t>T</t>
        </is>
      </c>
      <c r="AJ210" t="n">
        <v>1.5</v>
      </c>
      <c r="AK210" t="inlineStr">
        <is>
          <t>T</t>
        </is>
      </c>
      <c r="AL210" t="inlineStr">
        <is>
          <t>T</t>
        </is>
      </c>
      <c r="AM210" t="inlineStr">
        <is>
          <t>T</t>
        </is>
      </c>
      <c r="AN210" t="n">
        <v>163</v>
      </c>
      <c r="AO210" t="inlineStr">
        <is>
          <t>T</t>
        </is>
      </c>
      <c r="AP210" t="n">
        <v>2.73</v>
      </c>
      <c r="AQ210" t="inlineStr">
        <is>
          <t>T</t>
        </is>
      </c>
      <c r="AR210" t="inlineStr">
        <is>
          <t>T</t>
        </is>
      </c>
      <c r="AS210" t="inlineStr">
        <is>
          <t>T</t>
        </is>
      </c>
      <c r="AT210" t="inlineStr">
        <is>
          <t>T</t>
        </is>
      </c>
      <c r="AU210" t="inlineStr">
        <is>
          <t>T</t>
        </is>
      </c>
      <c r="AV210" t="inlineStr">
        <is>
          <t>T</t>
        </is>
      </c>
      <c r="AW210" t="inlineStr">
        <is>
          <t>T</t>
        </is>
      </c>
      <c r="AX210" t="inlineStr">
        <is>
          <t>T</t>
        </is>
      </c>
      <c r="AY210" t="inlineStr">
        <is>
          <t>T</t>
        </is>
      </c>
      <c r="AZ210" t="inlineStr">
        <is>
          <t>T</t>
        </is>
      </c>
      <c r="BA210" t="inlineStr">
        <is>
          <t>T</t>
        </is>
      </c>
      <c r="BB210" t="inlineStr">
        <is>
          <t>T</t>
        </is>
      </c>
      <c r="BC210" t="inlineStr">
        <is>
          <t>T</t>
        </is>
      </c>
      <c r="BD210" t="n">
        <v>1.57</v>
      </c>
      <c r="BE210" t="inlineStr">
        <is>
          <t>T</t>
        </is>
      </c>
      <c r="BF210" t="inlineStr">
        <is>
          <t>T</t>
        </is>
      </c>
      <c r="BG210" t="inlineStr">
        <is>
          <t>T</t>
        </is>
      </c>
      <c r="BH210" t="inlineStr">
        <is>
          <t>T</t>
        </is>
      </c>
      <c r="BI210" t="n">
        <v>2.75</v>
      </c>
      <c r="BJ210" t="inlineStr">
        <is>
          <t>T</t>
        </is>
      </c>
      <c r="BK210" t="inlineStr">
        <is>
          <t>T</t>
        </is>
      </c>
      <c r="BL210" t="inlineStr">
        <is>
          <t>T</t>
        </is>
      </c>
      <c r="BM210" t="n">
        <v>0.72</v>
      </c>
      <c r="BN210" t="inlineStr">
        <is>
          <t>T</t>
        </is>
      </c>
      <c r="BO210" t="n">
        <v>0.5</v>
      </c>
      <c r="BP210" t="inlineStr">
        <is>
          <t>T</t>
        </is>
      </c>
      <c r="BQ210" t="inlineStr">
        <is>
          <t>T</t>
        </is>
      </c>
      <c r="BR210" t="n">
        <v>107</v>
      </c>
      <c r="BS210" t="inlineStr">
        <is>
          <t>T</t>
        </is>
      </c>
    </row>
    <row r="211">
      <c r="A211" t="inlineStr">
        <is>
          <t>OREAS0026b</t>
        </is>
      </c>
      <c r="B211" t="inlineStr">
        <is>
          <t>T</t>
        </is>
      </c>
      <c r="C211" t="n">
        <v>74700</v>
      </c>
      <c r="D211" t="inlineStr">
        <is>
          <t>T</t>
        </is>
      </c>
      <c r="E211" s="2" t="n">
        <v>0.001</v>
      </c>
      <c r="F211" t="inlineStr">
        <is>
          <t>T</t>
        </is>
      </c>
      <c r="G211" t="n">
        <v>255</v>
      </c>
      <c r="H211" t="n">
        <v>0.99</v>
      </c>
      <c r="I211" t="inlineStr">
        <is>
          <t>T</t>
        </is>
      </c>
      <c r="J211" t="n">
        <v>59200</v>
      </c>
      <c r="K211" t="inlineStr">
        <is>
          <t>T</t>
        </is>
      </c>
      <c r="L211" t="n">
        <v>36.3</v>
      </c>
      <c r="M211" t="inlineStr">
        <is>
          <t>T</t>
        </is>
      </c>
      <c r="N211" t="n">
        <v>44.4</v>
      </c>
      <c r="O211" t="n">
        <v>293</v>
      </c>
      <c r="P211" t="n">
        <v>0.67</v>
      </c>
      <c r="Q211" t="n">
        <v>43.7</v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n">
        <v>77400</v>
      </c>
      <c r="V211" t="n">
        <v>20.2</v>
      </c>
      <c r="W211" t="inlineStr">
        <is>
          <t>T</t>
        </is>
      </c>
      <c r="X211" t="inlineStr">
        <is>
          <t>T</t>
        </is>
      </c>
      <c r="Y211" t="n">
        <v>3.5</v>
      </c>
      <c r="Z211" t="inlineStr">
        <is>
          <t>T</t>
        </is>
      </c>
      <c r="AA211" t="inlineStr">
        <is>
          <t>T</t>
        </is>
      </c>
      <c r="AB211" t="n">
        <v>0.061</v>
      </c>
      <c r="AC211" t="inlineStr">
        <is>
          <t>T</t>
        </is>
      </c>
      <c r="AD211" t="n">
        <v>6790</v>
      </c>
      <c r="AE211" t="n">
        <v>17.4</v>
      </c>
      <c r="AF211" t="n">
        <v>6.38</v>
      </c>
      <c r="AG211" t="inlineStr">
        <is>
          <t>T</t>
        </is>
      </c>
      <c r="AH211" t="n">
        <v>43000</v>
      </c>
      <c r="AI211" t="n">
        <v>1100</v>
      </c>
      <c r="AJ211" t="n">
        <v>1.43</v>
      </c>
      <c r="AK211" t="n">
        <v>23400</v>
      </c>
      <c r="AL211" t="n">
        <v>21.3</v>
      </c>
      <c r="AM211" t="inlineStr">
        <is>
          <t>T</t>
        </is>
      </c>
      <c r="AN211" t="n">
        <v>149</v>
      </c>
      <c r="AO211" t="n">
        <v>1410</v>
      </c>
      <c r="AP211" t="n">
        <v>2.81</v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n">
        <v>20.1</v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n">
        <v>100</v>
      </c>
      <c r="AY211" t="inlineStr">
        <is>
          <t>T</t>
        </is>
      </c>
      <c r="AZ211" t="n">
        <v>19.6</v>
      </c>
      <c r="BA211" t="inlineStr">
        <is>
          <t>T</t>
        </is>
      </c>
      <c r="BB211" t="n">
        <v>239420.166</v>
      </c>
      <c r="BC211" t="inlineStr">
        <is>
          <t>T</t>
        </is>
      </c>
      <c r="BD211" t="n">
        <v>1.83</v>
      </c>
      <c r="BE211" t="n">
        <v>412</v>
      </c>
      <c r="BF211" t="n">
        <v>1.36</v>
      </c>
      <c r="BG211" t="inlineStr">
        <is>
          <t>T</t>
        </is>
      </c>
      <c r="BH211" t="inlineStr">
        <is>
          <t>T</t>
        </is>
      </c>
      <c r="BI211" t="n">
        <v>2.6</v>
      </c>
      <c r="BJ211" t="n">
        <v>10600</v>
      </c>
      <c r="BK211" t="n">
        <v>0.059</v>
      </c>
      <c r="BL211" t="inlineStr">
        <is>
          <t>T</t>
        </is>
      </c>
      <c r="BM211" t="n">
        <v>0.65</v>
      </c>
      <c r="BN211" t="n">
        <v>155</v>
      </c>
      <c r="BO211" t="n">
        <v>0.5</v>
      </c>
      <c r="BP211" t="n">
        <v>21.2</v>
      </c>
      <c r="BQ211" t="inlineStr">
        <is>
          <t>T</t>
        </is>
      </c>
      <c r="BR211" t="n">
        <v>110</v>
      </c>
      <c r="BS211" t="n">
        <v>135</v>
      </c>
    </row>
    <row r="212">
      <c r="A212" t="inlineStr">
        <is>
          <t>OREAS0027</t>
        </is>
      </c>
      <c r="B212" t="n">
        <v>0.219</v>
      </c>
      <c r="C212" t="n">
        <v>71400</v>
      </c>
      <c r="D212" t="n">
        <v>4.33</v>
      </c>
      <c r="E212" s="2" t="n">
        <v>0.001</v>
      </c>
      <c r="F212" t="inlineStr">
        <is>
          <t>T</t>
        </is>
      </c>
      <c r="G212" t="n">
        <v>2988</v>
      </c>
      <c r="H212" t="n">
        <v>3.04</v>
      </c>
      <c r="I212" t="n">
        <v>0.09</v>
      </c>
      <c r="J212" t="n">
        <v>13100</v>
      </c>
      <c r="K212" t="n">
        <v>0.41</v>
      </c>
      <c r="L212" t="inlineStr">
        <is>
          <t>T</t>
        </is>
      </c>
      <c r="M212" t="inlineStr">
        <is>
          <t>T</t>
        </is>
      </c>
      <c r="N212" t="n">
        <v>1.74</v>
      </c>
      <c r="O212" t="n">
        <v>79</v>
      </c>
      <c r="P212" t="inlineStr">
        <is>
          <t>T</t>
        </is>
      </c>
      <c r="Q212" t="n">
        <v>4.61</v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n">
        <v>24300</v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n">
        <v>7.59</v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inlineStr">
        <is>
          <t>T</t>
        </is>
      </c>
      <c r="AD212" t="n">
        <v>32100</v>
      </c>
      <c r="AE212" t="inlineStr">
        <is>
          <t>T</t>
        </is>
      </c>
      <c r="AF212" t="n">
        <v>20.9</v>
      </c>
      <c r="AG212" t="inlineStr">
        <is>
          <t>T</t>
        </is>
      </c>
      <c r="AH212" t="n">
        <v>1180</v>
      </c>
      <c r="AI212" t="n">
        <v>330</v>
      </c>
      <c r="AJ212" t="n">
        <v>10.2</v>
      </c>
      <c r="AK212" t="n">
        <v>28400</v>
      </c>
      <c r="AL212" t="n">
        <v>20.1</v>
      </c>
      <c r="AM212" t="inlineStr">
        <is>
          <t>T</t>
        </is>
      </c>
      <c r="AN212" s="2" t="n">
        <v>4</v>
      </c>
      <c r="AO212" t="n">
        <v>270</v>
      </c>
      <c r="AP212" t="n">
        <v>25</v>
      </c>
      <c r="AQ212" t="inlineStr">
        <is>
          <t>T</t>
        </is>
      </c>
      <c r="AR212" t="inlineStr">
        <is>
          <t>T</t>
        </is>
      </c>
      <c r="AS212" t="inlineStr">
        <is>
          <t>T</t>
        </is>
      </c>
      <c r="AT212" t="n">
        <v>144</v>
      </c>
      <c r="AU212" t="inlineStr">
        <is>
          <t>T</t>
        </is>
      </c>
      <c r="AV212" t="inlineStr">
        <is>
          <t>T</t>
        </is>
      </c>
      <c r="AW212" t="inlineStr">
        <is>
          <t>T</t>
        </is>
      </c>
      <c r="AX212" t="inlineStr">
        <is>
          <t>T</t>
        </is>
      </c>
      <c r="AY212" t="n">
        <v>1.19</v>
      </c>
      <c r="AZ212" t="n">
        <v>4.06</v>
      </c>
      <c r="BA212" t="inlineStr">
        <is>
          <t>T</t>
        </is>
      </c>
      <c r="BB212" t="inlineStr">
        <is>
          <t>T</t>
        </is>
      </c>
      <c r="BC212" t="inlineStr">
        <is>
          <t>T</t>
        </is>
      </c>
      <c r="BD212" t="n">
        <v>4.06</v>
      </c>
      <c r="BE212" t="n">
        <v>191</v>
      </c>
      <c r="BF212" t="n">
        <v>1.53</v>
      </c>
      <c r="BG212" t="inlineStr">
        <is>
          <t>T</t>
        </is>
      </c>
      <c r="BH212" t="inlineStr">
        <is>
          <t>T</t>
        </is>
      </c>
      <c r="BI212" t="n">
        <v>15.1</v>
      </c>
      <c r="BJ212" t="n">
        <v>1100</v>
      </c>
      <c r="BK212" t="n">
        <v>0.75</v>
      </c>
      <c r="BL212" t="inlineStr">
        <is>
          <t>T</t>
        </is>
      </c>
      <c r="BM212" t="n">
        <v>5.54</v>
      </c>
      <c r="BN212" t="n">
        <v>3.33</v>
      </c>
      <c r="BO212" t="n">
        <v>1.82</v>
      </c>
      <c r="BP212" t="n">
        <v>15.1</v>
      </c>
      <c r="BQ212" t="inlineStr">
        <is>
          <t>T</t>
        </is>
      </c>
      <c r="BR212" t="n">
        <v>117</v>
      </c>
      <c r="BS212" t="n">
        <v>278</v>
      </c>
    </row>
    <row r="213">
      <c r="A213" t="inlineStr">
        <is>
          <t>OREAS0273</t>
        </is>
      </c>
      <c r="B213" t="n">
        <v>0.524</v>
      </c>
      <c r="C213" t="n">
        <v>16500</v>
      </c>
      <c r="D213" t="n">
        <v>1211</v>
      </c>
      <c r="E213" t="n">
        <v>10.76</v>
      </c>
      <c r="F213" t="inlineStr">
        <is>
          <t>T</t>
        </is>
      </c>
      <c r="G213" t="n">
        <v>44.3</v>
      </c>
      <c r="H213" t="n">
        <v>0.54</v>
      </c>
      <c r="I213" t="n">
        <v>0.64</v>
      </c>
      <c r="J213" t="n">
        <v>194300</v>
      </c>
      <c r="K213" t="n">
        <v>0.42</v>
      </c>
      <c r="L213" t="n">
        <v>22.8</v>
      </c>
      <c r="M213" t="inlineStr">
        <is>
          <t>T</t>
        </is>
      </c>
      <c r="N213" t="n">
        <v>2.21</v>
      </c>
      <c r="O213" t="n">
        <v>32.9</v>
      </c>
      <c r="P213" t="n">
        <v>3.05</v>
      </c>
      <c r="Q213" t="n">
        <v>20.9</v>
      </c>
      <c r="R213" t="n">
        <v>2.95</v>
      </c>
      <c r="S213" t="n">
        <v>1.83</v>
      </c>
      <c r="T213" t="n">
        <v>0.5600000000000001</v>
      </c>
      <c r="U213" t="n">
        <v>7840</v>
      </c>
      <c r="V213" t="n">
        <v>4.45</v>
      </c>
      <c r="W213" t="n">
        <v>2.88</v>
      </c>
      <c r="X213" t="n">
        <v>0.14</v>
      </c>
      <c r="Y213" t="n">
        <v>0.9</v>
      </c>
      <c r="Z213" t="n">
        <v>96</v>
      </c>
      <c r="AA213" t="n">
        <v>0.63</v>
      </c>
      <c r="AB213" t="n">
        <v>0.035</v>
      </c>
      <c r="AC213" t="inlineStr">
        <is>
          <t>T</t>
        </is>
      </c>
      <c r="AD213" t="n">
        <v>7780</v>
      </c>
      <c r="AE213" t="n">
        <v>18.7</v>
      </c>
      <c r="AF213" t="n">
        <v>11.8</v>
      </c>
      <c r="AG213" t="n">
        <v>0.22</v>
      </c>
      <c r="AH213" t="n">
        <v>51900</v>
      </c>
      <c r="AI213" t="n">
        <v>410</v>
      </c>
      <c r="AJ213" t="n">
        <v>7.42</v>
      </c>
      <c r="AK213" t="n">
        <v>310</v>
      </c>
      <c r="AL213" t="n">
        <v>3.82</v>
      </c>
      <c r="AM213" t="n">
        <v>13.9</v>
      </c>
      <c r="AN213" t="n">
        <v>30.4</v>
      </c>
      <c r="AO213" t="n">
        <v>1030</v>
      </c>
      <c r="AP213" t="n">
        <v>12.2</v>
      </c>
      <c r="AQ213" t="inlineStr">
        <is>
          <t>T</t>
        </is>
      </c>
      <c r="AR213" t="n">
        <v>3.57</v>
      </c>
      <c r="AS213" t="inlineStr">
        <is>
          <t>T</t>
        </is>
      </c>
      <c r="AT213" t="n">
        <v>20.4</v>
      </c>
      <c r="AU213" t="n">
        <v>0.007</v>
      </c>
      <c r="AV213" t="inlineStr">
        <is>
          <t>T</t>
        </is>
      </c>
      <c r="AW213" t="inlineStr">
        <is>
          <t>T</t>
        </is>
      </c>
      <c r="AX213" t="n">
        <v>490</v>
      </c>
      <c r="AY213" t="n">
        <v>26.7</v>
      </c>
      <c r="AZ213" t="n">
        <v>4</v>
      </c>
      <c r="BA213" t="n">
        <v>9.970000000000001</v>
      </c>
      <c r="BB213" t="inlineStr">
        <is>
          <t>T</t>
        </is>
      </c>
      <c r="BC213" t="n">
        <v>2.39</v>
      </c>
      <c r="BD213" t="n">
        <v>0.97</v>
      </c>
      <c r="BE213" t="n">
        <v>321</v>
      </c>
      <c r="BF213" t="n">
        <v>0.25</v>
      </c>
      <c r="BG213" t="n">
        <v>0.45</v>
      </c>
      <c r="BH213" t="n">
        <v>0.2</v>
      </c>
      <c r="BI213" t="n">
        <v>2.94</v>
      </c>
      <c r="BJ213" t="n">
        <v>840</v>
      </c>
      <c r="BK213" t="n">
        <v>9.470000000000001</v>
      </c>
      <c r="BL213" t="n">
        <v>0.25</v>
      </c>
      <c r="BM213" t="n">
        <v>6.22</v>
      </c>
      <c r="BN213" t="n">
        <v>60</v>
      </c>
      <c r="BO213" t="n">
        <v>10.5</v>
      </c>
      <c r="BP213" t="n">
        <v>24.9</v>
      </c>
      <c r="BQ213" t="n">
        <v>1.57</v>
      </c>
      <c r="BR213" t="n">
        <v>46.4</v>
      </c>
      <c r="BS213" t="n">
        <v>31.5</v>
      </c>
    </row>
    <row r="214">
      <c r="A214" t="inlineStr">
        <is>
          <t>OREAS0277</t>
        </is>
      </c>
      <c r="B214" t="n">
        <v>0.093</v>
      </c>
      <c r="C214" t="n">
        <v>9230</v>
      </c>
      <c r="D214" t="n">
        <v>467</v>
      </c>
      <c r="E214" t="n">
        <v>3.39</v>
      </c>
      <c r="F214" s="2" t="n">
        <v>10</v>
      </c>
      <c r="G214" t="inlineStr">
        <is>
          <t>T</t>
        </is>
      </c>
      <c r="H214" t="n">
        <v>0.33</v>
      </c>
      <c r="I214" t="n">
        <v>0.2</v>
      </c>
      <c r="J214" t="n">
        <v>45000</v>
      </c>
      <c r="K214" t="n">
        <v>0.36</v>
      </c>
      <c r="L214" t="n">
        <v>28.2</v>
      </c>
      <c r="M214" t="inlineStr">
        <is>
          <t>T</t>
        </is>
      </c>
      <c r="N214" t="n">
        <v>5.99</v>
      </c>
      <c r="O214" t="n">
        <v>27.8</v>
      </c>
      <c r="P214" t="n">
        <v>2.05</v>
      </c>
      <c r="Q214" t="n">
        <v>25.5</v>
      </c>
      <c r="R214" t="n">
        <v>1.51</v>
      </c>
      <c r="S214" t="n">
        <v>0.66</v>
      </c>
      <c r="T214" t="n">
        <v>0.55</v>
      </c>
      <c r="U214" t="n">
        <v>18000</v>
      </c>
      <c r="V214" t="n">
        <v>2.92</v>
      </c>
      <c r="W214" t="n">
        <v>2.18</v>
      </c>
      <c r="X214" t="n">
        <v>0.054</v>
      </c>
      <c r="Y214" t="n">
        <v>0.47</v>
      </c>
      <c r="Z214" t="n">
        <v>4.45</v>
      </c>
      <c r="AA214" t="n">
        <v>0.26</v>
      </c>
      <c r="AB214" t="n">
        <v>0.022</v>
      </c>
      <c r="AC214" t="inlineStr">
        <is>
          <t>T</t>
        </is>
      </c>
      <c r="AD214" t="n">
        <v>3730</v>
      </c>
      <c r="AE214" t="n">
        <v>15.2</v>
      </c>
      <c r="AF214" t="n">
        <v>13.7</v>
      </c>
      <c r="AG214" t="n">
        <v>0.079</v>
      </c>
      <c r="AH214" t="n">
        <v>12700</v>
      </c>
      <c r="AI214" t="n">
        <v>270</v>
      </c>
      <c r="AJ214" t="n">
        <v>4.51</v>
      </c>
      <c r="AK214" t="n">
        <v>170</v>
      </c>
      <c r="AL214" t="n">
        <v>0.077</v>
      </c>
      <c r="AM214" t="n">
        <v>13.8</v>
      </c>
      <c r="AN214" t="n">
        <v>20.1</v>
      </c>
      <c r="AO214" t="n">
        <v>500</v>
      </c>
      <c r="AP214" t="n">
        <v>7.25</v>
      </c>
      <c r="AQ214" s="2" t="n">
        <v>0.01</v>
      </c>
      <c r="AR214" t="n">
        <v>3.52</v>
      </c>
      <c r="AS214" s="2" t="n">
        <v>0.005</v>
      </c>
      <c r="AT214" t="n">
        <v>26.8</v>
      </c>
      <c r="AU214" t="n">
        <v>0.003</v>
      </c>
      <c r="AV214" t="inlineStr">
        <is>
          <t>T</t>
        </is>
      </c>
      <c r="AW214" t="inlineStr">
        <is>
          <t>T</t>
        </is>
      </c>
      <c r="AX214" t="n">
        <v>6410</v>
      </c>
      <c r="AY214" t="n">
        <v>30.4</v>
      </c>
      <c r="AZ214" t="n">
        <v>2.6</v>
      </c>
      <c r="BA214" t="n">
        <v>0.7</v>
      </c>
      <c r="BB214" t="inlineStr">
        <is>
          <t>T</t>
        </is>
      </c>
      <c r="BC214" t="n">
        <v>2.57</v>
      </c>
      <c r="BD214" t="n">
        <v>0.93</v>
      </c>
      <c r="BE214" t="n">
        <v>56</v>
      </c>
      <c r="BF214" s="2" t="n">
        <v>0.01</v>
      </c>
      <c r="BG214" t="n">
        <v>0.29</v>
      </c>
      <c r="BH214" t="n">
        <v>0.13</v>
      </c>
      <c r="BI214" t="n">
        <v>5.16</v>
      </c>
      <c r="BJ214" t="n">
        <v>350</v>
      </c>
      <c r="BK214" t="n">
        <v>6.88</v>
      </c>
      <c r="BL214" t="n">
        <v>0.09</v>
      </c>
      <c r="BM214" t="n">
        <v>1.52</v>
      </c>
      <c r="BN214" t="n">
        <v>31.5</v>
      </c>
      <c r="BO214" t="n">
        <v>2.1</v>
      </c>
      <c r="BP214" t="n">
        <v>6.86</v>
      </c>
      <c r="BQ214" t="n">
        <v>0.5600000000000001</v>
      </c>
      <c r="BR214" t="n">
        <v>53</v>
      </c>
      <c r="BS214" t="n">
        <v>15.2</v>
      </c>
    </row>
    <row r="215">
      <c r="A215" t="inlineStr">
        <is>
          <t>OREAS0278</t>
        </is>
      </c>
      <c r="B215" t="n">
        <v>0.136</v>
      </c>
      <c r="C215" t="n">
        <v>8590</v>
      </c>
      <c r="D215" t="n">
        <v>703</v>
      </c>
      <c r="E215" t="n">
        <v>4.99</v>
      </c>
      <c r="F215" s="2" t="n">
        <v>20</v>
      </c>
      <c r="G215" t="inlineStr">
        <is>
          <t>T</t>
        </is>
      </c>
      <c r="H215" t="n">
        <v>0.31</v>
      </c>
      <c r="I215" t="n">
        <v>0.46</v>
      </c>
      <c r="J215" t="n">
        <v>31900</v>
      </c>
      <c r="K215" t="n">
        <v>0.54</v>
      </c>
      <c r="L215" t="n">
        <v>28.7</v>
      </c>
      <c r="M215" t="inlineStr">
        <is>
          <t>T</t>
        </is>
      </c>
      <c r="N215" t="n">
        <v>5.64</v>
      </c>
      <c r="O215" t="n">
        <v>29.3</v>
      </c>
      <c r="P215" t="n">
        <v>1.77</v>
      </c>
      <c r="Q215" t="n">
        <v>43.9</v>
      </c>
      <c r="R215" t="n">
        <v>1.63</v>
      </c>
      <c r="S215" t="n">
        <v>0.71</v>
      </c>
      <c r="T215" t="n">
        <v>0.5600000000000001</v>
      </c>
      <c r="U215" t="n">
        <v>17700</v>
      </c>
      <c r="V215" t="n">
        <v>2.76</v>
      </c>
      <c r="W215" t="n">
        <v>2.41</v>
      </c>
      <c r="X215" t="n">
        <v>0.052</v>
      </c>
      <c r="Y215" t="n">
        <v>0.39</v>
      </c>
      <c r="Z215" t="n">
        <v>6.87</v>
      </c>
      <c r="AA215" t="n">
        <v>0.27</v>
      </c>
      <c r="AB215" t="n">
        <v>0.03</v>
      </c>
      <c r="AC215" t="inlineStr">
        <is>
          <t>T</t>
        </is>
      </c>
      <c r="AD215" t="n">
        <v>3110</v>
      </c>
      <c r="AE215" t="n">
        <v>15.5</v>
      </c>
      <c r="AF215" t="n">
        <v>10.9</v>
      </c>
      <c r="AG215" t="n">
        <v>0.077</v>
      </c>
      <c r="AH215" t="n">
        <v>10400</v>
      </c>
      <c r="AI215" t="n">
        <v>210</v>
      </c>
      <c r="AJ215" t="n">
        <v>6.51</v>
      </c>
      <c r="AK215" t="n">
        <v>140</v>
      </c>
      <c r="AL215" t="n">
        <v>0.097</v>
      </c>
      <c r="AM215" t="n">
        <v>14.2</v>
      </c>
      <c r="AN215" t="n">
        <v>23.2</v>
      </c>
      <c r="AO215" t="n">
        <v>520</v>
      </c>
      <c r="AP215" t="n">
        <v>6.86</v>
      </c>
      <c r="AQ215" s="2" t="n">
        <v>0.01</v>
      </c>
      <c r="AR215" t="n">
        <v>3.57</v>
      </c>
      <c r="AS215" s="2" t="n">
        <v>0.005</v>
      </c>
      <c r="AT215" t="n">
        <v>21.6</v>
      </c>
      <c r="AU215" t="n">
        <v>0.004</v>
      </c>
      <c r="AV215" t="inlineStr">
        <is>
          <t>T</t>
        </is>
      </c>
      <c r="AW215" t="inlineStr">
        <is>
          <t>T</t>
        </is>
      </c>
      <c r="AX215" t="n">
        <v>9480</v>
      </c>
      <c r="AY215" t="n">
        <v>47.1</v>
      </c>
      <c r="AZ215" t="n">
        <v>2.89</v>
      </c>
      <c r="BA215" t="n">
        <v>0.96</v>
      </c>
      <c r="BB215" t="inlineStr">
        <is>
          <t>T</t>
        </is>
      </c>
      <c r="BC215" t="n">
        <v>2.61</v>
      </c>
      <c r="BD215" t="n">
        <v>1.2</v>
      </c>
      <c r="BE215" t="n">
        <v>40.2</v>
      </c>
      <c r="BF215" s="2" t="n">
        <v>0.01</v>
      </c>
      <c r="BG215" t="n">
        <v>0.31</v>
      </c>
      <c r="BH215" t="n">
        <v>0.19</v>
      </c>
      <c r="BI215" t="n">
        <v>4.85</v>
      </c>
      <c r="BJ215" t="n">
        <v>250</v>
      </c>
      <c r="BK215" t="n">
        <v>10.3</v>
      </c>
      <c r="BL215" t="n">
        <v>0.09</v>
      </c>
      <c r="BM215" t="n">
        <v>2</v>
      </c>
      <c r="BN215" t="n">
        <v>38.7</v>
      </c>
      <c r="BO215" t="n">
        <v>3.77</v>
      </c>
      <c r="BP215" t="n">
        <v>7.67</v>
      </c>
      <c r="BQ215" t="n">
        <v>0.55</v>
      </c>
      <c r="BR215" t="n">
        <v>63</v>
      </c>
      <c r="BS215" t="n">
        <v>13.4</v>
      </c>
    </row>
    <row r="216">
      <c r="A216" t="inlineStr">
        <is>
          <t>OREAS0279</t>
        </is>
      </c>
      <c r="B216" t="n">
        <v>0.165</v>
      </c>
      <c r="C216" t="n">
        <v>8070</v>
      </c>
      <c r="D216" t="n">
        <v>948</v>
      </c>
      <c r="E216" t="n">
        <v>6.55</v>
      </c>
      <c r="F216" t="n">
        <v>10.5</v>
      </c>
      <c r="G216" t="inlineStr">
        <is>
          <t>T</t>
        </is>
      </c>
      <c r="H216" t="n">
        <v>0.3</v>
      </c>
      <c r="I216" t="n">
        <v>0.38</v>
      </c>
      <c r="J216" t="n">
        <v>23700</v>
      </c>
      <c r="K216" t="n">
        <v>0.6899999999999999</v>
      </c>
      <c r="L216" t="n">
        <v>29.8</v>
      </c>
      <c r="M216" t="inlineStr">
        <is>
          <t>T</t>
        </is>
      </c>
      <c r="N216" t="n">
        <v>5.23</v>
      </c>
      <c r="O216" t="n">
        <v>27.8</v>
      </c>
      <c r="P216" t="n">
        <v>1.65</v>
      </c>
      <c r="Q216" t="n">
        <v>42.1</v>
      </c>
      <c r="R216" t="n">
        <v>1.81</v>
      </c>
      <c r="S216" t="n">
        <v>0.76</v>
      </c>
      <c r="T216" t="n">
        <v>0.57</v>
      </c>
      <c r="U216" t="n">
        <v>18500</v>
      </c>
      <c r="V216" t="n">
        <v>2.66</v>
      </c>
      <c r="W216" t="n">
        <v>2.58</v>
      </c>
      <c r="X216" t="n">
        <v>0.055</v>
      </c>
      <c r="Y216" t="n">
        <v>0.34</v>
      </c>
      <c r="Z216" t="n">
        <v>9.43</v>
      </c>
      <c r="AA216" t="n">
        <v>0.3</v>
      </c>
      <c r="AB216" t="n">
        <v>0.037</v>
      </c>
      <c r="AC216" t="inlineStr">
        <is>
          <t>T</t>
        </is>
      </c>
      <c r="AD216" t="n">
        <v>2630</v>
      </c>
      <c r="AE216" t="n">
        <v>16.2</v>
      </c>
      <c r="AF216" t="n">
        <v>8.59</v>
      </c>
      <c r="AG216" t="n">
        <v>0.079</v>
      </c>
      <c r="AH216" t="n">
        <v>8870</v>
      </c>
      <c r="AI216" t="n">
        <v>160</v>
      </c>
      <c r="AJ216" t="n">
        <v>8.18</v>
      </c>
      <c r="AK216" t="n">
        <v>100</v>
      </c>
      <c r="AL216" t="n">
        <v>0.12</v>
      </c>
      <c r="AM216" t="n">
        <v>14.9</v>
      </c>
      <c r="AN216" t="n">
        <v>27</v>
      </c>
      <c r="AO216" t="n">
        <v>570</v>
      </c>
      <c r="AP216" t="n">
        <v>6.77</v>
      </c>
      <c r="AQ216" s="2" t="n">
        <v>0.01</v>
      </c>
      <c r="AR216" t="n">
        <v>3.82</v>
      </c>
      <c r="AS216" s="2" t="n">
        <v>0.005</v>
      </c>
      <c r="AT216" t="n">
        <v>17.2</v>
      </c>
      <c r="AU216" t="n">
        <v>0.005</v>
      </c>
      <c r="AV216" t="inlineStr">
        <is>
          <t>T</t>
        </is>
      </c>
      <c r="AW216" t="inlineStr">
        <is>
          <t>T</t>
        </is>
      </c>
      <c r="AX216" t="n">
        <v>12700</v>
      </c>
      <c r="AY216" t="n">
        <v>61</v>
      </c>
      <c r="AZ216" t="n">
        <v>3.17</v>
      </c>
      <c r="BA216" t="n">
        <v>1.21</v>
      </c>
      <c r="BB216" t="inlineStr">
        <is>
          <t>T</t>
        </is>
      </c>
      <c r="BC216" t="n">
        <v>2.81</v>
      </c>
      <c r="BD216" t="n">
        <v>1.4</v>
      </c>
      <c r="BE216" t="n">
        <v>29.6</v>
      </c>
      <c r="BF216" s="2" t="n">
        <v>0.01</v>
      </c>
      <c r="BG216" t="n">
        <v>0.35</v>
      </c>
      <c r="BH216" t="n">
        <v>0.25</v>
      </c>
      <c r="BI216" t="n">
        <v>4.67</v>
      </c>
      <c r="BJ216" t="n">
        <v>190</v>
      </c>
      <c r="BK216" t="n">
        <v>13.7</v>
      </c>
      <c r="BL216" t="n">
        <v>0.097</v>
      </c>
      <c r="BM216" t="n">
        <v>2.42</v>
      </c>
      <c r="BN216" t="n">
        <v>46.7</v>
      </c>
      <c r="BO216" t="n">
        <v>4.36</v>
      </c>
      <c r="BP216" t="n">
        <v>8.529999999999999</v>
      </c>
      <c r="BQ216" t="n">
        <v>0.58</v>
      </c>
      <c r="BR216" t="n">
        <v>75</v>
      </c>
      <c r="BS216" t="n">
        <v>12.2</v>
      </c>
    </row>
    <row r="217">
      <c r="A217" t="inlineStr">
        <is>
          <t>OREAS0027b</t>
        </is>
      </c>
      <c r="B217" t="inlineStr">
        <is>
          <t>T</t>
        </is>
      </c>
      <c r="C217" t="n">
        <v>74400</v>
      </c>
      <c r="D217" t="n">
        <v>5.53</v>
      </c>
      <c r="E217" s="2" t="n">
        <v>0.001</v>
      </c>
      <c r="F217" t="inlineStr">
        <is>
          <t>T</t>
        </is>
      </c>
      <c r="G217" t="n">
        <v>3089</v>
      </c>
      <c r="H217" t="n">
        <v>3.28</v>
      </c>
      <c r="I217" t="inlineStr">
        <is>
          <t>T</t>
        </is>
      </c>
      <c r="J217" t="n">
        <v>13400</v>
      </c>
      <c r="K217" t="n">
        <v>0.29</v>
      </c>
      <c r="L217" t="n">
        <v>90</v>
      </c>
      <c r="M217" t="inlineStr">
        <is>
          <t>T</t>
        </is>
      </c>
      <c r="N217" t="n">
        <v>2.25</v>
      </c>
      <c r="O217" t="inlineStr">
        <is>
          <t>T</t>
        </is>
      </c>
      <c r="P217" t="n">
        <v>7.32</v>
      </c>
      <c r="Q217" t="n">
        <v>5.61</v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n">
        <v>27400</v>
      </c>
      <c r="V217" t="n">
        <v>23.2</v>
      </c>
      <c r="W217" t="inlineStr">
        <is>
          <t>T</t>
        </is>
      </c>
      <c r="X217" t="inlineStr">
        <is>
          <t>T</t>
        </is>
      </c>
      <c r="Y217" t="n">
        <v>7.23</v>
      </c>
      <c r="Z217" t="inlineStr">
        <is>
          <t>T</t>
        </is>
      </c>
      <c r="AA217" t="inlineStr">
        <is>
          <t>T</t>
        </is>
      </c>
      <c r="AB217" t="n">
        <v>0.065</v>
      </c>
      <c r="AC217" t="inlineStr">
        <is>
          <t>T</t>
        </is>
      </c>
      <c r="AD217" t="n">
        <v>30700</v>
      </c>
      <c r="AE217" t="n">
        <v>45</v>
      </c>
      <c r="AF217" t="n">
        <v>28.6</v>
      </c>
      <c r="AG217" t="inlineStr">
        <is>
          <t>T</t>
        </is>
      </c>
      <c r="AH217" t="n">
        <v>1160</v>
      </c>
      <c r="AI217" t="n">
        <v>336</v>
      </c>
      <c r="AJ217" t="n">
        <v>3.22</v>
      </c>
      <c r="AK217" t="n">
        <v>29100</v>
      </c>
      <c r="AL217" t="n">
        <v>19.8</v>
      </c>
      <c r="AM217" t="inlineStr">
        <is>
          <t>T</t>
        </is>
      </c>
      <c r="AN217" t="inlineStr">
        <is>
          <t>T</t>
        </is>
      </c>
      <c r="AO217" t="n">
        <v>280</v>
      </c>
      <c r="AP217" t="n">
        <v>26.3</v>
      </c>
      <c r="AQ217" t="inlineStr">
        <is>
          <t>T</t>
        </is>
      </c>
      <c r="AR217" t="inlineStr">
        <is>
          <t>T</t>
        </is>
      </c>
      <c r="AS217" t="inlineStr">
        <is>
          <t>T</t>
        </is>
      </c>
      <c r="AT217" t="n">
        <v>143</v>
      </c>
      <c r="AU217" t="inlineStr">
        <is>
          <t>T</t>
        </is>
      </c>
      <c r="AV217" t="inlineStr">
        <is>
          <t>T</t>
        </is>
      </c>
      <c r="AW217" t="inlineStr">
        <is>
          <t>T</t>
        </is>
      </c>
      <c r="AX217" t="inlineStr">
        <is>
          <t>T</t>
        </is>
      </c>
      <c r="AY217" t="n">
        <v>1.17</v>
      </c>
      <c r="AZ217" t="n">
        <v>4.05</v>
      </c>
      <c r="BA217" t="inlineStr">
        <is>
          <t>T</t>
        </is>
      </c>
      <c r="BB217" t="inlineStr">
        <is>
          <t>T</t>
        </is>
      </c>
      <c r="BC217" t="inlineStr">
        <is>
          <t>T</t>
        </is>
      </c>
      <c r="BD217" t="n">
        <v>4.02</v>
      </c>
      <c r="BE217" t="n">
        <v>189</v>
      </c>
      <c r="BF217" t="n">
        <v>1.4</v>
      </c>
      <c r="BG217" t="inlineStr">
        <is>
          <t>T</t>
        </is>
      </c>
      <c r="BH217" t="inlineStr">
        <is>
          <t>T</t>
        </is>
      </c>
      <c r="BI217" t="n">
        <v>15.2</v>
      </c>
      <c r="BJ217" t="n">
        <v>1090</v>
      </c>
      <c r="BK217" t="n">
        <v>0.71</v>
      </c>
      <c r="BL217" t="inlineStr">
        <is>
          <t>T</t>
        </is>
      </c>
      <c r="BM217" t="n">
        <v>6.18</v>
      </c>
      <c r="BN217" t="n">
        <v>2.63</v>
      </c>
      <c r="BO217" t="n">
        <v>1.62</v>
      </c>
      <c r="BP217" t="n">
        <v>15.1</v>
      </c>
      <c r="BQ217" t="inlineStr">
        <is>
          <t>T</t>
        </is>
      </c>
      <c r="BR217" t="n">
        <v>118</v>
      </c>
      <c r="BS217" t="n">
        <v>266</v>
      </c>
    </row>
    <row r="218">
      <c r="A218" t="inlineStr">
        <is>
          <t>OREAS0282</t>
        </is>
      </c>
      <c r="B218" t="n">
        <v>0.577</v>
      </c>
      <c r="C218" t="n">
        <v>29500</v>
      </c>
      <c r="D218" t="n">
        <v>2328</v>
      </c>
      <c r="E218" t="n">
        <v>13.71</v>
      </c>
      <c r="F218" t="inlineStr">
        <is>
          <t>T</t>
        </is>
      </c>
      <c r="G218" t="n">
        <v>100</v>
      </c>
      <c r="H218" t="n">
        <v>0.93</v>
      </c>
      <c r="I218" t="n">
        <v>0.93</v>
      </c>
      <c r="J218" t="n">
        <v>174700</v>
      </c>
      <c r="K218" t="n">
        <v>1.08</v>
      </c>
      <c r="L218" t="n">
        <v>36.9</v>
      </c>
      <c r="M218" t="inlineStr">
        <is>
          <t>T</t>
        </is>
      </c>
      <c r="N218" t="n">
        <v>3.8</v>
      </c>
      <c r="O218" t="n">
        <v>32.5</v>
      </c>
      <c r="P218" t="n">
        <v>8.24</v>
      </c>
      <c r="Q218" t="n">
        <v>19.2</v>
      </c>
      <c r="R218" t="n">
        <v>2.61</v>
      </c>
      <c r="S218" t="n">
        <v>1.46</v>
      </c>
      <c r="T218" t="n">
        <v>0.65</v>
      </c>
      <c r="U218" t="n">
        <v>10600</v>
      </c>
      <c r="V218" t="n">
        <v>7.15</v>
      </c>
      <c r="W218" t="n">
        <v>3.05</v>
      </c>
      <c r="X218" s="2" t="n">
        <v>0.1</v>
      </c>
      <c r="Y218" t="n">
        <v>1.63</v>
      </c>
      <c r="Z218" t="n">
        <v>40.3</v>
      </c>
      <c r="AA218" t="n">
        <v>0.51</v>
      </c>
      <c r="AB218" t="n">
        <v>0.059</v>
      </c>
      <c r="AC218" t="inlineStr">
        <is>
          <t>T</t>
        </is>
      </c>
      <c r="AD218" t="n">
        <v>18500</v>
      </c>
      <c r="AE218" t="n">
        <v>20.5</v>
      </c>
      <c r="AF218" t="n">
        <v>21.6</v>
      </c>
      <c r="AG218" t="n">
        <v>0.19</v>
      </c>
      <c r="AH218" t="n">
        <v>33900</v>
      </c>
      <c r="AI218" t="n">
        <v>250</v>
      </c>
      <c r="AJ218" t="n">
        <v>13.5</v>
      </c>
      <c r="AK218" t="n">
        <v>650</v>
      </c>
      <c r="AL218" t="n">
        <v>5.73</v>
      </c>
      <c r="AM218" t="n">
        <v>17.5</v>
      </c>
      <c r="AN218" t="n">
        <v>21</v>
      </c>
      <c r="AO218" t="n">
        <v>320</v>
      </c>
      <c r="AP218" t="n">
        <v>18.8</v>
      </c>
      <c r="AQ218" t="inlineStr">
        <is>
          <t>T</t>
        </is>
      </c>
      <c r="AR218" t="n">
        <v>4.6</v>
      </c>
      <c r="AS218" t="inlineStr">
        <is>
          <t>T</t>
        </is>
      </c>
      <c r="AT218" t="n">
        <v>39</v>
      </c>
      <c r="AU218" t="n">
        <v>0.022</v>
      </c>
      <c r="AV218" t="inlineStr">
        <is>
          <t>T</t>
        </is>
      </c>
      <c r="AW218" t="inlineStr">
        <is>
          <t>T</t>
        </is>
      </c>
      <c r="AX218" t="n">
        <v>7170</v>
      </c>
      <c r="AY218" t="n">
        <v>15.2</v>
      </c>
      <c r="AZ218" t="n">
        <v>3.94</v>
      </c>
      <c r="BA218" t="n">
        <v>2.35</v>
      </c>
      <c r="BB218" t="inlineStr">
        <is>
          <t>T</t>
        </is>
      </c>
      <c r="BC218" t="n">
        <v>3.13</v>
      </c>
      <c r="BD218" t="n">
        <v>1.46</v>
      </c>
      <c r="BE218" t="n">
        <v>277</v>
      </c>
      <c r="BF218" t="n">
        <v>0.4</v>
      </c>
      <c r="BG218" t="n">
        <v>0.44</v>
      </c>
      <c r="BH218" t="n">
        <v>0.24</v>
      </c>
      <c r="BI218" t="n">
        <v>5.36</v>
      </c>
      <c r="BJ218" t="n">
        <v>1610</v>
      </c>
      <c r="BK218" t="n">
        <v>28.8</v>
      </c>
      <c r="BL218" t="n">
        <v>0.2</v>
      </c>
      <c r="BM218" t="n">
        <v>7.31</v>
      </c>
      <c r="BN218" t="n">
        <v>60</v>
      </c>
      <c r="BO218" t="n">
        <v>25.9</v>
      </c>
      <c r="BP218" t="n">
        <v>16.6</v>
      </c>
      <c r="BQ218" t="n">
        <v>1.31</v>
      </c>
      <c r="BR218" t="n">
        <v>121</v>
      </c>
      <c r="BS218" t="n">
        <v>58</v>
      </c>
    </row>
    <row r="219">
      <c r="A219" t="inlineStr">
        <is>
          <t>OREAS0284</t>
        </is>
      </c>
      <c r="B219" t="n">
        <v>0.082</v>
      </c>
      <c r="C219" t="n">
        <v>77400</v>
      </c>
      <c r="D219" t="n">
        <v>180</v>
      </c>
      <c r="E219" t="n">
        <v>0.404</v>
      </c>
      <c r="F219" t="inlineStr">
        <is>
          <t>T</t>
        </is>
      </c>
      <c r="G219" t="n">
        <v>1045</v>
      </c>
      <c r="H219" t="n">
        <v>2.56</v>
      </c>
      <c r="I219" t="n">
        <v>0.67</v>
      </c>
      <c r="J219" t="n">
        <v>18700</v>
      </c>
      <c r="K219" t="n">
        <v>0.2</v>
      </c>
      <c r="L219" t="n">
        <v>79</v>
      </c>
      <c r="M219" t="inlineStr">
        <is>
          <t>T</t>
        </is>
      </c>
      <c r="N219" t="n">
        <v>12.3</v>
      </c>
      <c r="O219" t="n">
        <v>47.7</v>
      </c>
      <c r="P219" t="n">
        <v>11.4</v>
      </c>
      <c r="Q219" t="n">
        <v>27.6</v>
      </c>
      <c r="R219" t="n">
        <v>3.94</v>
      </c>
      <c r="S219" t="n">
        <v>1.42</v>
      </c>
      <c r="T219" t="n">
        <v>1.48</v>
      </c>
      <c r="U219" t="n">
        <v>31500</v>
      </c>
      <c r="V219" t="n">
        <v>21</v>
      </c>
      <c r="W219" t="n">
        <v>6.19</v>
      </c>
      <c r="X219" t="n">
        <v>0.12</v>
      </c>
      <c r="Y219" t="n">
        <v>1.93</v>
      </c>
      <c r="Z219" t="inlineStr">
        <is>
          <t>T</t>
        </is>
      </c>
      <c r="AA219" t="n">
        <v>0.63</v>
      </c>
      <c r="AB219" t="n">
        <v>0.06900000000000001</v>
      </c>
      <c r="AC219" t="inlineStr">
        <is>
          <t>T</t>
        </is>
      </c>
      <c r="AD219" t="n">
        <v>29300</v>
      </c>
      <c r="AE219" t="n">
        <v>38</v>
      </c>
      <c r="AF219" t="n">
        <v>53</v>
      </c>
      <c r="AG219" t="n">
        <v>0.16</v>
      </c>
      <c r="AH219" t="n">
        <v>8520</v>
      </c>
      <c r="AI219" t="n">
        <v>380</v>
      </c>
      <c r="AJ219" t="n">
        <v>2.58</v>
      </c>
      <c r="AK219" t="n">
        <v>20400</v>
      </c>
      <c r="AL219" t="n">
        <v>12.9</v>
      </c>
      <c r="AM219" t="n">
        <v>35.6</v>
      </c>
      <c r="AN219" t="n">
        <v>18.7</v>
      </c>
      <c r="AO219" t="n">
        <v>840</v>
      </c>
      <c r="AP219" t="n">
        <v>23.6</v>
      </c>
      <c r="AQ219" t="inlineStr">
        <is>
          <t>T</t>
        </is>
      </c>
      <c r="AR219" t="n">
        <v>9.279999999999999</v>
      </c>
      <c r="AS219" t="inlineStr">
        <is>
          <t>T</t>
        </is>
      </c>
      <c r="AT219" t="n">
        <v>105</v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2620</v>
      </c>
      <c r="AY219" t="n">
        <v>0.47</v>
      </c>
      <c r="AZ219" t="n">
        <v>9.029999999999999</v>
      </c>
      <c r="BA219" t="n">
        <v>0.4</v>
      </c>
      <c r="BB219" t="inlineStr">
        <is>
          <t>T</t>
        </is>
      </c>
      <c r="BC219" t="n">
        <v>7.27</v>
      </c>
      <c r="BD219" t="n">
        <v>4.79</v>
      </c>
      <c r="BE219" t="n">
        <v>161</v>
      </c>
      <c r="BF219" t="n">
        <v>1.09</v>
      </c>
      <c r="BG219" t="n">
        <v>0.79</v>
      </c>
      <c r="BH219" t="n">
        <v>0.049</v>
      </c>
      <c r="BI219" t="n">
        <v>15.3</v>
      </c>
      <c r="BJ219" t="n">
        <v>3730</v>
      </c>
      <c r="BK219" t="n">
        <v>0.95</v>
      </c>
      <c r="BL219" t="n">
        <v>0.19</v>
      </c>
      <c r="BM219" t="n">
        <v>4.09</v>
      </c>
      <c r="BN219" t="n">
        <v>61</v>
      </c>
      <c r="BO219" t="n">
        <v>16.1</v>
      </c>
      <c r="BP219" t="n">
        <v>15.8</v>
      </c>
      <c r="BQ219" t="n">
        <v>1.17</v>
      </c>
      <c r="BR219" t="n">
        <v>82</v>
      </c>
      <c r="BS219" t="n">
        <v>59</v>
      </c>
    </row>
    <row r="220">
      <c r="A220" t="inlineStr">
        <is>
          <t>OREAS0285</t>
        </is>
      </c>
      <c r="B220" t="n">
        <v>0.08400000000000001</v>
      </c>
      <c r="C220" t="n">
        <v>77600</v>
      </c>
      <c r="D220" t="n">
        <v>289</v>
      </c>
      <c r="E220" t="n">
        <v>0.656</v>
      </c>
      <c r="F220" t="inlineStr">
        <is>
          <t>T</t>
        </is>
      </c>
      <c r="G220" t="n">
        <v>1032</v>
      </c>
      <c r="H220" t="n">
        <v>2.51</v>
      </c>
      <c r="I220" t="n">
        <v>0.59</v>
      </c>
      <c r="J220" t="n">
        <v>19400</v>
      </c>
      <c r="K220" t="n">
        <v>0.2</v>
      </c>
      <c r="L220" t="n">
        <v>78</v>
      </c>
      <c r="M220" t="inlineStr">
        <is>
          <t>T</t>
        </is>
      </c>
      <c r="N220" t="n">
        <v>14.1</v>
      </c>
      <c r="O220" t="n">
        <v>48.8</v>
      </c>
      <c r="P220" t="n">
        <v>11.1</v>
      </c>
      <c r="Q220" t="n">
        <v>30.9</v>
      </c>
      <c r="R220" t="n">
        <v>3.89</v>
      </c>
      <c r="S220" t="n">
        <v>1.42</v>
      </c>
      <c r="T220" t="n">
        <v>1.46</v>
      </c>
      <c r="U220" t="n">
        <v>33100</v>
      </c>
      <c r="V220" t="n">
        <v>21</v>
      </c>
      <c r="W220" t="n">
        <v>6.11</v>
      </c>
      <c r="X220" t="n">
        <v>0.12</v>
      </c>
      <c r="Y220" t="n">
        <v>1.88</v>
      </c>
      <c r="Z220" t="inlineStr">
        <is>
          <t>T</t>
        </is>
      </c>
      <c r="AA220" t="n">
        <v>0.62</v>
      </c>
      <c r="AB220" t="n">
        <v>0.07099999999999999</v>
      </c>
      <c r="AC220" t="inlineStr">
        <is>
          <t>T</t>
        </is>
      </c>
      <c r="AD220" t="n">
        <v>29400</v>
      </c>
      <c r="AE220" t="n">
        <v>37.8</v>
      </c>
      <c r="AF220" t="n">
        <v>53</v>
      </c>
      <c r="AG220" t="n">
        <v>0.17</v>
      </c>
      <c r="AH220" t="n">
        <v>9250</v>
      </c>
      <c r="AI220" t="n">
        <v>380</v>
      </c>
      <c r="AJ220" t="n">
        <v>2.71</v>
      </c>
      <c r="AK220" t="n">
        <v>20200</v>
      </c>
      <c r="AL220" t="n">
        <v>12.7</v>
      </c>
      <c r="AM220" t="n">
        <v>35.1</v>
      </c>
      <c r="AN220" t="n">
        <v>19.3</v>
      </c>
      <c r="AO220" t="n">
        <v>840</v>
      </c>
      <c r="AP220" t="n">
        <v>23.1</v>
      </c>
      <c r="AQ220" t="inlineStr">
        <is>
          <t>T</t>
        </is>
      </c>
      <c r="AR220" t="n">
        <v>9.16</v>
      </c>
      <c r="AS220" t="inlineStr">
        <is>
          <t>T</t>
        </is>
      </c>
      <c r="AT220" t="n">
        <v>105</v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3390</v>
      </c>
      <c r="AY220" t="n">
        <v>0.53</v>
      </c>
      <c r="AZ220" t="n">
        <v>8.99</v>
      </c>
      <c r="BA220" t="n">
        <v>0.48</v>
      </c>
      <c r="BB220" t="inlineStr">
        <is>
          <t>T</t>
        </is>
      </c>
      <c r="BC220" t="n">
        <v>7.19</v>
      </c>
      <c r="BD220" t="n">
        <v>4.66</v>
      </c>
      <c r="BE220" t="n">
        <v>160</v>
      </c>
      <c r="BF220" t="n">
        <v>1.09</v>
      </c>
      <c r="BG220" t="n">
        <v>0.79</v>
      </c>
      <c r="BH220" t="n">
        <v>0.056</v>
      </c>
      <c r="BI220" t="n">
        <v>15.3</v>
      </c>
      <c r="BJ220" t="n">
        <v>3720</v>
      </c>
      <c r="BK220" t="n">
        <v>0.9399999999999999</v>
      </c>
      <c r="BL220" t="n">
        <v>0.19</v>
      </c>
      <c r="BM220" t="n">
        <v>4.04</v>
      </c>
      <c r="BN220" t="n">
        <v>61</v>
      </c>
      <c r="BO220" t="n">
        <v>17.5</v>
      </c>
      <c r="BP220" t="n">
        <v>15.9</v>
      </c>
      <c r="BQ220" t="n">
        <v>1.15</v>
      </c>
      <c r="BR220" t="n">
        <v>81</v>
      </c>
      <c r="BS220" t="n">
        <v>58</v>
      </c>
    </row>
    <row r="221">
      <c r="A221" t="inlineStr">
        <is>
          <t>OREAS0286</t>
        </is>
      </c>
      <c r="B221" t="n">
        <v>0.08799999999999999</v>
      </c>
      <c r="C221" t="n">
        <v>76300</v>
      </c>
      <c r="D221" t="n">
        <v>549</v>
      </c>
      <c r="E221" t="n">
        <v>1.4</v>
      </c>
      <c r="F221" t="inlineStr">
        <is>
          <t>T</t>
        </is>
      </c>
      <c r="G221" t="n">
        <v>993</v>
      </c>
      <c r="H221" t="n">
        <v>2.42</v>
      </c>
      <c r="I221" t="n">
        <v>0.62</v>
      </c>
      <c r="J221" t="n">
        <v>20600</v>
      </c>
      <c r="K221" t="n">
        <v>0.2</v>
      </c>
      <c r="L221" t="n">
        <v>75</v>
      </c>
      <c r="M221" t="inlineStr">
        <is>
          <t>T</t>
        </is>
      </c>
      <c r="N221" t="n">
        <v>15.1</v>
      </c>
      <c r="O221" t="n">
        <v>50</v>
      </c>
      <c r="P221" t="n">
        <v>10.5</v>
      </c>
      <c r="Q221" t="n">
        <v>38.7</v>
      </c>
      <c r="R221" t="n">
        <v>3.86</v>
      </c>
      <c r="S221" t="n">
        <v>1.45</v>
      </c>
      <c r="T221" t="n">
        <v>1.45</v>
      </c>
      <c r="U221" t="n">
        <v>36400</v>
      </c>
      <c r="V221" t="n">
        <v>20.7</v>
      </c>
      <c r="W221" t="n">
        <v>5.97</v>
      </c>
      <c r="X221" t="n">
        <v>0.1</v>
      </c>
      <c r="Y221" t="n">
        <v>1.87</v>
      </c>
      <c r="Z221" t="inlineStr">
        <is>
          <t>T</t>
        </is>
      </c>
      <c r="AA221" t="n">
        <v>0.62</v>
      </c>
      <c r="AB221" t="n">
        <v>0.074</v>
      </c>
      <c r="AC221" t="inlineStr">
        <is>
          <t>T</t>
        </is>
      </c>
      <c r="AD221" t="n">
        <v>29600</v>
      </c>
      <c r="AE221" t="n">
        <v>36.4</v>
      </c>
      <c r="AF221" t="n">
        <v>52</v>
      </c>
      <c r="AG221" t="n">
        <v>0.17</v>
      </c>
      <c r="AH221" t="n">
        <v>11200</v>
      </c>
      <c r="AI221" t="n">
        <v>400</v>
      </c>
      <c r="AJ221" t="n">
        <v>2.74</v>
      </c>
      <c r="AK221" t="n">
        <v>19400</v>
      </c>
      <c r="AL221" t="n">
        <v>12.4</v>
      </c>
      <c r="AM221" t="n">
        <v>34.5</v>
      </c>
      <c r="AN221" t="n">
        <v>20.6</v>
      </c>
      <c r="AO221" t="n">
        <v>830</v>
      </c>
      <c r="AP221" t="n">
        <v>21.9</v>
      </c>
      <c r="AQ221" t="inlineStr">
        <is>
          <t>T</t>
        </is>
      </c>
      <c r="AR221" t="n">
        <v>9</v>
      </c>
      <c r="AS221" t="inlineStr">
        <is>
          <t>T</t>
        </is>
      </c>
      <c r="AT221" t="n">
        <v>99</v>
      </c>
      <c r="AU221" t="inlineStr">
        <is>
          <t>T</t>
        </is>
      </c>
      <c r="AV221" t="inlineStr">
        <is>
          <t>T</t>
        </is>
      </c>
      <c r="AW221" t="inlineStr">
        <is>
          <t>T</t>
        </is>
      </c>
      <c r="AX221" t="n">
        <v>5440</v>
      </c>
      <c r="AY221" t="n">
        <v>0.5</v>
      </c>
      <c r="AZ221" t="n">
        <v>9.1</v>
      </c>
      <c r="BA221" t="n">
        <v>0.49</v>
      </c>
      <c r="BB221" t="inlineStr">
        <is>
          <t>T</t>
        </is>
      </c>
      <c r="BC221" t="n">
        <v>6.97</v>
      </c>
      <c r="BD221" t="n">
        <v>4.44</v>
      </c>
      <c r="BE221" t="n">
        <v>152</v>
      </c>
      <c r="BF221" t="n">
        <v>1.02</v>
      </c>
      <c r="BG221" t="n">
        <v>0.76</v>
      </c>
      <c r="BH221" t="n">
        <v>0.082</v>
      </c>
      <c r="BI221" t="n">
        <v>14.5</v>
      </c>
      <c r="BJ221" t="n">
        <v>3610</v>
      </c>
      <c r="BK221" t="n">
        <v>0.9</v>
      </c>
      <c r="BL221" t="n">
        <v>0.19</v>
      </c>
      <c r="BM221" t="n">
        <v>4.07</v>
      </c>
      <c r="BN221" t="n">
        <v>61</v>
      </c>
      <c r="BO221" t="n">
        <v>12.8</v>
      </c>
      <c r="BP221" t="n">
        <v>15.9</v>
      </c>
      <c r="BQ221" t="n">
        <v>1.16</v>
      </c>
      <c r="BR221" t="n">
        <v>76</v>
      </c>
      <c r="BS221" t="n">
        <v>59</v>
      </c>
    </row>
    <row r="222">
      <c r="A222" t="inlineStr">
        <is>
          <t>OREAS0287</t>
        </is>
      </c>
      <c r="B222" t="n">
        <v>0.117</v>
      </c>
      <c r="C222" t="n">
        <v>72800</v>
      </c>
      <c r="D222" t="n">
        <v>1469</v>
      </c>
      <c r="E222" t="n">
        <v>3.79</v>
      </c>
      <c r="F222" t="inlineStr">
        <is>
          <t>T</t>
        </is>
      </c>
      <c r="G222" t="n">
        <v>874</v>
      </c>
      <c r="H222" t="n">
        <v>2.14</v>
      </c>
      <c r="I222" t="n">
        <v>0.65</v>
      </c>
      <c r="J222" t="n">
        <v>25100</v>
      </c>
      <c r="K222" t="n">
        <v>0.16</v>
      </c>
      <c r="L222" t="n">
        <v>66</v>
      </c>
      <c r="M222" t="inlineStr">
        <is>
          <t>T</t>
        </is>
      </c>
      <c r="N222" t="n">
        <v>26.6</v>
      </c>
      <c r="O222" t="n">
        <v>55</v>
      </c>
      <c r="P222" t="n">
        <v>8.619999999999999</v>
      </c>
      <c r="Q222" t="n">
        <v>70</v>
      </c>
      <c r="R222" t="n">
        <v>3.56</v>
      </c>
      <c r="S222" t="n">
        <v>1.44</v>
      </c>
      <c r="T222" t="n">
        <v>1.34</v>
      </c>
      <c r="U222" t="n">
        <v>48000</v>
      </c>
      <c r="V222" t="n">
        <v>19.5</v>
      </c>
      <c r="W222" t="n">
        <v>5.41</v>
      </c>
      <c r="X222" t="n">
        <v>0.11</v>
      </c>
      <c r="Y222" t="n">
        <v>1.96</v>
      </c>
      <c r="Z222" t="inlineStr">
        <is>
          <t>T</t>
        </is>
      </c>
      <c r="AA222" t="n">
        <v>0.6</v>
      </c>
      <c r="AB222" t="n">
        <v>0.083</v>
      </c>
      <c r="AC222" t="inlineStr">
        <is>
          <t>T</t>
        </is>
      </c>
      <c r="AD222" t="n">
        <v>29000</v>
      </c>
      <c r="AE222" t="n">
        <v>31.8</v>
      </c>
      <c r="AF222" t="n">
        <v>46.3</v>
      </c>
      <c r="AG222" t="n">
        <v>0.18</v>
      </c>
      <c r="AH222" t="n">
        <v>17800</v>
      </c>
      <c r="AI222" t="n">
        <v>460</v>
      </c>
      <c r="AJ222" t="n">
        <v>2.91</v>
      </c>
      <c r="AK222" t="n">
        <v>16600</v>
      </c>
      <c r="AL222" t="n">
        <v>10.4</v>
      </c>
      <c r="AM222" t="n">
        <v>30.7</v>
      </c>
      <c r="AN222" t="n">
        <v>26.2</v>
      </c>
      <c r="AO222" t="n">
        <v>770</v>
      </c>
      <c r="AP222" t="n">
        <v>18.7</v>
      </c>
      <c r="AQ222" t="inlineStr">
        <is>
          <t>T</t>
        </is>
      </c>
      <c r="AR222" t="n">
        <v>7.92</v>
      </c>
      <c r="AS222" t="inlineStr">
        <is>
          <t>T</t>
        </is>
      </c>
      <c r="AT222" t="n">
        <v>81</v>
      </c>
      <c r="AU222" t="n">
        <v>0.002</v>
      </c>
      <c r="AV222" t="inlineStr">
        <is>
          <t>T</t>
        </is>
      </c>
      <c r="AW222" t="inlineStr">
        <is>
          <t>T</t>
        </is>
      </c>
      <c r="AX222" t="n">
        <v>13000</v>
      </c>
      <c r="AY222" t="n">
        <v>0.77</v>
      </c>
      <c r="AZ222" t="n">
        <v>9.539999999999999</v>
      </c>
      <c r="BA222" t="n">
        <v>0.76</v>
      </c>
      <c r="BB222" t="inlineStr">
        <is>
          <t>T</t>
        </is>
      </c>
      <c r="BC222" t="n">
        <v>6.27</v>
      </c>
      <c r="BD222" t="n">
        <v>3.66</v>
      </c>
      <c r="BE222" t="n">
        <v>132</v>
      </c>
      <c r="BF222" t="n">
        <v>0.86</v>
      </c>
      <c r="BG222" t="n">
        <v>0.7</v>
      </c>
      <c r="BH222" t="n">
        <v>0.19</v>
      </c>
      <c r="BI222" t="n">
        <v>12.1</v>
      </c>
      <c r="BJ222" t="n">
        <v>3270</v>
      </c>
      <c r="BK222" t="n">
        <v>0.74</v>
      </c>
      <c r="BL222" t="n">
        <v>0.19</v>
      </c>
      <c r="BM222" t="n">
        <v>3.96</v>
      </c>
      <c r="BN222" t="n">
        <v>61</v>
      </c>
      <c r="BO222" t="n">
        <v>20.1</v>
      </c>
      <c r="BP222" t="n">
        <v>15.3</v>
      </c>
      <c r="BQ222" t="n">
        <v>1.22</v>
      </c>
      <c r="BR222" t="n">
        <v>65</v>
      </c>
      <c r="BS222" t="n">
        <v>62</v>
      </c>
    </row>
    <row r="223">
      <c r="A223" t="inlineStr">
        <is>
          <t>OREAS0288</t>
        </is>
      </c>
      <c r="B223" t="n">
        <v>0.265</v>
      </c>
      <c r="C223" t="n">
        <v>60800</v>
      </c>
      <c r="D223" t="n">
        <v>154</v>
      </c>
      <c r="E223" t="n">
        <v>4.64</v>
      </c>
      <c r="F223" t="n">
        <v>50</v>
      </c>
      <c r="G223" t="n">
        <v>598</v>
      </c>
      <c r="H223" t="n">
        <v>1.93</v>
      </c>
      <c r="I223" t="n">
        <v>1.11</v>
      </c>
      <c r="J223" t="n">
        <v>33000</v>
      </c>
      <c r="K223" t="n">
        <v>0.3</v>
      </c>
      <c r="L223" t="n">
        <v>63</v>
      </c>
      <c r="M223" t="inlineStr">
        <is>
          <t>T</t>
        </is>
      </c>
      <c r="N223" t="n">
        <v>54</v>
      </c>
      <c r="O223" t="n">
        <v>47.2</v>
      </c>
      <c r="P223" t="n">
        <v>6.91</v>
      </c>
      <c r="Q223" t="n">
        <v>100</v>
      </c>
      <c r="R223" t="n">
        <v>3.13</v>
      </c>
      <c r="S223" t="n">
        <v>1.3</v>
      </c>
      <c r="T223" t="n">
        <v>1.17</v>
      </c>
      <c r="U223" t="n">
        <v>46200</v>
      </c>
      <c r="V223" t="n">
        <v>16</v>
      </c>
      <c r="W223" t="n">
        <v>4.81</v>
      </c>
      <c r="X223" t="n">
        <v>0.095</v>
      </c>
      <c r="Y223" t="n">
        <v>1.73</v>
      </c>
      <c r="Z223" t="inlineStr">
        <is>
          <t>T</t>
        </is>
      </c>
      <c r="AA223" t="n">
        <v>0.52</v>
      </c>
      <c r="AB223" t="n">
        <v>0.05</v>
      </c>
      <c r="AC223" t="inlineStr">
        <is>
          <t>T</t>
        </is>
      </c>
      <c r="AD223" t="n">
        <v>17100</v>
      </c>
      <c r="AE223" t="n">
        <v>31.2</v>
      </c>
      <c r="AF223" t="n">
        <v>32.6</v>
      </c>
      <c r="AG223" t="n">
        <v>0.17</v>
      </c>
      <c r="AH223" t="n">
        <v>20500</v>
      </c>
      <c r="AI223" t="n">
        <v>360</v>
      </c>
      <c r="AJ223" t="n">
        <v>3.43</v>
      </c>
      <c r="AK223" t="n">
        <v>15000</v>
      </c>
      <c r="AL223" t="n">
        <v>8.19</v>
      </c>
      <c r="AM223" t="n">
        <v>28.4</v>
      </c>
      <c r="AN223" t="n">
        <v>42.7</v>
      </c>
      <c r="AO223" t="n">
        <v>600</v>
      </c>
      <c r="AP223" t="n">
        <v>21.1</v>
      </c>
      <c r="AQ223" t="inlineStr">
        <is>
          <t>T</t>
        </is>
      </c>
      <c r="AR223" t="n">
        <v>7.39</v>
      </c>
      <c r="AS223" t="inlineStr">
        <is>
          <t>T</t>
        </is>
      </c>
      <c r="AT223" t="n">
        <v>62</v>
      </c>
      <c r="AU223" t="inlineStr">
        <is>
          <t>T</t>
        </is>
      </c>
      <c r="AV223" t="inlineStr">
        <is>
          <t>T</t>
        </is>
      </c>
      <c r="AW223" t="inlineStr">
        <is>
          <t>T</t>
        </is>
      </c>
      <c r="AX223" t="n">
        <v>24800</v>
      </c>
      <c r="AY223" t="n">
        <v>3.18</v>
      </c>
      <c r="AZ223" t="n">
        <v>7.09</v>
      </c>
      <c r="BA223" t="n">
        <v>1.41</v>
      </c>
      <c r="BB223" t="inlineStr">
        <is>
          <t>T</t>
        </is>
      </c>
      <c r="BC223" t="n">
        <v>5.73</v>
      </c>
      <c r="BD223" t="n">
        <v>3.13</v>
      </c>
      <c r="BE223" t="n">
        <v>177</v>
      </c>
      <c r="BF223" t="n">
        <v>0.72</v>
      </c>
      <c r="BG223" t="n">
        <v>0.63</v>
      </c>
      <c r="BH223" t="n">
        <v>0.61</v>
      </c>
      <c r="BI223" t="n">
        <v>9.83</v>
      </c>
      <c r="BJ223" t="n">
        <v>2570</v>
      </c>
      <c r="BK223" t="n">
        <v>0.57</v>
      </c>
      <c r="BL223" t="n">
        <v>0.18</v>
      </c>
      <c r="BM223" t="n">
        <v>3.51</v>
      </c>
      <c r="BN223" t="n">
        <v>36</v>
      </c>
      <c r="BO223" t="n">
        <v>284</v>
      </c>
      <c r="BP223" t="n">
        <v>13.5</v>
      </c>
      <c r="BQ223" t="n">
        <v>1.15</v>
      </c>
      <c r="BR223" t="n">
        <v>142</v>
      </c>
      <c r="BS223" t="n">
        <v>56</v>
      </c>
    </row>
    <row r="224">
      <c r="A224" t="inlineStr">
        <is>
          <t>OREAS0289</t>
        </is>
      </c>
      <c r="B224" t="n">
        <v>0.233</v>
      </c>
      <c r="C224" t="n">
        <v>59600</v>
      </c>
      <c r="D224" t="n">
        <v>7080</v>
      </c>
      <c r="E224" t="n">
        <v>5.71</v>
      </c>
      <c r="F224" t="n">
        <v>10.9</v>
      </c>
      <c r="G224" t="n">
        <v>439</v>
      </c>
      <c r="H224" t="n">
        <v>1.19</v>
      </c>
      <c r="I224" t="n">
        <v>1.62</v>
      </c>
      <c r="J224" t="n">
        <v>43300</v>
      </c>
      <c r="K224" t="n">
        <v>0.1</v>
      </c>
      <c r="L224" t="n">
        <v>47.7</v>
      </c>
      <c r="M224" t="inlineStr">
        <is>
          <t>T</t>
        </is>
      </c>
      <c r="N224" t="n">
        <v>203</v>
      </c>
      <c r="O224" t="n">
        <v>52</v>
      </c>
      <c r="P224" t="n">
        <v>4.11</v>
      </c>
      <c r="Q224" t="n">
        <v>176</v>
      </c>
      <c r="R224" t="n">
        <v>2.54</v>
      </c>
      <c r="S224" t="n">
        <v>1.23</v>
      </c>
      <c r="T224" t="n">
        <v>0.97</v>
      </c>
      <c r="U224" t="n">
        <v>62100</v>
      </c>
      <c r="V224" t="n">
        <v>14.3</v>
      </c>
      <c r="W224" t="n">
        <v>3.69</v>
      </c>
      <c r="X224" t="n">
        <v>0.083</v>
      </c>
      <c r="Y224" t="n">
        <v>1.96</v>
      </c>
      <c r="Z224" t="inlineStr">
        <is>
          <t>T</t>
        </is>
      </c>
      <c r="AA224" t="n">
        <v>0.45</v>
      </c>
      <c r="AB224" t="n">
        <v>0.05</v>
      </c>
      <c r="AC224" t="inlineStr">
        <is>
          <t>T</t>
        </is>
      </c>
      <c r="AD224" t="n">
        <v>12700</v>
      </c>
      <c r="AE224" t="n">
        <v>23.2</v>
      </c>
      <c r="AF224" t="n">
        <v>24.3</v>
      </c>
      <c r="AG224" t="n">
        <v>0.17</v>
      </c>
      <c r="AH224" t="n">
        <v>18900</v>
      </c>
      <c r="AI224" t="n">
        <v>760</v>
      </c>
      <c r="AJ224" t="n">
        <v>4.08</v>
      </c>
      <c r="AK224" t="n">
        <v>28700</v>
      </c>
      <c r="AL224" t="n">
        <v>6.25</v>
      </c>
      <c r="AM224" t="n">
        <v>21.8</v>
      </c>
      <c r="AN224" t="n">
        <v>49.5</v>
      </c>
      <c r="AO224" t="n">
        <v>560</v>
      </c>
      <c r="AP224" t="n">
        <v>13.7</v>
      </c>
      <c r="AQ224" t="inlineStr">
        <is>
          <t>T</t>
        </is>
      </c>
      <c r="AR224" t="n">
        <v>5.6</v>
      </c>
      <c r="AS224" t="inlineStr">
        <is>
          <t>T</t>
        </is>
      </c>
      <c r="AT224" t="n">
        <v>37</v>
      </c>
      <c r="AU224" t="inlineStr">
        <is>
          <t>T</t>
        </is>
      </c>
      <c r="AV224" t="inlineStr">
        <is>
          <t>T</t>
        </is>
      </c>
      <c r="AW224" t="inlineStr">
        <is>
          <t>T</t>
        </is>
      </c>
      <c r="AX224" t="n">
        <v>32800</v>
      </c>
      <c r="AY224" t="n">
        <v>7.98</v>
      </c>
      <c r="AZ224" t="n">
        <v>8.43</v>
      </c>
      <c r="BA224" t="n">
        <v>1.29</v>
      </c>
      <c r="BB224" t="inlineStr">
        <is>
          <t>T</t>
        </is>
      </c>
      <c r="BC224" t="n">
        <v>4.38</v>
      </c>
      <c r="BD224" t="n">
        <v>1.98</v>
      </c>
      <c r="BE224" t="n">
        <v>191</v>
      </c>
      <c r="BF224" t="n">
        <v>0.53</v>
      </c>
      <c r="BG224" t="n">
        <v>0.49</v>
      </c>
      <c r="BH224" t="n">
        <v>0.19</v>
      </c>
      <c r="BI224" t="n">
        <v>7.01</v>
      </c>
      <c r="BJ224" t="n">
        <v>2260</v>
      </c>
      <c r="BK224" t="n">
        <v>0.44</v>
      </c>
      <c r="BL224" t="n">
        <v>0.18</v>
      </c>
      <c r="BM224" t="n">
        <v>2.39</v>
      </c>
      <c r="BN224" t="n">
        <v>34.8</v>
      </c>
      <c r="BO224" t="n">
        <v>235</v>
      </c>
      <c r="BP224" t="n">
        <v>12.2</v>
      </c>
      <c r="BQ224" t="n">
        <v>1.14</v>
      </c>
      <c r="BR224" t="n">
        <v>43.6</v>
      </c>
      <c r="BS224" t="n">
        <v>67</v>
      </c>
    </row>
    <row r="225">
      <c r="A225" t="inlineStr">
        <is>
          <t>OREAS0290</t>
        </is>
      </c>
      <c r="B225" t="n">
        <v>0.192</v>
      </c>
      <c r="C225" t="n">
        <v>72100</v>
      </c>
      <c r="D225" t="n">
        <v>313</v>
      </c>
      <c r="E225" t="n">
        <v>2.12</v>
      </c>
      <c r="F225" t="inlineStr">
        <is>
          <t>T</t>
        </is>
      </c>
      <c r="G225" t="n">
        <v>739</v>
      </c>
      <c r="H225" t="n">
        <v>2.51</v>
      </c>
      <c r="I225" t="n">
        <v>0.37</v>
      </c>
      <c r="J225" t="n">
        <v>5250</v>
      </c>
      <c r="K225" t="n">
        <v>0.054</v>
      </c>
      <c r="L225" t="n">
        <v>79</v>
      </c>
      <c r="M225" t="inlineStr">
        <is>
          <t>T</t>
        </is>
      </c>
      <c r="N225" t="n">
        <v>14.2</v>
      </c>
      <c r="O225" t="n">
        <v>123</v>
      </c>
      <c r="P225" t="n">
        <v>10.3</v>
      </c>
      <c r="Q225" t="n">
        <v>32.6</v>
      </c>
      <c r="R225" t="n">
        <v>3.01</v>
      </c>
      <c r="S225" t="n">
        <v>1.6</v>
      </c>
      <c r="T225" t="n">
        <v>1.14</v>
      </c>
      <c r="U225" t="n">
        <v>37900</v>
      </c>
      <c r="V225" t="n">
        <v>18.6</v>
      </c>
      <c r="W225" t="n">
        <v>4.47</v>
      </c>
      <c r="X225" t="n">
        <v>0.22</v>
      </c>
      <c r="Y225" t="n">
        <v>3.98</v>
      </c>
      <c r="Z225" t="n">
        <v>0.031</v>
      </c>
      <c r="AA225" t="n">
        <v>0.5600000000000001</v>
      </c>
      <c r="AB225" t="n">
        <v>0.064</v>
      </c>
      <c r="AC225" t="inlineStr">
        <is>
          <t>T</t>
        </is>
      </c>
      <c r="AD225" t="n">
        <v>28000</v>
      </c>
      <c r="AE225" t="n">
        <v>39.6</v>
      </c>
      <c r="AF225" t="n">
        <v>51</v>
      </c>
      <c r="AG225" t="n">
        <v>0.24</v>
      </c>
      <c r="AH225" t="n">
        <v>13900</v>
      </c>
      <c r="AI225" t="n">
        <v>560</v>
      </c>
      <c r="AJ225" t="n">
        <v>1.14</v>
      </c>
      <c r="AK225" t="n">
        <v>6130</v>
      </c>
      <c r="AL225" t="n">
        <v>10.2</v>
      </c>
      <c r="AM225" t="n">
        <v>34.2</v>
      </c>
      <c r="AN225" t="n">
        <v>68</v>
      </c>
      <c r="AO225" t="n">
        <v>590</v>
      </c>
      <c r="AP225" t="n">
        <v>22.9</v>
      </c>
      <c r="AQ225" t="inlineStr">
        <is>
          <t>T</t>
        </is>
      </c>
      <c r="AR225" t="n">
        <v>9.130000000000001</v>
      </c>
      <c r="AS225" t="inlineStr">
        <is>
          <t>T</t>
        </is>
      </c>
      <c r="AT225" t="n">
        <v>81</v>
      </c>
      <c r="AU225" s="2" t="n">
        <v>0.002</v>
      </c>
      <c r="AV225" t="inlineStr">
        <is>
          <t>T</t>
        </is>
      </c>
      <c r="AW225" t="inlineStr">
        <is>
          <t>T</t>
        </is>
      </c>
      <c r="AX225" t="n">
        <v>5280</v>
      </c>
      <c r="AY225" t="n">
        <v>8400</v>
      </c>
      <c r="AZ225" t="n">
        <v>13.2</v>
      </c>
      <c r="BA225" t="n">
        <v>2.64</v>
      </c>
      <c r="BB225" t="inlineStr">
        <is>
          <t>T</t>
        </is>
      </c>
      <c r="BC225" t="n">
        <v>6.42</v>
      </c>
      <c r="BD225" t="n">
        <v>3.56</v>
      </c>
      <c r="BE225" t="n">
        <v>99</v>
      </c>
      <c r="BF225" t="n">
        <v>0.96</v>
      </c>
      <c r="BG225" t="n">
        <v>0.55</v>
      </c>
      <c r="BH225" t="n">
        <v>0.053</v>
      </c>
      <c r="BI225" t="n">
        <v>15.1</v>
      </c>
      <c r="BJ225" t="n">
        <v>3590</v>
      </c>
      <c r="BK225" t="n">
        <v>0.86</v>
      </c>
      <c r="BL225" t="n">
        <v>0.22</v>
      </c>
      <c r="BM225" t="n">
        <v>2.79</v>
      </c>
      <c r="BN225" t="n">
        <v>61</v>
      </c>
      <c r="BO225" t="n">
        <v>2.83</v>
      </c>
      <c r="BP225" t="n">
        <v>15.2</v>
      </c>
      <c r="BQ225" t="n">
        <v>1.58</v>
      </c>
      <c r="BR225" t="n">
        <v>98</v>
      </c>
      <c r="BS225" t="n">
        <v>133</v>
      </c>
    </row>
    <row r="226">
      <c r="A226" t="inlineStr">
        <is>
          <t>OREAS0291</t>
        </is>
      </c>
      <c r="B226" t="n">
        <v>0.309</v>
      </c>
      <c r="C226" t="n">
        <v>69800</v>
      </c>
      <c r="D226" t="n">
        <v>477</v>
      </c>
      <c r="E226" t="n">
        <v>4.2</v>
      </c>
      <c r="F226" t="inlineStr">
        <is>
          <t>T</t>
        </is>
      </c>
      <c r="G226" t="n">
        <v>698</v>
      </c>
      <c r="H226" t="n">
        <v>2.54</v>
      </c>
      <c r="I226" t="n">
        <v>0.41</v>
      </c>
      <c r="J226" t="n">
        <v>5780</v>
      </c>
      <c r="K226" t="n">
        <v>0.051</v>
      </c>
      <c r="L226" t="n">
        <v>77</v>
      </c>
      <c r="M226" t="inlineStr">
        <is>
          <t>T</t>
        </is>
      </c>
      <c r="N226" t="n">
        <v>14</v>
      </c>
      <c r="O226" t="n">
        <v>118</v>
      </c>
      <c r="P226" t="n">
        <v>10.9</v>
      </c>
      <c r="Q226" t="n">
        <v>36</v>
      </c>
      <c r="R226" t="n">
        <v>3</v>
      </c>
      <c r="S226" t="n">
        <v>1.6</v>
      </c>
      <c r="T226" t="n">
        <v>1.12</v>
      </c>
      <c r="U226" t="n">
        <v>35300</v>
      </c>
      <c r="V226" t="n">
        <v>18</v>
      </c>
      <c r="W226" t="n">
        <v>4.36</v>
      </c>
      <c r="X226" t="n">
        <v>0.095</v>
      </c>
      <c r="Y226" t="n">
        <v>3.87</v>
      </c>
      <c r="Z226" t="n">
        <v>0.056</v>
      </c>
      <c r="AA226" t="n">
        <v>0.55</v>
      </c>
      <c r="AB226" t="n">
        <v>0.063</v>
      </c>
      <c r="AC226" t="inlineStr">
        <is>
          <t>T</t>
        </is>
      </c>
      <c r="AD226" t="n">
        <v>27800</v>
      </c>
      <c r="AE226" t="n">
        <v>38.6</v>
      </c>
      <c r="AF226" t="n">
        <v>48.9</v>
      </c>
      <c r="AG226" t="n">
        <v>0.26</v>
      </c>
      <c r="AH226" t="n">
        <v>13700</v>
      </c>
      <c r="AI226" t="n">
        <v>590</v>
      </c>
      <c r="AJ226" t="n">
        <v>1.16</v>
      </c>
      <c r="AK226" t="n">
        <v>5900</v>
      </c>
      <c r="AL226" t="n">
        <v>0.84</v>
      </c>
      <c r="AM226" t="n">
        <v>33.7</v>
      </c>
      <c r="AN226" t="n">
        <v>47.8</v>
      </c>
      <c r="AO226" t="n">
        <v>530</v>
      </c>
      <c r="AP226" t="n">
        <v>26.5</v>
      </c>
      <c r="AQ226" t="inlineStr">
        <is>
          <t>T</t>
        </is>
      </c>
      <c r="AR226" t="n">
        <v>9.01</v>
      </c>
      <c r="AS226" t="inlineStr">
        <is>
          <t>T</t>
        </is>
      </c>
      <c r="AT226" t="n">
        <v>69</v>
      </c>
      <c r="AU226" s="2" t="n">
        <v>0.002</v>
      </c>
      <c r="AV226" t="inlineStr">
        <is>
          <t>T</t>
        </is>
      </c>
      <c r="AW226" t="inlineStr">
        <is>
          <t>T</t>
        </is>
      </c>
      <c r="AX226" t="n">
        <v>8220</v>
      </c>
      <c r="AY226" t="n">
        <v>15000</v>
      </c>
      <c r="AZ226" t="n">
        <v>12.7</v>
      </c>
      <c r="BA226" t="n">
        <v>3.98</v>
      </c>
      <c r="BB226" t="inlineStr">
        <is>
          <t>T</t>
        </is>
      </c>
      <c r="BC226" t="n">
        <v>6.38</v>
      </c>
      <c r="BD226" t="n">
        <v>3.25</v>
      </c>
      <c r="BE226" t="n">
        <v>117</v>
      </c>
      <c r="BF226" t="n">
        <v>0.9</v>
      </c>
      <c r="BG226" t="n">
        <v>0.53</v>
      </c>
      <c r="BH226" t="n">
        <v>0.068</v>
      </c>
      <c r="BI226" t="n">
        <v>14.8</v>
      </c>
      <c r="BJ226" t="n">
        <v>3050</v>
      </c>
      <c r="BK226" t="n">
        <v>0.87</v>
      </c>
      <c r="BL226" t="n">
        <v>0.23</v>
      </c>
      <c r="BM226" t="n">
        <v>2.66</v>
      </c>
      <c r="BN226" t="n">
        <v>48.3</v>
      </c>
      <c r="BO226" t="n">
        <v>0.59</v>
      </c>
      <c r="BP226" t="n">
        <v>14.8</v>
      </c>
      <c r="BQ226" t="n">
        <v>1.6</v>
      </c>
      <c r="BR226" t="n">
        <v>97</v>
      </c>
      <c r="BS226" t="n">
        <v>130</v>
      </c>
    </row>
    <row r="227">
      <c r="A227" t="inlineStr">
        <is>
          <t>OREAS0292</t>
        </is>
      </c>
      <c r="B227" t="n">
        <v>0.739</v>
      </c>
      <c r="C227" t="n">
        <v>67600</v>
      </c>
      <c r="D227" t="n">
        <v>495</v>
      </c>
      <c r="E227" t="n">
        <v>11.06</v>
      </c>
      <c r="F227" t="inlineStr">
        <is>
          <t>T</t>
        </is>
      </c>
      <c r="G227" t="n">
        <v>549</v>
      </c>
      <c r="H227" t="n">
        <v>2.53</v>
      </c>
      <c r="I227" t="n">
        <v>0.55</v>
      </c>
      <c r="J227" t="n">
        <v>5940</v>
      </c>
      <c r="K227" t="n">
        <v>0.067</v>
      </c>
      <c r="L227" t="n">
        <v>68</v>
      </c>
      <c r="M227" t="inlineStr">
        <is>
          <t>T</t>
        </is>
      </c>
      <c r="N227" t="n">
        <v>11.5</v>
      </c>
      <c r="O227" t="n">
        <v>105</v>
      </c>
      <c r="P227" t="n">
        <v>13.6</v>
      </c>
      <c r="Q227" t="n">
        <v>58</v>
      </c>
      <c r="R227" t="n">
        <v>2.75</v>
      </c>
      <c r="S227" t="n">
        <v>1.62</v>
      </c>
      <c r="T227" t="n">
        <v>0.95</v>
      </c>
      <c r="U227" t="n">
        <v>34000</v>
      </c>
      <c r="V227" t="n">
        <v>17</v>
      </c>
      <c r="W227" t="n">
        <v>3.69</v>
      </c>
      <c r="X227" t="n">
        <v>0.33</v>
      </c>
      <c r="Y227" t="n">
        <v>3.27</v>
      </c>
      <c r="Z227" t="n">
        <v>0.15</v>
      </c>
      <c r="AA227" t="n">
        <v>0.54</v>
      </c>
      <c r="AB227" t="n">
        <v>0.062</v>
      </c>
      <c r="AC227" t="inlineStr">
        <is>
          <t>T</t>
        </is>
      </c>
      <c r="AD227" t="n">
        <v>28700</v>
      </c>
      <c r="AE227" t="n">
        <v>35.3</v>
      </c>
      <c r="AF227" t="n">
        <v>24.1</v>
      </c>
      <c r="AG227" t="n">
        <v>0.25</v>
      </c>
      <c r="AH227" t="n">
        <v>13200</v>
      </c>
      <c r="AI227" t="n">
        <v>980</v>
      </c>
      <c r="AJ227" t="n">
        <v>1.32</v>
      </c>
      <c r="AK227" t="n">
        <v>3690</v>
      </c>
      <c r="AL227" t="inlineStr">
        <is>
          <t>T</t>
        </is>
      </c>
      <c r="AM227" t="n">
        <v>30</v>
      </c>
      <c r="AN227" t="n">
        <v>39</v>
      </c>
      <c r="AO227" t="n">
        <v>490</v>
      </c>
      <c r="AP227" t="n">
        <v>46.9</v>
      </c>
      <c r="AQ227" t="inlineStr">
        <is>
          <t>T</t>
        </is>
      </c>
      <c r="AR227" t="n">
        <v>7.94</v>
      </c>
      <c r="AS227" t="inlineStr">
        <is>
          <t>T</t>
        </is>
      </c>
      <c r="AT227" t="n">
        <v>32.2</v>
      </c>
      <c r="AU227" s="2" t="n">
        <v>0.002</v>
      </c>
      <c r="AV227" t="inlineStr">
        <is>
          <t>T</t>
        </is>
      </c>
      <c r="AW227" t="inlineStr">
        <is>
          <t>T</t>
        </is>
      </c>
      <c r="AX227" t="n">
        <v>20900</v>
      </c>
      <c r="AY227" t="n">
        <v>35200</v>
      </c>
      <c r="AZ227" t="n">
        <v>12.5</v>
      </c>
      <c r="BA227" t="n">
        <v>10.1</v>
      </c>
      <c r="BB227" t="inlineStr">
        <is>
          <t>T</t>
        </is>
      </c>
      <c r="BC227" t="n">
        <v>5.64</v>
      </c>
      <c r="BD227" t="n">
        <v>3.12</v>
      </c>
      <c r="BE227" t="n">
        <v>153</v>
      </c>
      <c r="BF227" t="n">
        <v>0.58</v>
      </c>
      <c r="BG227" t="n">
        <v>0.45</v>
      </c>
      <c r="BH227" t="n">
        <v>0.058</v>
      </c>
      <c r="BI227" t="n">
        <v>14.5</v>
      </c>
      <c r="BJ227" t="inlineStr">
        <is>
          <t>T</t>
        </is>
      </c>
      <c r="BK227" t="n">
        <v>0.87</v>
      </c>
      <c r="BL227" t="n">
        <v>0.23</v>
      </c>
      <c r="BM227" t="n">
        <v>2.53</v>
      </c>
      <c r="BN227" t="n">
        <v>16</v>
      </c>
      <c r="BO227" t="inlineStr">
        <is>
          <t>T</t>
        </is>
      </c>
      <c r="BP227" t="n">
        <v>14.8</v>
      </c>
      <c r="BQ227" t="n">
        <v>1.59</v>
      </c>
      <c r="BR227" t="n">
        <v>105</v>
      </c>
      <c r="BS227" t="n">
        <v>108</v>
      </c>
    </row>
    <row r="228">
      <c r="A228" t="inlineStr">
        <is>
          <t>OREAS0293</t>
        </is>
      </c>
      <c r="B228" t="n">
        <v>0.056</v>
      </c>
      <c r="C228" t="n">
        <v>20700</v>
      </c>
      <c r="D228" t="n">
        <v>2.3</v>
      </c>
      <c r="E228" t="n">
        <v>0.073</v>
      </c>
      <c r="F228" t="inlineStr">
        <is>
          <t>T</t>
        </is>
      </c>
      <c r="G228" t="n">
        <v>273</v>
      </c>
      <c r="H228" t="n">
        <v>0.73</v>
      </c>
      <c r="I228" t="n">
        <v>0.19</v>
      </c>
      <c r="J228" t="n">
        <v>5060</v>
      </c>
      <c r="K228" t="n">
        <v>0.06</v>
      </c>
      <c r="L228" t="n">
        <v>22.2</v>
      </c>
      <c r="M228" t="inlineStr">
        <is>
          <t>T</t>
        </is>
      </c>
      <c r="N228" t="n">
        <v>3.08</v>
      </c>
      <c r="O228" t="n">
        <v>35.9</v>
      </c>
      <c r="P228" t="n">
        <v>3</v>
      </c>
      <c r="Q228" t="n">
        <v>10.7</v>
      </c>
      <c r="R228" t="n">
        <v>1.2</v>
      </c>
      <c r="S228" t="n">
        <v>0.5</v>
      </c>
      <c r="T228" t="n">
        <v>0.4</v>
      </c>
      <c r="U228" t="n">
        <v>9730</v>
      </c>
      <c r="V228" t="n">
        <v>5.45</v>
      </c>
      <c r="W228" t="n">
        <v>1.81</v>
      </c>
      <c r="X228" t="inlineStr">
        <is>
          <t>T</t>
        </is>
      </c>
      <c r="Y228" t="n">
        <v>0.6899999999999999</v>
      </c>
      <c r="Z228" t="inlineStr">
        <is>
          <t>T</t>
        </is>
      </c>
      <c r="AA228" t="n">
        <v>0.2</v>
      </c>
      <c r="AB228" t="n">
        <v>0.019</v>
      </c>
      <c r="AC228" t="inlineStr">
        <is>
          <t>T</t>
        </is>
      </c>
      <c r="AD228" t="n">
        <v>7420</v>
      </c>
      <c r="AE228" t="n">
        <v>10.8</v>
      </c>
      <c r="AF228" t="n">
        <v>27.1</v>
      </c>
      <c r="AG228" t="n">
        <v>0.062</v>
      </c>
      <c r="AH228" t="n">
        <v>2010</v>
      </c>
      <c r="AI228" t="n">
        <v>100</v>
      </c>
      <c r="AJ228" t="n">
        <v>1.94</v>
      </c>
      <c r="AK228" t="n">
        <v>5260</v>
      </c>
      <c r="AL228" t="n">
        <v>3.62</v>
      </c>
      <c r="AM228" t="n">
        <v>10.1</v>
      </c>
      <c r="AN228" t="n">
        <v>10.8</v>
      </c>
      <c r="AO228" t="n">
        <v>220</v>
      </c>
      <c r="AP228" t="n">
        <v>8.67</v>
      </c>
      <c r="AQ228" t="inlineStr">
        <is>
          <t>T</t>
        </is>
      </c>
      <c r="AR228" t="n">
        <v>2.63</v>
      </c>
      <c r="AS228" t="inlineStr">
        <is>
          <t>T</t>
        </is>
      </c>
      <c r="AT228" t="n">
        <v>45.4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400</v>
      </c>
      <c r="AY228" t="n">
        <v>0.24</v>
      </c>
      <c r="AZ228" t="n">
        <v>2.36</v>
      </c>
      <c r="BA228" t="inlineStr">
        <is>
          <t>T</t>
        </is>
      </c>
      <c r="BB228" t="n">
        <v>426066.93</v>
      </c>
      <c r="BC228" t="n">
        <v>2.05</v>
      </c>
      <c r="BD228" t="n">
        <v>1.51</v>
      </c>
      <c r="BE228" t="n">
        <v>40.9</v>
      </c>
      <c r="BF228" t="n">
        <v>0.32</v>
      </c>
      <c r="BG228" t="n">
        <v>0.25</v>
      </c>
      <c r="BH228" s="2" t="n">
        <v>0.05</v>
      </c>
      <c r="BI228" t="n">
        <v>4.58</v>
      </c>
      <c r="BJ228" t="n">
        <v>1090</v>
      </c>
      <c r="BK228" t="n">
        <v>0.26</v>
      </c>
      <c r="BL228" t="n">
        <v>0.066</v>
      </c>
      <c r="BM228" t="n">
        <v>2.26</v>
      </c>
      <c r="BN228" t="n">
        <v>17.5</v>
      </c>
      <c r="BO228" t="n">
        <v>2.27</v>
      </c>
      <c r="BP228" t="n">
        <v>4.78</v>
      </c>
      <c r="BQ228" t="n">
        <v>0.44</v>
      </c>
      <c r="BR228" t="n">
        <v>22.3</v>
      </c>
      <c r="BS228" t="n">
        <v>21.5</v>
      </c>
    </row>
    <row r="229">
      <c r="A229" t="inlineStr">
        <is>
          <t>OREAS0294</t>
        </is>
      </c>
      <c r="B229" t="n">
        <v>0.074</v>
      </c>
      <c r="C229" t="n">
        <v>20400</v>
      </c>
      <c r="D229" t="n">
        <v>4.55</v>
      </c>
      <c r="E229" t="n">
        <v>0.207</v>
      </c>
      <c r="F229" t="inlineStr">
        <is>
          <t>T</t>
        </is>
      </c>
      <c r="G229" t="n">
        <v>272</v>
      </c>
      <c r="H229" t="n">
        <v>0.74</v>
      </c>
      <c r="I229" t="n">
        <v>0.23</v>
      </c>
      <c r="J229" t="n">
        <v>4770</v>
      </c>
      <c r="K229" t="n">
        <v>0.065</v>
      </c>
      <c r="L229" t="n">
        <v>22.5</v>
      </c>
      <c r="M229" t="inlineStr">
        <is>
          <t>T</t>
        </is>
      </c>
      <c r="N229" t="n">
        <v>4.46</v>
      </c>
      <c r="O229" t="n">
        <v>41.7</v>
      </c>
      <c r="P229" t="n">
        <v>2.94</v>
      </c>
      <c r="Q229" t="n">
        <v>12.7</v>
      </c>
      <c r="R229" t="n">
        <v>1.22</v>
      </c>
      <c r="S229" t="n">
        <v>0.52</v>
      </c>
      <c r="T229" t="n">
        <v>0.4</v>
      </c>
      <c r="U229" t="n">
        <v>10100</v>
      </c>
      <c r="V229" t="n">
        <v>5.41</v>
      </c>
      <c r="W229" t="n">
        <v>1.79</v>
      </c>
      <c r="X229" t="inlineStr">
        <is>
          <t>T</t>
        </is>
      </c>
      <c r="Y229" t="n">
        <v>0.71</v>
      </c>
      <c r="Z229" t="inlineStr">
        <is>
          <t>T</t>
        </is>
      </c>
      <c r="AA229" t="n">
        <v>0.2</v>
      </c>
      <c r="AB229" t="n">
        <v>0.018</v>
      </c>
      <c r="AC229" t="inlineStr">
        <is>
          <t>T</t>
        </is>
      </c>
      <c r="AD229" t="n">
        <v>7410</v>
      </c>
      <c r="AE229" t="n">
        <v>11</v>
      </c>
      <c r="AF229" t="n">
        <v>26.3</v>
      </c>
      <c r="AG229" t="n">
        <v>0.06</v>
      </c>
      <c r="AH229" t="n">
        <v>2080</v>
      </c>
      <c r="AI229" t="n">
        <v>110</v>
      </c>
      <c r="AJ229" t="n">
        <v>1.98</v>
      </c>
      <c r="AK229" t="n">
        <v>5050</v>
      </c>
      <c r="AL229" t="n">
        <v>3.52</v>
      </c>
      <c r="AM229" t="n">
        <v>10.3</v>
      </c>
      <c r="AN229" t="n">
        <v>17.2</v>
      </c>
      <c r="AO229" t="n">
        <v>220</v>
      </c>
      <c r="AP229" t="n">
        <v>11.6</v>
      </c>
      <c r="AQ229" t="inlineStr">
        <is>
          <t>T</t>
        </is>
      </c>
      <c r="AR229" t="n">
        <v>2.62</v>
      </c>
      <c r="AS229" t="inlineStr">
        <is>
          <t>T</t>
        </is>
      </c>
      <c r="AT229" t="n">
        <v>44.5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n">
        <v>690</v>
      </c>
      <c r="AY229" t="n">
        <v>0.27</v>
      </c>
      <c r="AZ229" t="n">
        <v>2.4</v>
      </c>
      <c r="BA229" t="inlineStr">
        <is>
          <t>T</t>
        </is>
      </c>
      <c r="BB229" t="n">
        <v>426534.365</v>
      </c>
      <c r="BC229" t="n">
        <v>2.05</v>
      </c>
      <c r="BD229" t="n">
        <v>1.45</v>
      </c>
      <c r="BE229" t="n">
        <v>39.8</v>
      </c>
      <c r="BF229" t="n">
        <v>0.33</v>
      </c>
      <c r="BG229" t="n">
        <v>0.25</v>
      </c>
      <c r="BH229" s="2" t="n">
        <v>0.1</v>
      </c>
      <c r="BI229" t="n">
        <v>4.66</v>
      </c>
      <c r="BJ229" t="n">
        <v>1090</v>
      </c>
      <c r="BK229" t="n">
        <v>0.26</v>
      </c>
      <c r="BL229" t="n">
        <v>0.067</v>
      </c>
      <c r="BM229" t="n">
        <v>4.23</v>
      </c>
      <c r="BN229" t="n">
        <v>17.7</v>
      </c>
      <c r="BO229" t="n">
        <v>2.3</v>
      </c>
      <c r="BP229" t="n">
        <v>4.79</v>
      </c>
      <c r="BQ229" t="n">
        <v>0.42</v>
      </c>
      <c r="BR229" t="n">
        <v>23</v>
      </c>
      <c r="BS229" t="n">
        <v>22.7</v>
      </c>
    </row>
    <row r="230">
      <c r="A230" t="inlineStr">
        <is>
          <t>OREAS0295</t>
        </is>
      </c>
      <c r="B230" t="n">
        <v>0.08400000000000001</v>
      </c>
      <c r="C230" t="n">
        <v>20500</v>
      </c>
      <c r="D230" t="n">
        <v>6.55</v>
      </c>
      <c r="E230" t="n">
        <v>0.313</v>
      </c>
      <c r="F230" t="inlineStr">
        <is>
          <t>T</t>
        </is>
      </c>
      <c r="G230" t="n">
        <v>274</v>
      </c>
      <c r="H230" t="n">
        <v>0.72</v>
      </c>
      <c r="I230" t="n">
        <v>0.27</v>
      </c>
      <c r="J230" t="n">
        <v>5140</v>
      </c>
      <c r="K230" t="n">
        <v>0.07199999999999999</v>
      </c>
      <c r="L230" t="n">
        <v>23.2</v>
      </c>
      <c r="M230" t="inlineStr">
        <is>
          <t>T</t>
        </is>
      </c>
      <c r="N230" t="n">
        <v>5.68</v>
      </c>
      <c r="O230" t="n">
        <v>51</v>
      </c>
      <c r="P230" t="n">
        <v>2.86</v>
      </c>
      <c r="Q230" t="n">
        <v>15.1</v>
      </c>
      <c r="R230" t="n">
        <v>1.2</v>
      </c>
      <c r="S230" t="n">
        <v>0.51</v>
      </c>
      <c r="T230" t="n">
        <v>0.41</v>
      </c>
      <c r="U230" t="n">
        <v>10800</v>
      </c>
      <c r="V230" t="n">
        <v>5.4</v>
      </c>
      <c r="W230" t="n">
        <v>1.78</v>
      </c>
      <c r="X230" t="inlineStr">
        <is>
          <t>T</t>
        </is>
      </c>
      <c r="Y230" t="n">
        <v>0.76</v>
      </c>
      <c r="Z230" t="inlineStr">
        <is>
          <t>T</t>
        </is>
      </c>
      <c r="AA230" t="n">
        <v>0.2</v>
      </c>
      <c r="AB230" t="n">
        <v>0.019</v>
      </c>
      <c r="AC230" t="inlineStr">
        <is>
          <t>T</t>
        </is>
      </c>
      <c r="AD230" t="n">
        <v>7390</v>
      </c>
      <c r="AE230" t="n">
        <v>11.2</v>
      </c>
      <c r="AF230" t="n">
        <v>25.7</v>
      </c>
      <c r="AG230" t="n">
        <v>0.061</v>
      </c>
      <c r="AH230" t="n">
        <v>2200</v>
      </c>
      <c r="AI230" t="n">
        <v>110</v>
      </c>
      <c r="AJ230" t="n">
        <v>2.15</v>
      </c>
      <c r="AK230" t="n">
        <v>4940</v>
      </c>
      <c r="AL230" t="n">
        <v>3.55</v>
      </c>
      <c r="AM230" t="n">
        <v>10.5</v>
      </c>
      <c r="AN230" t="n">
        <v>22.5</v>
      </c>
      <c r="AO230" t="n">
        <v>210</v>
      </c>
      <c r="AP230" t="n">
        <v>14.2</v>
      </c>
      <c r="AQ230" t="inlineStr">
        <is>
          <t>T</t>
        </is>
      </c>
      <c r="AR230" t="n">
        <v>2.69</v>
      </c>
      <c r="AS230" t="inlineStr">
        <is>
          <t>T</t>
        </is>
      </c>
      <c r="AT230" t="n">
        <v>44</v>
      </c>
      <c r="AU230" t="inlineStr">
        <is>
          <t>T</t>
        </is>
      </c>
      <c r="AV230" t="inlineStr">
        <is>
          <t>T</t>
        </is>
      </c>
      <c r="AW230" t="inlineStr">
        <is>
          <t>T</t>
        </is>
      </c>
      <c r="AX230" t="n">
        <v>990</v>
      </c>
      <c r="AY230" t="n">
        <v>0.29</v>
      </c>
      <c r="AZ230" t="n">
        <v>2.59</v>
      </c>
      <c r="BA230" t="inlineStr">
        <is>
          <t>T</t>
        </is>
      </c>
      <c r="BB230" t="n">
        <v>425692.982</v>
      </c>
      <c r="BC230" t="n">
        <v>2.11</v>
      </c>
      <c r="BD230" t="n">
        <v>1.43</v>
      </c>
      <c r="BE230" t="n">
        <v>40.3</v>
      </c>
      <c r="BF230" t="n">
        <v>0.36</v>
      </c>
      <c r="BG230" t="n">
        <v>0.25</v>
      </c>
      <c r="BH230" s="2" t="n">
        <v>0.05</v>
      </c>
      <c r="BI230" t="n">
        <v>4.81</v>
      </c>
      <c r="BJ230" t="n">
        <v>1090</v>
      </c>
      <c r="BK230" t="n">
        <v>0.25</v>
      </c>
      <c r="BL230" t="inlineStr">
        <is>
          <t>T</t>
        </is>
      </c>
      <c r="BM230" t="n">
        <v>5.98</v>
      </c>
      <c r="BN230" t="n">
        <v>18.9</v>
      </c>
      <c r="BO230" t="n">
        <v>2.17</v>
      </c>
      <c r="BP230" t="n">
        <v>4.88</v>
      </c>
      <c r="BQ230" t="n">
        <v>0.45</v>
      </c>
      <c r="BR230" t="n">
        <v>23.6</v>
      </c>
      <c r="BS230" t="n">
        <v>24.2</v>
      </c>
    </row>
    <row r="231">
      <c r="A231" t="inlineStr">
        <is>
          <t>OREAS0296</t>
        </is>
      </c>
      <c r="B231" t="n">
        <v>0.323</v>
      </c>
      <c r="C231" t="n">
        <v>19200</v>
      </c>
      <c r="D231" t="n">
        <v>18.8</v>
      </c>
      <c r="E231" t="n">
        <v>2.19</v>
      </c>
      <c r="F231" t="inlineStr">
        <is>
          <t>T</t>
        </is>
      </c>
      <c r="G231" t="n">
        <v>259</v>
      </c>
      <c r="H231" t="n">
        <v>0.65</v>
      </c>
      <c r="I231" t="n">
        <v>0.5</v>
      </c>
      <c r="J231" t="n">
        <v>4820</v>
      </c>
      <c r="K231" t="n">
        <v>0.098</v>
      </c>
      <c r="L231" t="n">
        <v>26.3</v>
      </c>
      <c r="M231" t="inlineStr">
        <is>
          <t>T</t>
        </is>
      </c>
      <c r="N231" t="n">
        <v>11.2</v>
      </c>
      <c r="O231" t="n">
        <v>80</v>
      </c>
      <c r="P231" t="n">
        <v>2.57</v>
      </c>
      <c r="Q231" t="n">
        <v>25.8</v>
      </c>
      <c r="R231" t="n">
        <v>1.46</v>
      </c>
      <c r="S231" t="n">
        <v>0.62</v>
      </c>
      <c r="T231" t="n">
        <v>0.47</v>
      </c>
      <c r="U231" t="n">
        <v>13300</v>
      </c>
      <c r="V231" t="n">
        <v>5.14</v>
      </c>
      <c r="W231" t="n">
        <v>1.98</v>
      </c>
      <c r="X231" t="inlineStr">
        <is>
          <t>T</t>
        </is>
      </c>
      <c r="Y231" t="n">
        <v>0.96</v>
      </c>
      <c r="Z231" t="inlineStr">
        <is>
          <t>T</t>
        </is>
      </c>
      <c r="AA231" t="n">
        <v>0.25</v>
      </c>
      <c r="AB231" t="n">
        <v>0.018</v>
      </c>
      <c r="AC231" t="inlineStr">
        <is>
          <t>T</t>
        </is>
      </c>
      <c r="AD231" t="n">
        <v>6850</v>
      </c>
      <c r="AE231" t="n">
        <v>13.1</v>
      </c>
      <c r="AF231" t="n">
        <v>22.8</v>
      </c>
      <c r="AG231" t="n">
        <v>0.076</v>
      </c>
      <c r="AH231" t="n">
        <v>2390</v>
      </c>
      <c r="AI231" t="n">
        <v>130</v>
      </c>
      <c r="AJ231" t="n">
        <v>2.87</v>
      </c>
      <c r="AK231" t="n">
        <v>4190</v>
      </c>
      <c r="AL231" t="n">
        <v>3.49</v>
      </c>
      <c r="AM231" t="n">
        <v>11.6</v>
      </c>
      <c r="AN231" t="n">
        <v>41.3</v>
      </c>
      <c r="AO231" t="n">
        <v>190</v>
      </c>
      <c r="AP231" t="n">
        <v>31.6</v>
      </c>
      <c r="AQ231" t="inlineStr">
        <is>
          <t>T</t>
        </is>
      </c>
      <c r="AR231" t="n">
        <v>3</v>
      </c>
      <c r="AS231" t="inlineStr">
        <is>
          <t>T</t>
        </is>
      </c>
      <c r="AT231" t="n">
        <v>41.7</v>
      </c>
      <c r="AU231" t="inlineStr">
        <is>
          <t>T</t>
        </is>
      </c>
      <c r="AV231" t="inlineStr">
        <is>
          <t>T</t>
        </is>
      </c>
      <c r="AW231" t="inlineStr">
        <is>
          <t>T</t>
        </is>
      </c>
      <c r="AX231" t="n">
        <v>2490</v>
      </c>
      <c r="AY231" t="n">
        <v>0.45</v>
      </c>
      <c r="AZ231" t="n">
        <v>2.64</v>
      </c>
      <c r="BA231" t="inlineStr">
        <is>
          <t>T</t>
        </is>
      </c>
      <c r="BB231" t="n">
        <v>424337.421</v>
      </c>
      <c r="BC231" t="n">
        <v>2.29</v>
      </c>
      <c r="BD231" t="n">
        <v>1.3</v>
      </c>
      <c r="BE231" t="n">
        <v>37</v>
      </c>
      <c r="BF231" t="n">
        <v>0.45</v>
      </c>
      <c r="BG231" t="n">
        <v>0.29</v>
      </c>
      <c r="BH231" s="2" t="n">
        <v>0.1</v>
      </c>
      <c r="BI231" t="n">
        <v>6.65</v>
      </c>
      <c r="BJ231" t="n">
        <v>1050</v>
      </c>
      <c r="BK231" t="n">
        <v>0.24</v>
      </c>
      <c r="BL231" t="n">
        <v>0.08699999999999999</v>
      </c>
      <c r="BM231" t="n">
        <v>24.7</v>
      </c>
      <c r="BN231" t="n">
        <v>19.2</v>
      </c>
      <c r="BO231" t="n">
        <v>2.41</v>
      </c>
      <c r="BP231" t="n">
        <v>5.79</v>
      </c>
      <c r="BQ231" t="n">
        <v>0.55</v>
      </c>
      <c r="BR231" t="n">
        <v>28.8</v>
      </c>
      <c r="BS231" t="n">
        <v>30.7</v>
      </c>
    </row>
    <row r="232">
      <c r="A232" t="inlineStr">
        <is>
          <t>OREAS0297</t>
        </is>
      </c>
      <c r="B232" t="n">
        <v>2.05</v>
      </c>
      <c r="C232" t="n">
        <v>16400</v>
      </c>
      <c r="D232" t="n">
        <v>48.2</v>
      </c>
      <c r="E232" t="n">
        <v>17.83</v>
      </c>
      <c r="F232" t="inlineStr">
        <is>
          <t>T</t>
        </is>
      </c>
      <c r="G232" t="n">
        <v>216</v>
      </c>
      <c r="H232" t="n">
        <v>0.55</v>
      </c>
      <c r="I232" t="n">
        <v>1.14</v>
      </c>
      <c r="J232" t="n">
        <v>4520</v>
      </c>
      <c r="K232" t="n">
        <v>0.18</v>
      </c>
      <c r="L232" t="n">
        <v>33.3</v>
      </c>
      <c r="M232" t="inlineStr">
        <is>
          <t>T</t>
        </is>
      </c>
      <c r="N232" t="n">
        <v>23.5</v>
      </c>
      <c r="O232" t="n">
        <v>110</v>
      </c>
      <c r="P232" t="n">
        <v>2</v>
      </c>
      <c r="Q232" t="n">
        <v>52</v>
      </c>
      <c r="R232" t="n">
        <v>2.07</v>
      </c>
      <c r="S232" t="n">
        <v>0.97</v>
      </c>
      <c r="T232" t="n">
        <v>0.58</v>
      </c>
      <c r="U232" t="n">
        <v>19300</v>
      </c>
      <c r="V232" t="n">
        <v>4.48</v>
      </c>
      <c r="W232" t="n">
        <v>2.46</v>
      </c>
      <c r="X232" t="inlineStr">
        <is>
          <t>T</t>
        </is>
      </c>
      <c r="Y232" t="n">
        <v>1.26</v>
      </c>
      <c r="Z232" t="inlineStr">
        <is>
          <t>T</t>
        </is>
      </c>
      <c r="AA232" t="n">
        <v>0.37</v>
      </c>
      <c r="AB232" t="n">
        <v>0.016</v>
      </c>
      <c r="AC232" t="inlineStr">
        <is>
          <t>T</t>
        </is>
      </c>
      <c r="AD232" t="n">
        <v>5570</v>
      </c>
      <c r="AE232" t="n">
        <v>16.7</v>
      </c>
      <c r="AF232" t="n">
        <v>17.9</v>
      </c>
      <c r="AG232" t="n">
        <v>0.11</v>
      </c>
      <c r="AH232" t="n">
        <v>2770</v>
      </c>
      <c r="AI232" t="n">
        <v>160</v>
      </c>
      <c r="AJ232" t="n">
        <v>4.34</v>
      </c>
      <c r="AK232" t="n">
        <v>2990</v>
      </c>
      <c r="AL232" t="n">
        <v>3.49</v>
      </c>
      <c r="AM232" t="n">
        <v>13.9</v>
      </c>
      <c r="AN232" t="n">
        <v>58</v>
      </c>
      <c r="AO232" t="n">
        <v>160</v>
      </c>
      <c r="AP232" t="n">
        <v>79</v>
      </c>
      <c r="AQ232" t="inlineStr">
        <is>
          <t>T</t>
        </is>
      </c>
      <c r="AR232" t="n">
        <v>3.69</v>
      </c>
      <c r="AS232" t="inlineStr">
        <is>
          <t>T</t>
        </is>
      </c>
      <c r="AT232" t="n">
        <v>34</v>
      </c>
      <c r="AU232" t="inlineStr">
        <is>
          <t>T</t>
        </is>
      </c>
      <c r="AV232" t="inlineStr">
        <is>
          <t>T</t>
        </is>
      </c>
      <c r="AW232" t="inlineStr">
        <is>
          <t>T</t>
        </is>
      </c>
      <c r="AX232" t="n">
        <v>6430</v>
      </c>
      <c r="AY232" t="n">
        <v>0.85</v>
      </c>
      <c r="AZ232" t="n">
        <v>2.62</v>
      </c>
      <c r="BA232" t="inlineStr">
        <is>
          <t>T</t>
        </is>
      </c>
      <c r="BB232" t="n">
        <v>422935.116</v>
      </c>
      <c r="BC232" t="n">
        <v>2.8</v>
      </c>
      <c r="BD232" t="n">
        <v>1.11</v>
      </c>
      <c r="BE232" t="n">
        <v>32.4</v>
      </c>
      <c r="BF232" t="n">
        <v>0.73</v>
      </c>
      <c r="BG232" t="n">
        <v>0.39</v>
      </c>
      <c r="BH232" t="n">
        <v>0.08500000000000001</v>
      </c>
      <c r="BI232" t="n">
        <v>12.3</v>
      </c>
      <c r="BJ232" t="n">
        <v>860</v>
      </c>
      <c r="BK232" t="n">
        <v>0.21</v>
      </c>
      <c r="BL232" t="inlineStr">
        <is>
          <t>T</t>
        </is>
      </c>
      <c r="BM232" t="n">
        <v>82</v>
      </c>
      <c r="BN232" t="n">
        <v>18.1</v>
      </c>
      <c r="BO232" t="n">
        <v>2.59</v>
      </c>
      <c r="BP232" t="n">
        <v>8.109999999999999</v>
      </c>
      <c r="BQ232" t="n">
        <v>0.84</v>
      </c>
      <c r="BR232" t="n">
        <v>40.8</v>
      </c>
      <c r="BS232" t="n">
        <v>43.2</v>
      </c>
    </row>
    <row r="233">
      <c r="A233" t="inlineStr">
        <is>
          <t>OREAS0298</t>
        </is>
      </c>
      <c r="B233" t="n">
        <v>3.66</v>
      </c>
      <c r="C233" t="n">
        <v>16100</v>
      </c>
      <c r="D233" t="n">
        <v>46.8</v>
      </c>
      <c r="E233" t="n">
        <v>34.99</v>
      </c>
      <c r="F233" t="inlineStr">
        <is>
          <t>T</t>
        </is>
      </c>
      <c r="G233" t="n">
        <v>214</v>
      </c>
      <c r="H233" t="n">
        <v>0.54</v>
      </c>
      <c r="I233" t="n">
        <v>1.34</v>
      </c>
      <c r="J233" t="n">
        <v>4470</v>
      </c>
      <c r="K233" t="n">
        <v>0.19</v>
      </c>
      <c r="L233" t="n">
        <v>33.1</v>
      </c>
      <c r="M233" t="inlineStr">
        <is>
          <t>T</t>
        </is>
      </c>
      <c r="N233" t="n">
        <v>24.4</v>
      </c>
      <c r="O233" t="n">
        <v>111</v>
      </c>
      <c r="P233" t="n">
        <v>1.98</v>
      </c>
      <c r="Q233" t="n">
        <v>137</v>
      </c>
      <c r="R233" t="n">
        <v>2.06</v>
      </c>
      <c r="S233" t="n">
        <v>0.96</v>
      </c>
      <c r="T233" t="n">
        <v>0.57</v>
      </c>
      <c r="U233" t="n">
        <v>20400</v>
      </c>
      <c r="V233" t="n">
        <v>4.48</v>
      </c>
      <c r="W233" t="n">
        <v>2.48</v>
      </c>
      <c r="X233" t="inlineStr">
        <is>
          <t>T</t>
        </is>
      </c>
      <c r="Y233" t="n">
        <v>1.29</v>
      </c>
      <c r="Z233" t="inlineStr">
        <is>
          <t>T</t>
        </is>
      </c>
      <c r="AA233" t="n">
        <v>0.36</v>
      </c>
      <c r="AB233" t="n">
        <v>0.027</v>
      </c>
      <c r="AC233" t="inlineStr">
        <is>
          <t>T</t>
        </is>
      </c>
      <c r="AD233" t="n">
        <v>5540</v>
      </c>
      <c r="AE233" t="n">
        <v>16.5</v>
      </c>
      <c r="AF233" t="n">
        <v>18.2</v>
      </c>
      <c r="AG233" t="n">
        <v>0.11</v>
      </c>
      <c r="AH233" t="n">
        <v>2800</v>
      </c>
      <c r="AI233" t="n">
        <v>160</v>
      </c>
      <c r="AJ233" t="n">
        <v>5.25</v>
      </c>
      <c r="AK233" t="n">
        <v>2990</v>
      </c>
      <c r="AL233" t="n">
        <v>3.66</v>
      </c>
      <c r="AM233" t="n">
        <v>13.9</v>
      </c>
      <c r="AN233" t="n">
        <v>55</v>
      </c>
      <c r="AO233" t="n">
        <v>160</v>
      </c>
      <c r="AP233" t="n">
        <v>87</v>
      </c>
      <c r="AQ233" t="inlineStr">
        <is>
          <t>T</t>
        </is>
      </c>
      <c r="AR233" t="n">
        <v>3.68</v>
      </c>
      <c r="AS233" t="inlineStr">
        <is>
          <t>T</t>
        </is>
      </c>
      <c r="AT233" t="n">
        <v>33.6</v>
      </c>
      <c r="AU233" t="inlineStr">
        <is>
          <t>T</t>
        </is>
      </c>
      <c r="AV233" t="inlineStr">
        <is>
          <t>T</t>
        </is>
      </c>
      <c r="AW233" t="inlineStr">
        <is>
          <t>T</t>
        </is>
      </c>
      <c r="AX233" t="n">
        <v>7210</v>
      </c>
      <c r="AY233" t="n">
        <v>0.86</v>
      </c>
      <c r="AZ233" t="n">
        <v>2.59</v>
      </c>
      <c r="BA233" t="inlineStr">
        <is>
          <t>T</t>
        </is>
      </c>
      <c r="BB233" t="n">
        <v>421906.759</v>
      </c>
      <c r="BC233" t="n">
        <v>2.79</v>
      </c>
      <c r="BD233" t="n">
        <v>1.15</v>
      </c>
      <c r="BE233" t="n">
        <v>31.6</v>
      </c>
      <c r="BF233" t="n">
        <v>0.77</v>
      </c>
      <c r="BG233" t="n">
        <v>0.37</v>
      </c>
      <c r="BH233" t="n">
        <v>0.14</v>
      </c>
      <c r="BI233" t="n">
        <v>11.5</v>
      </c>
      <c r="BJ233" t="n">
        <v>940</v>
      </c>
      <c r="BK233" t="n">
        <v>0.21</v>
      </c>
      <c r="BL233" t="n">
        <v>0.13</v>
      </c>
      <c r="BM233" t="n">
        <v>75</v>
      </c>
      <c r="BN233" t="n">
        <v>18.1</v>
      </c>
      <c r="BO233" t="n">
        <v>2.93</v>
      </c>
      <c r="BP233" t="n">
        <v>8.050000000000001</v>
      </c>
      <c r="BQ233" t="n">
        <v>0.83</v>
      </c>
      <c r="BR233" t="n">
        <v>45.2</v>
      </c>
      <c r="BS233" t="n">
        <v>44.7</v>
      </c>
    </row>
    <row r="234">
      <c r="A234" t="inlineStr">
        <is>
          <t>OREAS0299</t>
        </is>
      </c>
      <c r="B234" t="n">
        <v>6.35</v>
      </c>
      <c r="C234" t="n">
        <v>29000</v>
      </c>
      <c r="D234" t="n">
        <v>55</v>
      </c>
      <c r="E234" t="n">
        <v>89.97</v>
      </c>
      <c r="F234" t="inlineStr">
        <is>
          <t>T</t>
        </is>
      </c>
      <c r="G234" t="n">
        <v>327</v>
      </c>
      <c r="H234" t="n">
        <v>0.97</v>
      </c>
      <c r="I234" t="n">
        <v>1.43</v>
      </c>
      <c r="J234" t="n">
        <v>4230</v>
      </c>
      <c r="K234" t="n">
        <v>0.2</v>
      </c>
      <c r="L234" t="n">
        <v>49.3</v>
      </c>
      <c r="M234" t="inlineStr">
        <is>
          <t>T</t>
        </is>
      </c>
      <c r="N234" t="n">
        <v>18.8</v>
      </c>
      <c r="O234" t="n">
        <v>134</v>
      </c>
      <c r="P234" t="n">
        <v>3.76</v>
      </c>
      <c r="Q234" t="n">
        <v>496</v>
      </c>
      <c r="R234" t="n">
        <v>2.58</v>
      </c>
      <c r="S234" t="n">
        <v>1.27</v>
      </c>
      <c r="T234" t="n">
        <v>0.7</v>
      </c>
      <c r="U234" t="n">
        <v>24000</v>
      </c>
      <c r="V234" t="n">
        <v>7.87</v>
      </c>
      <c r="W234" t="n">
        <v>3.35</v>
      </c>
      <c r="X234" t="inlineStr">
        <is>
          <t>T</t>
        </is>
      </c>
      <c r="Y234" t="n">
        <v>3.28</v>
      </c>
      <c r="Z234" t="inlineStr">
        <is>
          <t>T</t>
        </is>
      </c>
      <c r="AA234" t="n">
        <v>0.47</v>
      </c>
      <c r="AB234" t="n">
        <v>0.092</v>
      </c>
      <c r="AC234" t="inlineStr">
        <is>
          <t>T</t>
        </is>
      </c>
      <c r="AD234" t="n">
        <v>10700</v>
      </c>
      <c r="AE234" t="n">
        <v>24.5</v>
      </c>
      <c r="AF234" t="n">
        <v>22.3</v>
      </c>
      <c r="AG234" t="n">
        <v>0.19</v>
      </c>
      <c r="AH234" t="n">
        <v>5050</v>
      </c>
      <c r="AI234" t="n">
        <v>200</v>
      </c>
      <c r="AJ234" t="n">
        <v>8.07</v>
      </c>
      <c r="AK234" t="n">
        <v>3680</v>
      </c>
      <c r="AL234" t="n">
        <v>9.69</v>
      </c>
      <c r="AM234" t="n">
        <v>20.7</v>
      </c>
      <c r="AN234" t="n">
        <v>53</v>
      </c>
      <c r="AO234" t="n">
        <v>250</v>
      </c>
      <c r="AP234" t="n">
        <v>106</v>
      </c>
      <c r="AQ234" t="inlineStr">
        <is>
          <t>T</t>
        </is>
      </c>
      <c r="AR234" t="n">
        <v>5.63</v>
      </c>
      <c r="AS234" t="inlineStr">
        <is>
          <t>T</t>
        </is>
      </c>
      <c r="AT234" t="n">
        <v>65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n">
        <v>6020</v>
      </c>
      <c r="AY234" t="n">
        <v>18.3</v>
      </c>
      <c r="AZ234" t="n">
        <v>5.59</v>
      </c>
      <c r="BA234" t="inlineStr">
        <is>
          <t>T</t>
        </is>
      </c>
      <c r="BB234" t="n">
        <v>398067.578</v>
      </c>
      <c r="BC234" t="n">
        <v>3.97</v>
      </c>
      <c r="BD234" t="n">
        <v>2.05</v>
      </c>
      <c r="BE234" t="n">
        <v>45.2</v>
      </c>
      <c r="BF234" t="n">
        <v>1.03</v>
      </c>
      <c r="BG234" t="n">
        <v>0.47</v>
      </c>
      <c r="BH234" t="n">
        <v>0.36</v>
      </c>
      <c r="BI234" t="n">
        <v>13.4</v>
      </c>
      <c r="BJ234" t="n">
        <v>3020</v>
      </c>
      <c r="BK234" t="n">
        <v>0.38</v>
      </c>
      <c r="BL234" t="n">
        <v>0.18</v>
      </c>
      <c r="BM234" t="n">
        <v>51</v>
      </c>
      <c r="BN234" t="n">
        <v>36.411</v>
      </c>
      <c r="BO234" t="n">
        <v>5.93</v>
      </c>
      <c r="BP234" t="n">
        <v>10.9</v>
      </c>
      <c r="BQ234" t="n">
        <v>1.24</v>
      </c>
      <c r="BR234" t="n">
        <v>78</v>
      </c>
      <c r="BS234" t="n">
        <v>113</v>
      </c>
    </row>
    <row r="235">
      <c r="A235" t="inlineStr">
        <is>
          <t>OREAS0002CBatch2D3</t>
        </is>
      </c>
      <c r="B235" t="inlineStr">
        <is>
          <t>T</t>
        </is>
      </c>
      <c r="C235" t="inlineStr">
        <is>
          <t>T</t>
        </is>
      </c>
      <c r="D235" t="inlineStr">
        <is>
          <t>T</t>
        </is>
      </c>
      <c r="E235" t="n">
        <v>0.371</v>
      </c>
      <c r="F235" t="inlineStr">
        <is>
          <t>T</t>
        </is>
      </c>
      <c r="G235" t="inlineStr">
        <is>
          <t>T</t>
        </is>
      </c>
      <c r="H235" t="inlineStr">
        <is>
          <t>T</t>
        </is>
      </c>
      <c r="I235" t="inlineStr">
        <is>
          <t>T</t>
        </is>
      </c>
      <c r="J235" t="inlineStr">
        <is>
          <t>T</t>
        </is>
      </c>
      <c r="K235" t="inlineStr">
        <is>
          <t>T</t>
        </is>
      </c>
      <c r="L235" t="inlineStr">
        <is>
          <t>T</t>
        </is>
      </c>
      <c r="M235" t="inlineStr">
        <is>
          <t>T</t>
        </is>
      </c>
      <c r="N235" t="inlineStr">
        <is>
          <t>T</t>
        </is>
      </c>
      <c r="O235" t="inlineStr">
        <is>
          <t>T</t>
        </is>
      </c>
      <c r="P235" t="inlineStr">
        <is>
          <t>T</t>
        </is>
      </c>
      <c r="Q235" t="inlineStr">
        <is>
          <t>T</t>
        </is>
      </c>
      <c r="R235" t="inlineStr">
        <is>
          <t>T</t>
        </is>
      </c>
      <c r="S235" t="inlineStr">
        <is>
          <t>T</t>
        </is>
      </c>
      <c r="T235" t="inlineStr">
        <is>
          <t>T</t>
        </is>
      </c>
      <c r="U235" t="inlineStr">
        <is>
          <t>T</t>
        </is>
      </c>
      <c r="V235" t="inlineStr">
        <is>
          <t>T</t>
        </is>
      </c>
      <c r="W235" t="inlineStr">
        <is>
          <t>T</t>
        </is>
      </c>
      <c r="X235" t="inlineStr">
        <is>
          <t>T</t>
        </is>
      </c>
      <c r="Y235" t="inlineStr">
        <is>
          <t>T</t>
        </is>
      </c>
      <c r="Z235" t="inlineStr">
        <is>
          <t>T</t>
        </is>
      </c>
      <c r="AA235" t="inlineStr">
        <is>
          <t>T</t>
        </is>
      </c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T</t>
        </is>
      </c>
      <c r="AJ235" t="inlineStr">
        <is>
          <t>T</t>
        </is>
      </c>
      <c r="AK235" t="inlineStr">
        <is>
          <t>T</t>
        </is>
      </c>
      <c r="AL235" t="inlineStr">
        <is>
          <t>T</t>
        </is>
      </c>
      <c r="AM235" t="inlineStr">
        <is>
          <t>T</t>
        </is>
      </c>
      <c r="AN235" t="inlineStr">
        <is>
          <t>T</t>
        </is>
      </c>
      <c r="AO235" t="inlineStr">
        <is>
          <t>T</t>
        </is>
      </c>
      <c r="AP235" t="inlineStr">
        <is>
          <t>T</t>
        </is>
      </c>
      <c r="AQ235" t="inlineStr">
        <is>
          <t>T</t>
        </is>
      </c>
      <c r="AR235" t="inlineStr">
        <is>
          <t>T</t>
        </is>
      </c>
      <c r="AS235" t="inlineStr">
        <is>
          <t>T</t>
        </is>
      </c>
      <c r="AT235" t="inlineStr">
        <is>
          <t>T</t>
        </is>
      </c>
      <c r="AU235" t="inlineStr">
        <is>
          <t>T</t>
        </is>
      </c>
      <c r="AV235" t="inlineStr">
        <is>
          <t>T</t>
        </is>
      </c>
      <c r="AW235" t="inlineStr">
        <is>
          <t>T</t>
        </is>
      </c>
      <c r="AX235" t="inlineStr">
        <is>
          <t>T</t>
        </is>
      </c>
      <c r="AY235" t="inlineStr">
        <is>
          <t>T</t>
        </is>
      </c>
      <c r="AZ235" t="inlineStr">
        <is>
          <t>T</t>
        </is>
      </c>
      <c r="BA235" t="inlineStr">
        <is>
          <t>T</t>
        </is>
      </c>
      <c r="BB235" t="inlineStr">
        <is>
          <t>T</t>
        </is>
      </c>
      <c r="BC235" t="inlineStr">
        <is>
          <t>T</t>
        </is>
      </c>
      <c r="BD235" t="inlineStr">
        <is>
          <t>T</t>
        </is>
      </c>
      <c r="BE235" t="inlineStr">
        <is>
          <t>T</t>
        </is>
      </c>
      <c r="BF235" t="inlineStr">
        <is>
          <t>T</t>
        </is>
      </c>
      <c r="BG235" t="inlineStr">
        <is>
          <t>T</t>
        </is>
      </c>
      <c r="BH235" t="inlineStr">
        <is>
          <t>T</t>
        </is>
      </c>
      <c r="BI235" t="inlineStr">
        <is>
          <t>T</t>
        </is>
      </c>
      <c r="BJ235" t="inlineStr">
        <is>
          <t>T</t>
        </is>
      </c>
      <c r="BK235" t="inlineStr">
        <is>
          <t>T</t>
        </is>
      </c>
      <c r="BL235" t="inlineStr">
        <is>
          <t>T</t>
        </is>
      </c>
      <c r="BM235" t="inlineStr">
        <is>
          <t>T</t>
        </is>
      </c>
      <c r="BN235" t="inlineStr">
        <is>
          <t>T</t>
        </is>
      </c>
      <c r="BO235" t="inlineStr">
        <is>
          <t>T</t>
        </is>
      </c>
      <c r="BP235" t="inlineStr">
        <is>
          <t>T</t>
        </is>
      </c>
      <c r="BQ235" t="inlineStr">
        <is>
          <t>T</t>
        </is>
      </c>
      <c r="BR235" t="inlineStr">
        <is>
          <t>T</t>
        </is>
      </c>
      <c r="BS235" t="inlineStr">
        <is>
          <t>T</t>
        </is>
      </c>
    </row>
    <row r="236">
      <c r="A236" t="inlineStr">
        <is>
          <t>OREAS0002Ca</t>
        </is>
      </c>
      <c r="B236" t="inlineStr">
        <is>
          <t>T</t>
        </is>
      </c>
      <c r="C236" t="inlineStr">
        <is>
          <t>T</t>
        </is>
      </c>
      <c r="D236" t="inlineStr">
        <is>
          <t>T</t>
        </is>
      </c>
      <c r="E236" t="n">
        <v>0.599</v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T</t>
        </is>
      </c>
      <c r="K236" t="inlineStr">
        <is>
          <t>T</t>
        </is>
      </c>
      <c r="L236" t="inlineStr">
        <is>
          <t>T</t>
        </is>
      </c>
      <c r="M236" t="inlineStr">
        <is>
          <t>T</t>
        </is>
      </c>
      <c r="N236" t="inlineStr">
        <is>
          <t>T</t>
        </is>
      </c>
      <c r="O236" t="inlineStr">
        <is>
          <t>T</t>
        </is>
      </c>
      <c r="P236" t="inlineStr">
        <is>
          <t>T</t>
        </is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inlineStr">
        <is>
          <t>T</t>
        </is>
      </c>
      <c r="AD236" t="inlineStr">
        <is>
          <t>T</t>
        </is>
      </c>
      <c r="AE236" t="inlineStr">
        <is>
          <t>T</t>
        </is>
      </c>
      <c r="AF236" t="inlineStr">
        <is>
          <t>T</t>
        </is>
      </c>
      <c r="AG236" t="inlineStr">
        <is>
          <t>T</t>
        </is>
      </c>
      <c r="AH236" t="inlineStr">
        <is>
          <t>T</t>
        </is>
      </c>
      <c r="AI236" t="inlineStr">
        <is>
          <t>T</t>
        </is>
      </c>
      <c r="AJ236" t="inlineStr">
        <is>
          <t>T</t>
        </is>
      </c>
      <c r="AK236" t="inlineStr">
        <is>
          <t>T</t>
        </is>
      </c>
      <c r="AL236" t="inlineStr">
        <is>
          <t>T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T</t>
        </is>
      </c>
      <c r="AT236" t="inlineStr">
        <is>
          <t>T</t>
        </is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inlineStr">
        <is>
          <t>T</t>
        </is>
      </c>
      <c r="AY236" t="inlineStr">
        <is>
          <t>T</t>
        </is>
      </c>
      <c r="AZ236" t="inlineStr">
        <is>
          <t>T</t>
        </is>
      </c>
      <c r="BA236" t="inlineStr">
        <is>
          <t>T</t>
        </is>
      </c>
      <c r="BB236" t="inlineStr">
        <is>
          <t>T</t>
        </is>
      </c>
      <c r="BC236" t="inlineStr">
        <is>
          <t>T</t>
        </is>
      </c>
      <c r="BD236" t="inlineStr">
        <is>
          <t>T</t>
        </is>
      </c>
      <c r="BE236" t="inlineStr">
        <is>
          <t>T</t>
        </is>
      </c>
      <c r="BF236" t="inlineStr">
        <is>
          <t>T</t>
        </is>
      </c>
      <c r="BG236" t="inlineStr">
        <is>
          <t>T</t>
        </is>
      </c>
      <c r="BH236" t="inlineStr">
        <is>
          <t>T</t>
        </is>
      </c>
      <c r="BI236" t="inlineStr">
        <is>
          <t>T</t>
        </is>
      </c>
      <c r="BJ236" t="inlineStr">
        <is>
          <t>T</t>
        </is>
      </c>
      <c r="BK236" t="inlineStr">
        <is>
          <t>T</t>
        </is>
      </c>
      <c r="BL236" t="inlineStr">
        <is>
          <t>T</t>
        </is>
      </c>
      <c r="BM236" t="inlineStr">
        <is>
          <t>T</t>
        </is>
      </c>
      <c r="BN236" t="inlineStr">
        <is>
          <t>T</t>
        </is>
      </c>
      <c r="BO236" t="inlineStr">
        <is>
          <t>T</t>
        </is>
      </c>
      <c r="BP236" t="inlineStr">
        <is>
          <t>T</t>
        </is>
      </c>
      <c r="BQ236" t="inlineStr">
        <is>
          <t>T</t>
        </is>
      </c>
      <c r="BR236" t="inlineStr">
        <is>
          <t>T</t>
        </is>
      </c>
      <c r="BS236" t="inlineStr">
        <is>
          <t>T</t>
        </is>
      </c>
    </row>
    <row r="237">
      <c r="A237" t="inlineStr">
        <is>
          <t>OREAS0002Pa</t>
        </is>
      </c>
      <c r="B237" t="inlineStr">
        <is>
          <t>T</t>
        </is>
      </c>
      <c r="C237" t="inlineStr">
        <is>
          <t>T</t>
        </is>
      </c>
      <c r="D237" t="inlineStr">
        <is>
          <t>T</t>
        </is>
      </c>
      <c r="E237" t="n">
        <v>0.854</v>
      </c>
      <c r="F237" t="inlineStr">
        <is>
          <t>T</t>
        </is>
      </c>
      <c r="G237" t="inlineStr">
        <is>
          <t>T</t>
        </is>
      </c>
      <c r="H237" t="inlineStr">
        <is>
          <t>T</t>
        </is>
      </c>
      <c r="I237" t="inlineStr">
        <is>
          <t>T</t>
        </is>
      </c>
      <c r="J237" t="inlineStr">
        <is>
          <t>T</t>
        </is>
      </c>
      <c r="K237" t="inlineStr">
        <is>
          <t>T</t>
        </is>
      </c>
      <c r="L237" t="inlineStr">
        <is>
          <t>T</t>
        </is>
      </c>
      <c r="M237" t="inlineStr">
        <is>
          <t>T</t>
        </is>
      </c>
      <c r="N237" t="inlineStr">
        <is>
          <t>T</t>
        </is>
      </c>
      <c r="O237" t="inlineStr">
        <is>
          <t>T</t>
        </is>
      </c>
      <c r="P237" t="inlineStr">
        <is>
          <t>T</t>
        </is>
      </c>
      <c r="Q237" t="inlineStr">
        <is>
          <t>T</t>
        </is>
      </c>
      <c r="R237" t="inlineStr">
        <is>
          <t>T</t>
        </is>
      </c>
      <c r="S237" t="inlineStr">
        <is>
          <t>T</t>
        </is>
      </c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>
        <is>
          <t>T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inlineStr">
        <is>
          <t>T</t>
        </is>
      </c>
      <c r="AD237" t="inlineStr">
        <is>
          <t>T</t>
        </is>
      </c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T</t>
        </is>
      </c>
      <c r="AJ237" t="inlineStr">
        <is>
          <t>T</t>
        </is>
      </c>
      <c r="AK237" t="inlineStr">
        <is>
          <t>T</t>
        </is>
      </c>
      <c r="AL237" t="inlineStr">
        <is>
          <t>T</t>
        </is>
      </c>
      <c r="AM237" t="inlineStr">
        <is>
          <t>T</t>
        </is>
      </c>
      <c r="AN237" t="inlineStr">
        <is>
          <t>T</t>
        </is>
      </c>
      <c r="AO237" t="inlineStr">
        <is>
          <t>T</t>
        </is>
      </c>
      <c r="AP237" t="inlineStr">
        <is>
          <t>T</t>
        </is>
      </c>
      <c r="AQ237" t="inlineStr">
        <is>
          <t>T</t>
        </is>
      </c>
      <c r="AR237" t="inlineStr">
        <is>
          <t>T</t>
        </is>
      </c>
      <c r="AS237" t="inlineStr">
        <is>
          <t>T</t>
        </is>
      </c>
      <c r="AT237" t="inlineStr">
        <is>
          <t>T</t>
        </is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inlineStr">
        <is>
          <t>T</t>
        </is>
      </c>
      <c r="AY237" t="inlineStr">
        <is>
          <t>T</t>
        </is>
      </c>
      <c r="AZ237" t="inlineStr">
        <is>
          <t>T</t>
        </is>
      </c>
      <c r="BA237" t="inlineStr">
        <is>
          <t>T</t>
        </is>
      </c>
      <c r="BB237" t="inlineStr">
        <is>
          <t>T</t>
        </is>
      </c>
      <c r="BC237" t="inlineStr">
        <is>
          <t>T</t>
        </is>
      </c>
      <c r="BD237" t="inlineStr">
        <is>
          <t>T</t>
        </is>
      </c>
      <c r="BE237" t="inlineStr">
        <is>
          <t>T</t>
        </is>
      </c>
      <c r="BF237" t="inlineStr">
        <is>
          <t>T</t>
        </is>
      </c>
      <c r="BG237" t="inlineStr">
        <is>
          <t>T</t>
        </is>
      </c>
      <c r="BH237" t="inlineStr">
        <is>
          <t>T</t>
        </is>
      </c>
      <c r="BI237" t="inlineStr">
        <is>
          <t>T</t>
        </is>
      </c>
      <c r="BJ237" t="inlineStr">
        <is>
          <t>T</t>
        </is>
      </c>
      <c r="BK237" t="inlineStr">
        <is>
          <t>T</t>
        </is>
      </c>
      <c r="BL237" t="inlineStr">
        <is>
          <t>T</t>
        </is>
      </c>
      <c r="BM237" t="inlineStr">
        <is>
          <t>T</t>
        </is>
      </c>
      <c r="BN237" t="inlineStr">
        <is>
          <t>T</t>
        </is>
      </c>
      <c r="BO237" t="inlineStr">
        <is>
          <t>T</t>
        </is>
      </c>
      <c r="BP237" t="inlineStr">
        <is>
          <t>T</t>
        </is>
      </c>
      <c r="BQ237" t="inlineStr">
        <is>
          <t>T</t>
        </is>
      </c>
      <c r="BR237" t="inlineStr">
        <is>
          <t>T</t>
        </is>
      </c>
      <c r="BS237" t="inlineStr">
        <is>
          <t>T</t>
        </is>
      </c>
    </row>
    <row r="238">
      <c r="A238" t="inlineStr">
        <is>
          <t>OREAS0002Pd</t>
        </is>
      </c>
      <c r="B238" t="inlineStr">
        <is>
          <t>T</t>
        </is>
      </c>
      <c r="C238" t="inlineStr">
        <is>
          <t>T</t>
        </is>
      </c>
      <c r="D238" t="inlineStr">
        <is>
          <t>T</t>
        </is>
      </c>
      <c r="E238" t="n">
        <v>0.885</v>
      </c>
      <c r="F238" t="inlineStr">
        <is>
          <t>T</t>
        </is>
      </c>
      <c r="G238" t="inlineStr">
        <is>
          <t>T</t>
        </is>
      </c>
      <c r="H238" t="inlineStr">
        <is>
          <t>T</t>
        </is>
      </c>
      <c r="I238" t="inlineStr">
        <is>
          <t>T</t>
        </is>
      </c>
      <c r="J238" t="inlineStr">
        <is>
          <t>T</t>
        </is>
      </c>
      <c r="K238" t="inlineStr">
        <is>
          <t>T</t>
        </is>
      </c>
      <c r="L238" t="inlineStr">
        <is>
          <t>T</t>
        </is>
      </c>
      <c r="M238" t="inlineStr">
        <is>
          <t>T</t>
        </is>
      </c>
      <c r="N238" t="inlineStr">
        <is>
          <t>T</t>
        </is>
      </c>
      <c r="O238" t="inlineStr">
        <is>
          <t>T</t>
        </is>
      </c>
      <c r="P238" t="inlineStr">
        <is>
          <t>T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inlineStr">
        <is>
          <t>T</t>
        </is>
      </c>
      <c r="AD238" t="inlineStr">
        <is>
          <t>T</t>
        </is>
      </c>
      <c r="AE238" t="inlineStr">
        <is>
          <t>T</t>
        </is>
      </c>
      <c r="AF238" t="inlineStr">
        <is>
          <t>T</t>
        </is>
      </c>
      <c r="AG238" t="inlineStr">
        <is>
          <t>T</t>
        </is>
      </c>
      <c r="AH238" t="inlineStr">
        <is>
          <t>T</t>
        </is>
      </c>
      <c r="AI238" t="inlineStr">
        <is>
          <t>T</t>
        </is>
      </c>
      <c r="AJ238" t="inlineStr">
        <is>
          <t>T</t>
        </is>
      </c>
      <c r="AK238" t="inlineStr">
        <is>
          <t>T</t>
        </is>
      </c>
      <c r="AL238" t="inlineStr">
        <is>
          <t>T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  <c r="AP238" t="inlineStr">
        <is>
          <t>T</t>
        </is>
      </c>
      <c r="AQ238" t="inlineStr">
        <is>
          <t>T</t>
        </is>
      </c>
      <c r="AR238" t="inlineStr">
        <is>
          <t>T</t>
        </is>
      </c>
      <c r="AS238" t="inlineStr">
        <is>
          <t>T</t>
        </is>
      </c>
      <c r="AT238" t="inlineStr">
        <is>
          <t>T</t>
        </is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inlineStr">
        <is>
          <t>T</t>
        </is>
      </c>
      <c r="AY238" t="inlineStr">
        <is>
          <t>T</t>
        </is>
      </c>
      <c r="AZ238" t="inlineStr">
        <is>
          <t>T</t>
        </is>
      </c>
      <c r="BA238" t="inlineStr">
        <is>
          <t>T</t>
        </is>
      </c>
      <c r="BB238" t="inlineStr">
        <is>
          <t>T</t>
        </is>
      </c>
      <c r="BC238" t="inlineStr">
        <is>
          <t>T</t>
        </is>
      </c>
      <c r="BD238" t="inlineStr">
        <is>
          <t>T</t>
        </is>
      </c>
      <c r="BE238" t="inlineStr">
        <is>
          <t>T</t>
        </is>
      </c>
      <c r="BF238" t="inlineStr">
        <is>
          <t>T</t>
        </is>
      </c>
      <c r="BG238" t="inlineStr">
        <is>
          <t>T</t>
        </is>
      </c>
      <c r="BH238" t="inlineStr">
        <is>
          <t>T</t>
        </is>
      </c>
      <c r="BI238" t="inlineStr">
        <is>
          <t>T</t>
        </is>
      </c>
      <c r="BJ238" t="inlineStr">
        <is>
          <t>T</t>
        </is>
      </c>
      <c r="BK238" t="inlineStr">
        <is>
          <t>T</t>
        </is>
      </c>
      <c r="BL238" t="inlineStr">
        <is>
          <t>T</t>
        </is>
      </c>
      <c r="BM238" t="inlineStr">
        <is>
          <t>T</t>
        </is>
      </c>
      <c r="BN238" t="inlineStr">
        <is>
          <t>T</t>
        </is>
      </c>
      <c r="BO238" t="inlineStr">
        <is>
          <t>T</t>
        </is>
      </c>
      <c r="BP238" t="inlineStr">
        <is>
          <t>T</t>
        </is>
      </c>
      <c r="BQ238" t="inlineStr">
        <is>
          <t>T</t>
        </is>
      </c>
      <c r="BR238" t="inlineStr">
        <is>
          <t>T</t>
        </is>
      </c>
      <c r="BS238" t="inlineStr">
        <is>
          <t>T</t>
        </is>
      </c>
    </row>
    <row r="239">
      <c r="A239" t="inlineStr">
        <is>
          <t>OREAS0030a</t>
        </is>
      </c>
      <c r="B239" t="n">
        <v>0.028</v>
      </c>
      <c r="C239" t="n">
        <v>79000</v>
      </c>
      <c r="D239" t="n">
        <v>1.55</v>
      </c>
      <c r="E239" s="2" t="n">
        <v>0.002</v>
      </c>
      <c r="F239" t="inlineStr">
        <is>
          <t>T</t>
        </is>
      </c>
      <c r="G239" t="n">
        <v>537</v>
      </c>
      <c r="H239" t="n">
        <v>2.18</v>
      </c>
      <c r="I239" t="n">
        <v>0.032</v>
      </c>
      <c r="J239" t="n">
        <v>56700</v>
      </c>
      <c r="K239" t="n">
        <v>0.14</v>
      </c>
      <c r="L239" t="n">
        <v>58</v>
      </c>
      <c r="M239" t="inlineStr">
        <is>
          <t>T</t>
        </is>
      </c>
      <c r="N239" t="n">
        <v>45.1</v>
      </c>
      <c r="O239" t="n">
        <v>156</v>
      </c>
      <c r="P239" t="n">
        <v>1.17</v>
      </c>
      <c r="Q239" t="n">
        <v>44.4</v>
      </c>
      <c r="R239" t="n">
        <v>4.36</v>
      </c>
      <c r="S239" t="n">
        <v>2.04</v>
      </c>
      <c r="T239" t="n">
        <v>1.82</v>
      </c>
      <c r="U239" t="n">
        <v>80600</v>
      </c>
      <c r="V239" t="n">
        <v>22.3</v>
      </c>
      <c r="W239" t="n">
        <v>5.41</v>
      </c>
      <c r="X239" t="n">
        <v>0.13</v>
      </c>
      <c r="Y239" t="n">
        <v>4.81</v>
      </c>
      <c r="Z239" t="inlineStr">
        <is>
          <t>T</t>
        </is>
      </c>
      <c r="AA239" t="n">
        <v>0.78</v>
      </c>
      <c r="AB239" t="n">
        <v>0.07199999999999999</v>
      </c>
      <c r="AC239" t="inlineStr">
        <is>
          <t>T</t>
        </is>
      </c>
      <c r="AD239" t="n">
        <v>17100</v>
      </c>
      <c r="AE239" t="n">
        <v>28.3</v>
      </c>
      <c r="AF239" t="n">
        <v>10.9</v>
      </c>
      <c r="AG239" t="n">
        <v>0.23</v>
      </c>
      <c r="AH239" t="n">
        <v>45800</v>
      </c>
      <c r="AI239" t="n">
        <v>1160</v>
      </c>
      <c r="AJ239" t="n">
        <v>4.27</v>
      </c>
      <c r="AK239" t="n">
        <v>23800</v>
      </c>
      <c r="AL239" t="n">
        <v>45.5</v>
      </c>
      <c r="AM239" t="n">
        <v>27.5</v>
      </c>
      <c r="AN239" t="n">
        <v>145</v>
      </c>
      <c r="AO239" t="n">
        <v>2550</v>
      </c>
      <c r="AP239" t="n">
        <v>3.75</v>
      </c>
      <c r="AQ239" s="2" t="n">
        <v>0.002</v>
      </c>
      <c r="AR239" t="n">
        <v>6.96</v>
      </c>
      <c r="AS239" s="2" t="n">
        <v>0.005</v>
      </c>
      <c r="AT239" t="n">
        <v>36.8</v>
      </c>
      <c r="AU239" t="inlineStr">
        <is>
          <t>T</t>
        </is>
      </c>
      <c r="AV239" t="inlineStr">
        <is>
          <t>T</t>
        </is>
      </c>
      <c r="AW239" t="inlineStr">
        <is>
          <t>T</t>
        </is>
      </c>
      <c r="AX239" t="n">
        <v>440</v>
      </c>
      <c r="AY239" t="inlineStr">
        <is>
          <t>T</t>
        </is>
      </c>
      <c r="AZ239" t="n">
        <v>20</v>
      </c>
      <c r="BA239" t="inlineStr">
        <is>
          <t>T</t>
        </is>
      </c>
      <c r="BB239" t="n">
        <v>219554.182</v>
      </c>
      <c r="BC239" t="n">
        <v>5.68</v>
      </c>
      <c r="BD239" t="n">
        <v>1.88</v>
      </c>
      <c r="BE239" t="n">
        <v>776</v>
      </c>
      <c r="BF239" t="n">
        <v>2.97</v>
      </c>
      <c r="BG239" t="n">
        <v>0.78</v>
      </c>
      <c r="BH239" t="inlineStr">
        <is>
          <t>T</t>
        </is>
      </c>
      <c r="BI239" t="n">
        <v>3.78</v>
      </c>
      <c r="BJ239" t="n">
        <v>12200</v>
      </c>
      <c r="BK239" t="n">
        <v>0.13</v>
      </c>
      <c r="BL239" t="n">
        <v>0.27</v>
      </c>
      <c r="BM239" t="n">
        <v>1.34</v>
      </c>
      <c r="BN239" t="n">
        <v>208</v>
      </c>
      <c r="BO239" t="n">
        <v>0.21</v>
      </c>
      <c r="BP239" t="n">
        <v>19.5</v>
      </c>
      <c r="BQ239" t="n">
        <v>1.55</v>
      </c>
      <c r="BR239" t="n">
        <v>109</v>
      </c>
      <c r="BS239" t="n">
        <v>204</v>
      </c>
    </row>
    <row r="240">
      <c r="A240" t="inlineStr">
        <is>
          <t>OREAS0315</t>
        </is>
      </c>
      <c r="B240" t="n">
        <v>72.09999999999999</v>
      </c>
      <c r="C240" t="n">
        <v>52400</v>
      </c>
      <c r="D240" t="n">
        <v>145</v>
      </c>
      <c r="E240" t="inlineStr">
        <is>
          <t>T</t>
        </is>
      </c>
      <c r="F240" t="n">
        <v>99</v>
      </c>
      <c r="G240" t="n">
        <v>2212.259</v>
      </c>
      <c r="H240" t="n">
        <v>2.22</v>
      </c>
      <c r="I240" t="n">
        <v>8.279999999999999</v>
      </c>
      <c r="J240" t="n">
        <v>10300</v>
      </c>
      <c r="K240" t="n">
        <v>140</v>
      </c>
      <c r="L240" t="n">
        <v>64</v>
      </c>
      <c r="M240" t="inlineStr">
        <is>
          <t>T</t>
        </is>
      </c>
      <c r="N240" t="n">
        <v>17.7</v>
      </c>
      <c r="O240" t="n">
        <v>161</v>
      </c>
      <c r="P240" t="n">
        <v>3.24</v>
      </c>
      <c r="Q240" t="n">
        <v>785</v>
      </c>
      <c r="R240" t="n">
        <v>3.17</v>
      </c>
      <c r="S240" t="n">
        <v>1.62</v>
      </c>
      <c r="T240" t="n">
        <v>1.03</v>
      </c>
      <c r="U240" t="n">
        <v>51800</v>
      </c>
      <c r="V240" t="n">
        <v>15.9</v>
      </c>
      <c r="W240" t="n">
        <v>4.2</v>
      </c>
      <c r="X240" t="n">
        <v>4.43</v>
      </c>
      <c r="Y240" t="n">
        <v>2.05</v>
      </c>
      <c r="Z240" t="n">
        <v>2.09</v>
      </c>
      <c r="AA240" t="n">
        <v>0.57</v>
      </c>
      <c r="AB240" t="n">
        <v>1.51</v>
      </c>
      <c r="AC240" t="inlineStr">
        <is>
          <t>T</t>
        </is>
      </c>
      <c r="AD240" t="n">
        <v>25700</v>
      </c>
      <c r="AE240" t="n">
        <v>31.6</v>
      </c>
      <c r="AF240" t="n">
        <v>21.7</v>
      </c>
      <c r="AG240" t="n">
        <v>0.25</v>
      </c>
      <c r="AH240" t="n">
        <v>8580</v>
      </c>
      <c r="AI240" t="n">
        <v>1130</v>
      </c>
      <c r="AJ240" t="n">
        <v>9.84</v>
      </c>
      <c r="AK240" t="n">
        <v>920</v>
      </c>
      <c r="AL240" t="n">
        <v>9.73</v>
      </c>
      <c r="AM240" t="n">
        <v>27.1</v>
      </c>
      <c r="AN240" t="n">
        <v>237</v>
      </c>
      <c r="AO240" t="n">
        <v>340</v>
      </c>
      <c r="AP240" t="n">
        <v>37900</v>
      </c>
      <c r="AQ240" t="inlineStr">
        <is>
          <t>T</t>
        </is>
      </c>
      <c r="AR240" t="n">
        <v>7.27</v>
      </c>
      <c r="AS240" t="inlineStr">
        <is>
          <t>T</t>
        </is>
      </c>
      <c r="AT240" t="n">
        <v>126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53700</v>
      </c>
      <c r="AY240" t="n">
        <v>92</v>
      </c>
      <c r="AZ240" t="n">
        <v>9.220000000000001</v>
      </c>
      <c r="BA240" t="n">
        <v>2.91</v>
      </c>
      <c r="BB240" t="n">
        <v>261576.582</v>
      </c>
      <c r="BC240" t="n">
        <v>5.07</v>
      </c>
      <c r="BD240" t="n">
        <v>3.14</v>
      </c>
      <c r="BE240" t="n">
        <v>61</v>
      </c>
      <c r="BF240" t="n">
        <v>0.22</v>
      </c>
      <c r="BG240" t="n">
        <v>0.5600000000000001</v>
      </c>
      <c r="BH240" t="n">
        <v>0.26</v>
      </c>
      <c r="BI240" t="n">
        <v>10.9</v>
      </c>
      <c r="BJ240" t="n">
        <v>1680</v>
      </c>
      <c r="BK240" t="n">
        <v>19.6</v>
      </c>
      <c r="BL240" t="n">
        <v>0.28</v>
      </c>
      <c r="BM240" t="n">
        <v>3.92</v>
      </c>
      <c r="BN240" t="n">
        <v>117</v>
      </c>
      <c r="BO240" t="n">
        <v>1.99</v>
      </c>
      <c r="BP240" t="n">
        <v>14.9</v>
      </c>
      <c r="BQ240" t="n">
        <v>1.71</v>
      </c>
      <c r="BR240" t="n">
        <v>54500</v>
      </c>
      <c r="BS240" t="n">
        <v>66</v>
      </c>
    </row>
    <row r="241">
      <c r="A241" t="inlineStr">
        <is>
          <t>OREAS0316</t>
        </is>
      </c>
      <c r="B241" t="n">
        <v>102</v>
      </c>
      <c r="C241" t="n">
        <v>43700</v>
      </c>
      <c r="D241" t="n">
        <v>368</v>
      </c>
      <c r="E241" t="inlineStr">
        <is>
          <t>T</t>
        </is>
      </c>
      <c r="F241" t="n">
        <v>83</v>
      </c>
      <c r="G241" t="n">
        <v>1889.824</v>
      </c>
      <c r="H241" t="n">
        <v>1.89</v>
      </c>
      <c r="I241" t="n">
        <v>14.6</v>
      </c>
      <c r="J241" t="n">
        <v>9350</v>
      </c>
      <c r="K241" t="n">
        <v>255</v>
      </c>
      <c r="L241" t="n">
        <v>58</v>
      </c>
      <c r="M241" t="inlineStr">
        <is>
          <t>T</t>
        </is>
      </c>
      <c r="N241" t="n">
        <v>12.7</v>
      </c>
      <c r="O241" t="n">
        <v>98</v>
      </c>
      <c r="P241" t="n">
        <v>2.6</v>
      </c>
      <c r="Q241" t="n">
        <v>1610</v>
      </c>
      <c r="R241" t="n">
        <v>3.1</v>
      </c>
      <c r="S241" t="n">
        <v>1.59</v>
      </c>
      <c r="T241" t="n">
        <v>1.19</v>
      </c>
      <c r="U241" t="n">
        <v>59700</v>
      </c>
      <c r="V241" t="n">
        <v>14.5</v>
      </c>
      <c r="W241" t="n">
        <v>4</v>
      </c>
      <c r="X241" t="n">
        <v>4.22</v>
      </c>
      <c r="Y241" t="n">
        <v>1.71</v>
      </c>
      <c r="Z241" t="n">
        <v>3.83</v>
      </c>
      <c r="AA241" t="n">
        <v>0.59</v>
      </c>
      <c r="AB241" t="n">
        <v>1.64</v>
      </c>
      <c r="AC241" t="inlineStr">
        <is>
          <t>T</t>
        </is>
      </c>
      <c r="AD241" t="n">
        <v>21300</v>
      </c>
      <c r="AE241" t="n">
        <v>29</v>
      </c>
      <c r="AF241" t="n">
        <v>17.4</v>
      </c>
      <c r="AG241" t="n">
        <v>0.23</v>
      </c>
      <c r="AH241" t="n">
        <v>6660</v>
      </c>
      <c r="AI241" t="n">
        <v>4470</v>
      </c>
      <c r="AJ241" t="n">
        <v>16.3</v>
      </c>
      <c r="AK241" t="n">
        <v>700</v>
      </c>
      <c r="AL241" t="n">
        <v>8.859999999999999</v>
      </c>
      <c r="AM241" t="n">
        <v>24.9</v>
      </c>
      <c r="AN241" t="n">
        <v>110</v>
      </c>
      <c r="AO241" t="n">
        <v>310</v>
      </c>
      <c r="AP241" t="n">
        <v>50200</v>
      </c>
      <c r="AQ241" t="inlineStr">
        <is>
          <t>T</t>
        </is>
      </c>
      <c r="AR241" t="n">
        <v>6.6</v>
      </c>
      <c r="AS241" t="inlineStr">
        <is>
          <t>T</t>
        </is>
      </c>
      <c r="AT241" t="n">
        <v>101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88900</v>
      </c>
      <c r="AY241" t="n">
        <v>122</v>
      </c>
      <c r="AZ241" t="n">
        <v>7.47</v>
      </c>
      <c r="BA241" t="n">
        <v>2.93</v>
      </c>
      <c r="BB241" t="n">
        <v>220582.539</v>
      </c>
      <c r="BC241" t="n">
        <v>4.98</v>
      </c>
      <c r="BD241" t="n">
        <v>3.17</v>
      </c>
      <c r="BE241" t="n">
        <v>55</v>
      </c>
      <c r="BF241" s="2" t="n">
        <v>0.05</v>
      </c>
      <c r="BG241" t="n">
        <v>0.57</v>
      </c>
      <c r="BH241" t="n">
        <v>0.26</v>
      </c>
      <c r="BI241" t="n">
        <v>8.970000000000001</v>
      </c>
      <c r="BJ241" t="n">
        <v>2037.766</v>
      </c>
      <c r="BK241" t="n">
        <v>16</v>
      </c>
      <c r="BL241" t="n">
        <v>0.26</v>
      </c>
      <c r="BM241" t="n">
        <v>3.5</v>
      </c>
      <c r="BN241" t="n">
        <v>102</v>
      </c>
      <c r="BO241" t="n">
        <v>2.16</v>
      </c>
      <c r="BP241" t="n">
        <v>15.7</v>
      </c>
      <c r="BQ241" t="n">
        <v>1.65</v>
      </c>
      <c r="BR241" t="n">
        <v>111600</v>
      </c>
      <c r="BS241" t="n">
        <v>54</v>
      </c>
    </row>
    <row r="242">
      <c r="A242" t="inlineStr">
        <is>
          <t>OREAS0317</t>
        </is>
      </c>
      <c r="B242" t="n">
        <v>232</v>
      </c>
      <c r="C242" t="n">
        <v>30200</v>
      </c>
      <c r="D242" t="n">
        <v>237</v>
      </c>
      <c r="E242" t="inlineStr">
        <is>
          <t>T</t>
        </is>
      </c>
      <c r="F242" t="n">
        <v>47.1</v>
      </c>
      <c r="G242" t="n">
        <v>3269.127</v>
      </c>
      <c r="H242" t="n">
        <v>1.48</v>
      </c>
      <c r="I242" t="n">
        <v>44.4</v>
      </c>
      <c r="J242" t="n">
        <v>5830</v>
      </c>
      <c r="K242" t="n">
        <v>374</v>
      </c>
      <c r="L242" t="n">
        <v>37.2</v>
      </c>
      <c r="M242" t="inlineStr">
        <is>
          <t>T</t>
        </is>
      </c>
      <c r="N242" t="n">
        <v>12.5</v>
      </c>
      <c r="O242" t="n">
        <v>64</v>
      </c>
      <c r="P242" t="n">
        <v>1.86</v>
      </c>
      <c r="Q242" t="n">
        <v>4130</v>
      </c>
      <c r="R242" t="n">
        <v>2.18</v>
      </c>
      <c r="S242" t="n">
        <v>1.13</v>
      </c>
      <c r="T242" t="n">
        <v>0.61</v>
      </c>
      <c r="U242" t="n">
        <v>68300</v>
      </c>
      <c r="V242" t="n">
        <v>10.7</v>
      </c>
      <c r="W242" t="n">
        <v>2.63</v>
      </c>
      <c r="X242" t="n">
        <v>3.35</v>
      </c>
      <c r="Y242" t="n">
        <v>1.33</v>
      </c>
      <c r="Z242" t="n">
        <v>6.01</v>
      </c>
      <c r="AA242" t="n">
        <v>0.4</v>
      </c>
      <c r="AB242" t="n">
        <v>1.18</v>
      </c>
      <c r="AC242" t="inlineStr">
        <is>
          <t>T</t>
        </is>
      </c>
      <c r="AD242" t="n">
        <v>16200</v>
      </c>
      <c r="AE242" t="n">
        <v>15.9</v>
      </c>
      <c r="AF242" t="n">
        <v>14.1</v>
      </c>
      <c r="AG242" t="n">
        <v>0.17</v>
      </c>
      <c r="AH242" t="n">
        <v>3880</v>
      </c>
      <c r="AI242" t="n">
        <v>6790</v>
      </c>
      <c r="AJ242" t="n">
        <v>41.5</v>
      </c>
      <c r="AK242" t="n">
        <v>610</v>
      </c>
      <c r="AL242" t="n">
        <v>5.71</v>
      </c>
      <c r="AM242" t="n">
        <v>15.8</v>
      </c>
      <c r="AN242" t="n">
        <v>104</v>
      </c>
      <c r="AO242" t="n">
        <v>300</v>
      </c>
      <c r="AP242" t="n">
        <v>121300</v>
      </c>
      <c r="AQ242" t="inlineStr">
        <is>
          <t>T</t>
        </is>
      </c>
      <c r="AR242" t="n">
        <v>4.29</v>
      </c>
      <c r="AS242" t="inlineStr">
        <is>
          <t>T</t>
        </is>
      </c>
      <c r="AT242" t="n">
        <v>76</v>
      </c>
      <c r="AU242" t="n">
        <v>0.096</v>
      </c>
      <c r="AV242" t="inlineStr">
        <is>
          <t>T</t>
        </is>
      </c>
      <c r="AW242" t="inlineStr">
        <is>
          <t>T</t>
        </is>
      </c>
      <c r="AX242" t="n">
        <v>147800</v>
      </c>
      <c r="AY242" t="n">
        <v>224</v>
      </c>
      <c r="AZ242" t="n">
        <v>5.31</v>
      </c>
      <c r="BA242" t="n">
        <v>4.98</v>
      </c>
      <c r="BB242" t="n">
        <v>145605.978</v>
      </c>
      <c r="BC242" t="n">
        <v>3.39</v>
      </c>
      <c r="BD242" t="n">
        <v>3.61</v>
      </c>
      <c r="BE242" t="n">
        <v>101</v>
      </c>
      <c r="BF242" s="2" t="n">
        <v>0.05</v>
      </c>
      <c r="BG242" t="n">
        <v>0.37</v>
      </c>
      <c r="BH242" t="n">
        <v>0.86</v>
      </c>
      <c r="BI242" t="n">
        <v>6.17</v>
      </c>
      <c r="BJ242" t="n">
        <v>1060</v>
      </c>
      <c r="BK242" t="n">
        <v>17.8</v>
      </c>
      <c r="BL242" t="n">
        <v>0.18</v>
      </c>
      <c r="BM242" t="n">
        <v>4.49</v>
      </c>
      <c r="BN242" t="n">
        <v>70</v>
      </c>
      <c r="BO242" t="n">
        <v>1.71</v>
      </c>
      <c r="BP242" t="n">
        <v>10.3</v>
      </c>
      <c r="BQ242" t="n">
        <v>1.18</v>
      </c>
      <c r="BR242" t="n">
        <v>174500</v>
      </c>
      <c r="BS242" t="n">
        <v>40.9</v>
      </c>
    </row>
    <row r="243">
      <c r="A243" t="inlineStr">
        <is>
          <t>OREAS0032</t>
        </is>
      </c>
      <c r="B243" t="n">
        <v>566</v>
      </c>
      <c r="C243" t="inlineStr">
        <is>
          <t>T</t>
        </is>
      </c>
      <c r="D243" t="inlineStr">
        <is>
          <t>T</t>
        </is>
      </c>
      <c r="E243" t="n">
        <v>2.61</v>
      </c>
      <c r="F243" t="inlineStr">
        <is>
          <t>T</t>
        </is>
      </c>
      <c r="G243" t="inlineStr">
        <is>
          <t>T</t>
        </is>
      </c>
      <c r="H243" t="inlineStr">
        <is>
          <t>T</t>
        </is>
      </c>
      <c r="I243" t="inlineStr">
        <is>
          <t>T</t>
        </is>
      </c>
      <c r="J243" t="inlineStr">
        <is>
          <t>T</t>
        </is>
      </c>
      <c r="K243" t="inlineStr">
        <is>
          <t>T</t>
        </is>
      </c>
      <c r="L243" t="inlineStr">
        <is>
          <t>T</t>
        </is>
      </c>
      <c r="M243" t="inlineStr">
        <is>
          <t>T</t>
        </is>
      </c>
      <c r="N243" t="inlineStr">
        <is>
          <t>T</t>
        </is>
      </c>
      <c r="O243" t="inlineStr">
        <is>
          <t>T</t>
        </is>
      </c>
      <c r="P243" t="inlineStr">
        <is>
          <t>T</t>
        </is>
      </c>
      <c r="Q243" t="n">
        <v>29500</v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T</t>
        </is>
      </c>
      <c r="AK243" t="inlineStr">
        <is>
          <t>T</t>
        </is>
      </c>
      <c r="AL243" t="inlineStr">
        <is>
          <t>T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  <c r="AP243" t="n">
        <v>85400</v>
      </c>
      <c r="AQ243" t="inlineStr">
        <is>
          <t>T</t>
        </is>
      </c>
      <c r="AR243" t="inlineStr">
        <is>
          <t>T</t>
        </is>
      </c>
      <c r="AS243" t="inlineStr">
        <is>
          <t>T</t>
        </is>
      </c>
      <c r="AT243" t="inlineStr">
        <is>
          <t>T</t>
        </is>
      </c>
      <c r="AU243" t="inlineStr">
        <is>
          <t>T</t>
        </is>
      </c>
      <c r="AV243" t="inlineStr">
        <is>
          <t>T</t>
        </is>
      </c>
      <c r="AW243" t="inlineStr">
        <is>
          <t>T</t>
        </is>
      </c>
      <c r="AX243" t="inlineStr">
        <is>
          <t>T</t>
        </is>
      </c>
      <c r="AY243" t="inlineStr">
        <is>
          <t>T</t>
        </is>
      </c>
      <c r="AZ243" t="inlineStr">
        <is>
          <t>T</t>
        </is>
      </c>
      <c r="BA243" t="inlineStr">
        <is>
          <t>T</t>
        </is>
      </c>
      <c r="BB243" t="inlineStr">
        <is>
          <t>T</t>
        </is>
      </c>
      <c r="BC243" t="inlineStr">
        <is>
          <t>T</t>
        </is>
      </c>
      <c r="BD243" t="inlineStr">
        <is>
          <t>T</t>
        </is>
      </c>
      <c r="BE243" t="inlineStr">
        <is>
          <t>T</t>
        </is>
      </c>
      <c r="BF243" t="inlineStr">
        <is>
          <t>T</t>
        </is>
      </c>
      <c r="BG243" t="inlineStr">
        <is>
          <t>T</t>
        </is>
      </c>
      <c r="BH243" t="inlineStr">
        <is>
          <t>T</t>
        </is>
      </c>
      <c r="BI243" t="inlineStr">
        <is>
          <t>T</t>
        </is>
      </c>
      <c r="BJ243" t="inlineStr">
        <is>
          <t>T</t>
        </is>
      </c>
      <c r="BK243" t="inlineStr">
        <is>
          <t>T</t>
        </is>
      </c>
      <c r="BL243" t="inlineStr">
        <is>
          <t>T</t>
        </is>
      </c>
      <c r="BM243" t="inlineStr">
        <is>
          <t>T</t>
        </is>
      </c>
      <c r="BN243" t="inlineStr">
        <is>
          <t>T</t>
        </is>
      </c>
      <c r="BO243" t="inlineStr">
        <is>
          <t>T</t>
        </is>
      </c>
      <c r="BP243" t="inlineStr">
        <is>
          <t>T</t>
        </is>
      </c>
      <c r="BQ243" t="inlineStr">
        <is>
          <t>T</t>
        </is>
      </c>
      <c r="BR243" t="n">
        <v>126800</v>
      </c>
      <c r="BS243" t="inlineStr">
        <is>
          <t>T</t>
        </is>
      </c>
    </row>
    <row r="244">
      <c r="A244" t="inlineStr">
        <is>
          <t>OREAS0033</t>
        </is>
      </c>
      <c r="B244" t="n">
        <v>73.5</v>
      </c>
      <c r="C244" t="inlineStr">
        <is>
          <t>T</t>
        </is>
      </c>
      <c r="D244" t="inlineStr">
        <is>
          <t>T</t>
        </is>
      </c>
      <c r="E244" t="n">
        <v>0.521</v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T</t>
        </is>
      </c>
      <c r="L244" t="inlineStr">
        <is>
          <t>T</t>
        </is>
      </c>
      <c r="M244" t="inlineStr">
        <is>
          <t>T</t>
        </is>
      </c>
      <c r="N244" t="inlineStr">
        <is>
          <t>T</t>
        </is>
      </c>
      <c r="O244" t="inlineStr">
        <is>
          <t>T</t>
        </is>
      </c>
      <c r="P244" t="inlineStr">
        <is>
          <t>T</t>
        </is>
      </c>
      <c r="Q244" t="n">
        <v>3464</v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T</t>
        </is>
      </c>
      <c r="AJ244" t="inlineStr">
        <is>
          <t>T</t>
        </is>
      </c>
      <c r="AK244" t="inlineStr">
        <is>
          <t>T</t>
        </is>
      </c>
      <c r="AL244" t="inlineStr">
        <is>
          <t>T</t>
        </is>
      </c>
      <c r="AM244" t="inlineStr">
        <is>
          <t>T</t>
        </is>
      </c>
      <c r="AN244" t="inlineStr">
        <is>
          <t>T</t>
        </is>
      </c>
      <c r="AO244" t="inlineStr">
        <is>
          <t>T</t>
        </is>
      </c>
      <c r="AP244" t="n">
        <v>71500</v>
      </c>
      <c r="AQ244" t="inlineStr">
        <is>
          <t>T</t>
        </is>
      </c>
      <c r="AR244" t="inlineStr">
        <is>
          <t>T</t>
        </is>
      </c>
      <c r="AS244" t="inlineStr">
        <is>
          <t>T</t>
        </is>
      </c>
      <c r="AT244" t="inlineStr">
        <is>
          <t>T</t>
        </is>
      </c>
      <c r="AU244" t="inlineStr">
        <is>
          <t>T</t>
        </is>
      </c>
      <c r="AV244" t="inlineStr">
        <is>
          <t>T</t>
        </is>
      </c>
      <c r="AW244" t="inlineStr">
        <is>
          <t>T</t>
        </is>
      </c>
      <c r="AX244" t="inlineStr">
        <is>
          <t>T</t>
        </is>
      </c>
      <c r="AY244" t="inlineStr">
        <is>
          <t>T</t>
        </is>
      </c>
      <c r="AZ244" t="inlineStr">
        <is>
          <t>T</t>
        </is>
      </c>
      <c r="BA244" t="inlineStr">
        <is>
          <t>T</t>
        </is>
      </c>
      <c r="BB244" t="inlineStr">
        <is>
          <t>T</t>
        </is>
      </c>
      <c r="BC244" t="inlineStr">
        <is>
          <t>T</t>
        </is>
      </c>
      <c r="BD244" t="inlineStr">
        <is>
          <t>T</t>
        </is>
      </c>
      <c r="BE244" t="inlineStr">
        <is>
          <t>T</t>
        </is>
      </c>
      <c r="BF244" t="inlineStr">
        <is>
          <t>T</t>
        </is>
      </c>
      <c r="BG244" t="inlineStr">
        <is>
          <t>T</t>
        </is>
      </c>
      <c r="BH244" t="inlineStr">
        <is>
          <t>T</t>
        </is>
      </c>
      <c r="BI244" t="inlineStr">
        <is>
          <t>T</t>
        </is>
      </c>
      <c r="BJ244" t="inlineStr">
        <is>
          <t>T</t>
        </is>
      </c>
      <c r="BK244" t="inlineStr">
        <is>
          <t>T</t>
        </is>
      </c>
      <c r="BL244" t="inlineStr">
        <is>
          <t>T</t>
        </is>
      </c>
      <c r="BM244" t="inlineStr">
        <is>
          <t>T</t>
        </is>
      </c>
      <c r="BN244" t="inlineStr">
        <is>
          <t>T</t>
        </is>
      </c>
      <c r="BO244" t="inlineStr">
        <is>
          <t>T</t>
        </is>
      </c>
      <c r="BP244" t="inlineStr">
        <is>
          <t>T</t>
        </is>
      </c>
      <c r="BQ244" t="inlineStr">
        <is>
          <t>T</t>
        </is>
      </c>
      <c r="BR244" t="n">
        <v>40600</v>
      </c>
      <c r="BS244" t="inlineStr">
        <is>
          <t>T</t>
        </is>
      </c>
    </row>
    <row r="245">
      <c r="A245" t="inlineStr">
        <is>
          <t>OREAS0034h</t>
        </is>
      </c>
      <c r="B245" t="n">
        <v>22.4</v>
      </c>
      <c r="C245" t="inlineStr">
        <is>
          <t>T</t>
        </is>
      </c>
      <c r="D245" t="n">
        <v>2415</v>
      </c>
      <c r="E245" t="inlineStr">
        <is>
          <t>T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n">
        <v>80800</v>
      </c>
      <c r="K245" t="n">
        <v>196</v>
      </c>
      <c r="L245" t="inlineStr">
        <is>
          <t>T</t>
        </is>
      </c>
      <c r="M245" t="inlineStr">
        <is>
          <t>T</t>
        </is>
      </c>
      <c r="N245" t="n">
        <v>168</v>
      </c>
      <c r="O245" t="inlineStr">
        <is>
          <t>T</t>
        </is>
      </c>
      <c r="P245" t="inlineStr">
        <is>
          <t>T</t>
        </is>
      </c>
      <c r="Q245" t="n">
        <v>628</v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n">
        <v>188900</v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inlineStr">
        <is>
          <t>T</t>
        </is>
      </c>
      <c r="AD245" t="inlineStr">
        <is>
          <t>T</t>
        </is>
      </c>
      <c r="AE245" t="inlineStr">
        <is>
          <t>T</t>
        </is>
      </c>
      <c r="AF245" t="inlineStr">
        <is>
          <t>T</t>
        </is>
      </c>
      <c r="AG245" t="inlineStr">
        <is>
          <t>T</t>
        </is>
      </c>
      <c r="AH245" t="n">
        <v>37500</v>
      </c>
      <c r="AI245" t="n">
        <v>405</v>
      </c>
      <c r="AJ245" t="inlineStr">
        <is>
          <t>T</t>
        </is>
      </c>
      <c r="AK245" t="inlineStr">
        <is>
          <t>T</t>
        </is>
      </c>
      <c r="AL245" t="inlineStr">
        <is>
          <t>T</t>
        </is>
      </c>
      <c r="AM245" t="inlineStr">
        <is>
          <t>T</t>
        </is>
      </c>
      <c r="AN245" t="n">
        <v>483</v>
      </c>
      <c r="AO245" t="n">
        <v>336</v>
      </c>
      <c r="AP245" t="n">
        <v>14600</v>
      </c>
      <c r="AQ245" t="inlineStr">
        <is>
          <t>T</t>
        </is>
      </c>
      <c r="AR245" t="inlineStr">
        <is>
          <t>T</t>
        </is>
      </c>
      <c r="AS245" t="inlineStr">
        <is>
          <t>T</t>
        </is>
      </c>
      <c r="AT245" t="inlineStr">
        <is>
          <t>T</t>
        </is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263200</v>
      </c>
      <c r="AY245" t="n">
        <v>4.08</v>
      </c>
      <c r="AZ245" t="inlineStr">
        <is>
          <t>T</t>
        </is>
      </c>
      <c r="BA245" t="inlineStr">
        <is>
          <t>T</t>
        </is>
      </c>
      <c r="BB245" t="inlineStr">
        <is>
          <t>T</t>
        </is>
      </c>
      <c r="BC245" t="inlineStr">
        <is>
          <t>T</t>
        </is>
      </c>
      <c r="BD245" t="inlineStr">
        <is>
          <t>T</t>
        </is>
      </c>
      <c r="BE245" t="inlineStr">
        <is>
          <t>T</t>
        </is>
      </c>
      <c r="BF245" t="inlineStr">
        <is>
          <t>T</t>
        </is>
      </c>
      <c r="BG245" t="inlineStr">
        <is>
          <t>T</t>
        </is>
      </c>
      <c r="BH245" t="inlineStr">
        <is>
          <t>T</t>
        </is>
      </c>
      <c r="BI245" t="inlineStr">
        <is>
          <t>T</t>
        </is>
      </c>
      <c r="BJ245" t="inlineStr">
        <is>
          <t>T</t>
        </is>
      </c>
      <c r="BK245" t="n">
        <v>246</v>
      </c>
      <c r="BL245" t="inlineStr">
        <is>
          <t>T</t>
        </is>
      </c>
      <c r="BM245" t="inlineStr">
        <is>
          <t>T</t>
        </is>
      </c>
      <c r="BN245" t="inlineStr">
        <is>
          <t>T</t>
        </is>
      </c>
      <c r="BO245" t="inlineStr">
        <is>
          <t>T</t>
        </is>
      </c>
      <c r="BP245" t="inlineStr">
        <is>
          <t>T</t>
        </is>
      </c>
      <c r="BQ245" t="inlineStr">
        <is>
          <t>T</t>
        </is>
      </c>
      <c r="BR245" t="n">
        <v>122500</v>
      </c>
      <c r="BS245" t="inlineStr">
        <is>
          <t>T</t>
        </is>
      </c>
    </row>
    <row r="246">
      <c r="A246" t="inlineStr">
        <is>
          <t>OREAS0034i</t>
        </is>
      </c>
      <c r="B246" t="n">
        <v>9.449999999999999</v>
      </c>
      <c r="C246" t="inlineStr">
        <is>
          <t>T</t>
        </is>
      </c>
      <c r="D246" t="n">
        <v>2236</v>
      </c>
      <c r="E246" t="inlineStr">
        <is>
          <t>T</t>
        </is>
      </c>
      <c r="F246" t="inlineStr">
        <is>
          <t>T</t>
        </is>
      </c>
      <c r="G246" t="inlineStr">
        <is>
          <t>T</t>
        </is>
      </c>
      <c r="H246" t="inlineStr">
        <is>
          <t>T</t>
        </is>
      </c>
      <c r="I246" t="inlineStr">
        <is>
          <t>T</t>
        </is>
      </c>
      <c r="J246" t="n">
        <v>104000</v>
      </c>
      <c r="K246" t="n">
        <v>24.4</v>
      </c>
      <c r="L246" t="inlineStr">
        <is>
          <t>T</t>
        </is>
      </c>
      <c r="M246" t="inlineStr">
        <is>
          <t>T</t>
        </is>
      </c>
      <c r="N246" t="n">
        <v>148</v>
      </c>
      <c r="O246" t="inlineStr">
        <is>
          <t>T</t>
        </is>
      </c>
      <c r="P246" t="inlineStr">
        <is>
          <t>T</t>
        </is>
      </c>
      <c r="Q246" t="n">
        <v>237</v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n">
        <v>198600</v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n">
        <v>48900</v>
      </c>
      <c r="AI246" t="n">
        <v>658</v>
      </c>
      <c r="AJ246" t="inlineStr">
        <is>
          <t>T</t>
        </is>
      </c>
      <c r="AK246" t="inlineStr">
        <is>
          <t>T</t>
        </is>
      </c>
      <c r="AL246" t="inlineStr">
        <is>
          <t>T</t>
        </is>
      </c>
      <c r="AM246" t="inlineStr">
        <is>
          <t>T</t>
        </is>
      </c>
      <c r="AN246" t="n">
        <v>413</v>
      </c>
      <c r="AO246" t="n">
        <v>446</v>
      </c>
      <c r="AP246" t="n">
        <v>2920</v>
      </c>
      <c r="AQ246" t="inlineStr">
        <is>
          <t>T</t>
        </is>
      </c>
      <c r="AR246" t="inlineStr">
        <is>
          <t>T</t>
        </is>
      </c>
      <c r="AS246" t="inlineStr">
        <is>
          <t>T</t>
        </is>
      </c>
      <c r="AT246" t="inlineStr">
        <is>
          <t>T</t>
        </is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225800</v>
      </c>
      <c r="AY246" t="inlineStr">
        <is>
          <t>T</t>
        </is>
      </c>
      <c r="AZ246" t="inlineStr">
        <is>
          <t>T</t>
        </is>
      </c>
      <c r="BA246" t="inlineStr">
        <is>
          <t>T</t>
        </is>
      </c>
      <c r="BB246" t="inlineStr">
        <is>
          <t>T</t>
        </is>
      </c>
      <c r="BC246" t="inlineStr">
        <is>
          <t>T</t>
        </is>
      </c>
      <c r="BD246" t="inlineStr">
        <is>
          <t>T</t>
        </is>
      </c>
      <c r="BE246" t="inlineStr">
        <is>
          <t>T</t>
        </is>
      </c>
      <c r="BF246" t="inlineStr">
        <is>
          <t>T</t>
        </is>
      </c>
      <c r="BG246" t="inlineStr">
        <is>
          <t>T</t>
        </is>
      </c>
      <c r="BH246" t="inlineStr">
        <is>
          <t>T</t>
        </is>
      </c>
      <c r="BI246" t="inlineStr">
        <is>
          <t>T</t>
        </is>
      </c>
      <c r="BJ246" t="inlineStr">
        <is>
          <t>T</t>
        </is>
      </c>
      <c r="BK246" t="n">
        <v>234</v>
      </c>
      <c r="BL246" t="inlineStr">
        <is>
          <t>T</t>
        </is>
      </c>
      <c r="BM246" t="inlineStr">
        <is>
          <t>T</t>
        </is>
      </c>
      <c r="BN246" t="inlineStr">
        <is>
          <t>T</t>
        </is>
      </c>
      <c r="BO246" t="inlineStr">
        <is>
          <t>T</t>
        </is>
      </c>
      <c r="BP246" t="inlineStr">
        <is>
          <t>T</t>
        </is>
      </c>
      <c r="BQ246" t="inlineStr">
        <is>
          <t>T</t>
        </is>
      </c>
      <c r="BR246" t="n">
        <v>13400</v>
      </c>
      <c r="BS246" t="inlineStr">
        <is>
          <t>T</t>
        </is>
      </c>
    </row>
    <row r="247">
      <c r="A247" t="inlineStr">
        <is>
          <t>OREAS0034j</t>
        </is>
      </c>
      <c r="B247" t="n">
        <v>45.6</v>
      </c>
      <c r="C247" t="inlineStr">
        <is>
          <t>T</t>
        </is>
      </c>
      <c r="D247" t="n">
        <v>3075</v>
      </c>
      <c r="E247" t="inlineStr">
        <is>
          <t>T</t>
        </is>
      </c>
      <c r="F247" t="inlineStr">
        <is>
          <t>T</t>
        </is>
      </c>
      <c r="G247" t="inlineStr">
        <is>
          <t>T</t>
        </is>
      </c>
      <c r="H247" t="inlineStr">
        <is>
          <t>T</t>
        </is>
      </c>
      <c r="I247" t="inlineStr">
        <is>
          <t>T</t>
        </is>
      </c>
      <c r="J247" t="n">
        <v>32000</v>
      </c>
      <c r="K247" t="n">
        <v>647</v>
      </c>
      <c r="L247" t="inlineStr">
        <is>
          <t>T</t>
        </is>
      </c>
      <c r="M247" t="inlineStr">
        <is>
          <t>T</t>
        </is>
      </c>
      <c r="N247" t="n">
        <v>324</v>
      </c>
      <c r="O247" t="inlineStr">
        <is>
          <t>T</t>
        </is>
      </c>
      <c r="P247" t="inlineStr">
        <is>
          <t>T</t>
        </is>
      </c>
      <c r="Q247" t="n">
        <v>873</v>
      </c>
      <c r="R247" t="inlineStr">
        <is>
          <t>T</t>
        </is>
      </c>
      <c r="S247" t="inlineStr">
        <is>
          <t>T</t>
        </is>
      </c>
      <c r="T247" t="inlineStr">
        <is>
          <t>T</t>
        </is>
      </c>
      <c r="U247" t="n">
        <v>151600</v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inlineStr">
        <is>
          <t>T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n">
        <v>11900</v>
      </c>
      <c r="AI247" t="n">
        <v>236</v>
      </c>
      <c r="AJ247" t="n">
        <v>29</v>
      </c>
      <c r="AK247" t="inlineStr">
        <is>
          <t>T</t>
        </is>
      </c>
      <c r="AL247" t="inlineStr">
        <is>
          <t>T</t>
        </is>
      </c>
      <c r="AM247" t="inlineStr">
        <is>
          <t>T</t>
        </is>
      </c>
      <c r="AN247" t="n">
        <v>909</v>
      </c>
      <c r="AO247" t="n">
        <v>354</v>
      </c>
      <c r="AP247" t="n">
        <v>11600</v>
      </c>
      <c r="AQ247" t="inlineStr">
        <is>
          <t>T</t>
        </is>
      </c>
      <c r="AR247" t="inlineStr">
        <is>
          <t>T</t>
        </is>
      </c>
      <c r="AS247" t="inlineStr">
        <is>
          <t>T</t>
        </is>
      </c>
      <c r="AT247" t="inlineStr">
        <is>
          <t>T</t>
        </is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313600</v>
      </c>
      <c r="AY247" t="n">
        <v>5.49</v>
      </c>
      <c r="AZ247" t="inlineStr">
        <is>
          <t>T</t>
        </is>
      </c>
      <c r="BA247" t="inlineStr">
        <is>
          <t>T</t>
        </is>
      </c>
      <c r="BB247" t="inlineStr">
        <is>
          <t>T</t>
        </is>
      </c>
      <c r="BC247" t="inlineStr">
        <is>
          <t>T</t>
        </is>
      </c>
      <c r="BD247" t="inlineStr">
        <is>
          <t>T</t>
        </is>
      </c>
      <c r="BE247" t="inlineStr">
        <is>
          <t>T</t>
        </is>
      </c>
      <c r="BF247" t="inlineStr">
        <is>
          <t>T</t>
        </is>
      </c>
      <c r="BG247" t="inlineStr">
        <is>
          <t>T</t>
        </is>
      </c>
      <c r="BH247" t="inlineStr">
        <is>
          <t>T</t>
        </is>
      </c>
      <c r="BI247" t="inlineStr">
        <is>
          <t>T</t>
        </is>
      </c>
      <c r="BJ247" t="inlineStr">
        <is>
          <t>T</t>
        </is>
      </c>
      <c r="BK247" t="n">
        <v>288</v>
      </c>
      <c r="BL247" t="inlineStr">
        <is>
          <t>T</t>
        </is>
      </c>
      <c r="BM247" t="inlineStr">
        <is>
          <t>T</t>
        </is>
      </c>
      <c r="BN247" t="inlineStr">
        <is>
          <t>T</t>
        </is>
      </c>
      <c r="BO247" t="inlineStr">
        <is>
          <t>T</t>
        </is>
      </c>
      <c r="BP247" t="inlineStr">
        <is>
          <t>T</t>
        </is>
      </c>
      <c r="BQ247" t="inlineStr">
        <is>
          <t>T</t>
        </is>
      </c>
      <c r="BR247" t="n">
        <v>341800</v>
      </c>
      <c r="BS247" t="inlineStr">
        <is>
          <t>T</t>
        </is>
      </c>
    </row>
    <row r="248">
      <c r="A248" t="inlineStr">
        <is>
          <t>OREAS0034k</t>
        </is>
      </c>
      <c r="B248" t="n">
        <v>17.4</v>
      </c>
      <c r="C248" t="inlineStr">
        <is>
          <t>T</t>
        </is>
      </c>
      <c r="D248" t="n">
        <v>2194</v>
      </c>
      <c r="E248" t="inlineStr">
        <is>
          <t>T</t>
        </is>
      </c>
      <c r="F248" t="inlineStr">
        <is>
          <t>T</t>
        </is>
      </c>
      <c r="G248" t="n">
        <v>161</v>
      </c>
      <c r="H248" t="inlineStr">
        <is>
          <t>T</t>
        </is>
      </c>
      <c r="I248" t="inlineStr">
        <is>
          <t>T</t>
        </is>
      </c>
      <c r="J248" t="n">
        <v>41600</v>
      </c>
      <c r="K248" t="n">
        <v>499</v>
      </c>
      <c r="L248" t="inlineStr">
        <is>
          <t>T</t>
        </is>
      </c>
      <c r="M248" t="inlineStr">
        <is>
          <t>T</t>
        </is>
      </c>
      <c r="N248" t="n">
        <v>215</v>
      </c>
      <c r="O248" t="inlineStr">
        <is>
          <t>T</t>
        </is>
      </c>
      <c r="P248" t="inlineStr">
        <is>
          <t>T</t>
        </is>
      </c>
      <c r="Q248" t="n">
        <v>76</v>
      </c>
      <c r="R248" t="inlineStr">
        <is>
          <t>T</t>
        </is>
      </c>
      <c r="S248" t="inlineStr">
        <is>
          <t>T</t>
        </is>
      </c>
      <c r="T248" t="inlineStr">
        <is>
          <t>T</t>
        </is>
      </c>
      <c r="U248" t="n">
        <v>203800</v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>
        <is>
          <t>T</t>
        </is>
      </c>
      <c r="AB248" t="inlineStr">
        <is>
          <t>T</t>
        </is>
      </c>
      <c r="AC248" t="inlineStr">
        <is>
          <t>T</t>
        </is>
      </c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n">
        <v>14100</v>
      </c>
      <c r="AI248" t="n">
        <v>167</v>
      </c>
      <c r="AJ248" t="inlineStr">
        <is>
          <t>T</t>
        </is>
      </c>
      <c r="AK248" t="inlineStr">
        <is>
          <t>T</t>
        </is>
      </c>
      <c r="AL248" t="inlineStr">
        <is>
          <t>T</t>
        </is>
      </c>
      <c r="AM248" t="inlineStr">
        <is>
          <t>T</t>
        </is>
      </c>
      <c r="AN248" t="n">
        <v>578</v>
      </c>
      <c r="AO248" t="n">
        <v>414</v>
      </c>
      <c r="AP248" t="n">
        <v>20800</v>
      </c>
      <c r="AQ248" t="inlineStr">
        <is>
          <t>T</t>
        </is>
      </c>
      <c r="AR248" t="inlineStr">
        <is>
          <t>T</t>
        </is>
      </c>
      <c r="AS248" t="inlineStr">
        <is>
          <t>T</t>
        </is>
      </c>
      <c r="AT248" t="inlineStr">
        <is>
          <t>T</t>
        </is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332100</v>
      </c>
      <c r="AY248" t="inlineStr">
        <is>
          <t>T</t>
        </is>
      </c>
      <c r="AZ248" t="inlineStr">
        <is>
          <t>T</t>
        </is>
      </c>
      <c r="BA248" t="inlineStr">
        <is>
          <t>T</t>
        </is>
      </c>
      <c r="BB248" t="inlineStr">
        <is>
          <t>T</t>
        </is>
      </c>
      <c r="BC248" t="inlineStr">
        <is>
          <t>T</t>
        </is>
      </c>
      <c r="BD248" t="inlineStr">
        <is>
          <t>T</t>
        </is>
      </c>
      <c r="BE248" t="inlineStr">
        <is>
          <t>T</t>
        </is>
      </c>
      <c r="BF248" t="inlineStr">
        <is>
          <t>T</t>
        </is>
      </c>
      <c r="BG248" t="inlineStr">
        <is>
          <t>T</t>
        </is>
      </c>
      <c r="BH248" t="inlineStr">
        <is>
          <t>T</t>
        </is>
      </c>
      <c r="BI248" t="inlineStr">
        <is>
          <t>T</t>
        </is>
      </c>
      <c r="BJ248" t="inlineStr">
        <is>
          <t>T</t>
        </is>
      </c>
      <c r="BK248" t="n">
        <v>352</v>
      </c>
      <c r="BL248" t="inlineStr">
        <is>
          <t>T</t>
        </is>
      </c>
      <c r="BM248" t="inlineStr">
        <is>
          <t>T</t>
        </is>
      </c>
      <c r="BN248" t="inlineStr">
        <is>
          <t>T</t>
        </is>
      </c>
      <c r="BO248" t="inlineStr">
        <is>
          <t>T</t>
        </is>
      </c>
      <c r="BP248" t="inlineStr">
        <is>
          <t>T</t>
        </is>
      </c>
      <c r="BQ248" t="inlineStr">
        <is>
          <t>T</t>
        </is>
      </c>
      <c r="BR248" t="n">
        <v>237600</v>
      </c>
      <c r="BS248" t="inlineStr">
        <is>
          <t>T</t>
        </is>
      </c>
    </row>
    <row r="249">
      <c r="A249" t="inlineStr">
        <is>
          <t>OREAS0350</t>
        </is>
      </c>
      <c r="B249" t="n">
        <v>96.59999999999999</v>
      </c>
      <c r="C249" t="inlineStr">
        <is>
          <t>T</t>
        </is>
      </c>
      <c r="D249" t="n">
        <v>900</v>
      </c>
      <c r="E249" t="inlineStr">
        <is>
          <t>T</t>
        </is>
      </c>
      <c r="F249" t="inlineStr">
        <is>
          <t>T</t>
        </is>
      </c>
      <c r="G249" t="inlineStr">
        <is>
          <t>T</t>
        </is>
      </c>
      <c r="H249" t="inlineStr">
        <is>
          <t>T</t>
        </is>
      </c>
      <c r="I249" s="2" t="n">
        <v>5</v>
      </c>
      <c r="J249" t="inlineStr">
        <is>
          <t>T</t>
        </is>
      </c>
      <c r="K249" t="n">
        <v>932</v>
      </c>
      <c r="L249" t="inlineStr">
        <is>
          <t>T</t>
        </is>
      </c>
      <c r="M249" t="inlineStr">
        <is>
          <t>T</t>
        </is>
      </c>
      <c r="N249" t="inlineStr">
        <is>
          <t>T</t>
        </is>
      </c>
      <c r="O249" t="inlineStr">
        <is>
          <t>T</t>
        </is>
      </c>
      <c r="P249" t="inlineStr">
        <is>
          <t>T</t>
        </is>
      </c>
      <c r="Q249" t="n">
        <v>8540</v>
      </c>
      <c r="R249" t="inlineStr">
        <is>
          <t>T</t>
        </is>
      </c>
      <c r="S249" t="inlineStr">
        <is>
          <t>T</t>
        </is>
      </c>
      <c r="T249" t="inlineStr">
        <is>
          <t>T</t>
        </is>
      </c>
      <c r="U249" t="n">
        <v>52300</v>
      </c>
      <c r="V249" t="inlineStr">
        <is>
          <t>T</t>
        </is>
      </c>
      <c r="W249" t="inlineStr">
        <is>
          <t>T</t>
        </is>
      </c>
      <c r="X249" t="inlineStr">
        <is>
          <t>T</t>
        </is>
      </c>
      <c r="Y249" t="inlineStr">
        <is>
          <t>T</t>
        </is>
      </c>
      <c r="Z249" t="inlineStr">
        <is>
          <t>T</t>
        </is>
      </c>
      <c r="AA249" t="inlineStr">
        <is>
          <t>T</t>
        </is>
      </c>
      <c r="AB249" t="inlineStr">
        <is>
          <t>T</t>
        </is>
      </c>
      <c r="AC249" t="inlineStr">
        <is>
          <t>T</t>
        </is>
      </c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n">
        <v>2630</v>
      </c>
      <c r="AI249" t="inlineStr">
        <is>
          <t>T</t>
        </is>
      </c>
      <c r="AJ249" t="inlineStr">
        <is>
          <t>T</t>
        </is>
      </c>
      <c r="AK249" t="inlineStr">
        <is>
          <t>T</t>
        </is>
      </c>
      <c r="AL249" t="inlineStr">
        <is>
          <t>T</t>
        </is>
      </c>
      <c r="AM249" t="inlineStr">
        <is>
          <t>T</t>
        </is>
      </c>
      <c r="AN249" t="inlineStr">
        <is>
          <t>T</t>
        </is>
      </c>
      <c r="AO249" t="inlineStr">
        <is>
          <t>T</t>
        </is>
      </c>
      <c r="AP249" t="n">
        <v>82200</v>
      </c>
      <c r="AQ249" t="inlineStr">
        <is>
          <t>T</t>
        </is>
      </c>
      <c r="AR249" t="inlineStr">
        <is>
          <t>T</t>
        </is>
      </c>
      <c r="AS249" t="inlineStr">
        <is>
          <t>T</t>
        </is>
      </c>
      <c r="AT249" t="inlineStr">
        <is>
          <t>T</t>
        </is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288200</v>
      </c>
      <c r="AY249" t="n">
        <v>108</v>
      </c>
      <c r="AZ249" t="inlineStr">
        <is>
          <t>T</t>
        </is>
      </c>
      <c r="BA249" t="inlineStr">
        <is>
          <t>T</t>
        </is>
      </c>
      <c r="BB249" t="n">
        <v>28607.017</v>
      </c>
      <c r="BC249" t="inlineStr">
        <is>
          <t>T</t>
        </is>
      </c>
      <c r="BD249" t="inlineStr">
        <is>
          <t>T</t>
        </is>
      </c>
      <c r="BE249" t="inlineStr">
        <is>
          <t>T</t>
        </is>
      </c>
      <c r="BF249" t="inlineStr">
        <is>
          <t>T</t>
        </is>
      </c>
      <c r="BG249" t="inlineStr">
        <is>
          <t>T</t>
        </is>
      </c>
      <c r="BH249" t="inlineStr">
        <is>
          <t>T</t>
        </is>
      </c>
      <c r="BI249" t="inlineStr">
        <is>
          <t>T</t>
        </is>
      </c>
      <c r="BJ249" t="inlineStr">
        <is>
          <t>T</t>
        </is>
      </c>
      <c r="BK249" t="n">
        <v>128</v>
      </c>
      <c r="BL249" t="inlineStr">
        <is>
          <t>T</t>
        </is>
      </c>
      <c r="BM249" t="inlineStr">
        <is>
          <t>T</t>
        </is>
      </c>
      <c r="BN249" t="inlineStr">
        <is>
          <t>T</t>
        </is>
      </c>
      <c r="BO249" t="inlineStr">
        <is>
          <t>T</t>
        </is>
      </c>
      <c r="BP249" t="inlineStr">
        <is>
          <t>T</t>
        </is>
      </c>
      <c r="BQ249" t="inlineStr">
        <is>
          <t>T</t>
        </is>
      </c>
      <c r="BR249" t="n">
        <v>441300</v>
      </c>
      <c r="BS249" t="inlineStr">
        <is>
          <t>T</t>
        </is>
      </c>
    </row>
    <row r="250">
      <c r="A250" t="inlineStr">
        <is>
          <t>OREAS0351</t>
        </is>
      </c>
      <c r="B250" t="n">
        <v>120</v>
      </c>
      <c r="C250" t="inlineStr">
        <is>
          <t>T</t>
        </is>
      </c>
      <c r="D250" t="n">
        <v>1076</v>
      </c>
      <c r="E250" t="inlineStr">
        <is>
          <t>T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s="2" t="n">
        <v>5</v>
      </c>
      <c r="J250" t="inlineStr">
        <is>
          <t>T</t>
        </is>
      </c>
      <c r="K250" t="n">
        <v>1095</v>
      </c>
      <c r="L250" t="inlineStr">
        <is>
          <t>T</t>
        </is>
      </c>
      <c r="M250" t="inlineStr">
        <is>
          <t>T</t>
        </is>
      </c>
      <c r="N250" t="inlineStr">
        <is>
          <t>T</t>
        </is>
      </c>
      <c r="O250" t="inlineStr">
        <is>
          <t>T</t>
        </is>
      </c>
      <c r="P250" t="inlineStr">
        <is>
          <t>T</t>
        </is>
      </c>
      <c r="Q250" t="n">
        <v>10700</v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n">
        <v>58800</v>
      </c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inlineStr">
        <is>
          <t>T</t>
        </is>
      </c>
      <c r="AD250" t="inlineStr">
        <is>
          <t>T</t>
        </is>
      </c>
      <c r="AE250" t="inlineStr">
        <is>
          <t>T</t>
        </is>
      </c>
      <c r="AF250" t="inlineStr">
        <is>
          <t>T</t>
        </is>
      </c>
      <c r="AG250" t="inlineStr">
        <is>
          <t>T</t>
        </is>
      </c>
      <c r="AH250" t="n">
        <v>780</v>
      </c>
      <c r="AI250" t="inlineStr">
        <is>
          <t>T</t>
        </is>
      </c>
      <c r="AJ250" t="inlineStr">
        <is>
          <t>T</t>
        </is>
      </c>
      <c r="AK250" t="inlineStr">
        <is>
          <t>T</t>
        </is>
      </c>
      <c r="AL250" t="inlineStr">
        <is>
          <t>T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  <c r="AP250" t="n">
        <v>38500</v>
      </c>
      <c r="AQ250" t="inlineStr">
        <is>
          <t>T</t>
        </is>
      </c>
      <c r="AR250" t="inlineStr">
        <is>
          <t>T</t>
        </is>
      </c>
      <c r="AS250" t="inlineStr">
        <is>
          <t>T</t>
        </is>
      </c>
      <c r="AT250" t="inlineStr">
        <is>
          <t>T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318400</v>
      </c>
      <c r="AY250" t="n">
        <v>144</v>
      </c>
      <c r="AZ250" t="inlineStr">
        <is>
          <t>T</t>
        </is>
      </c>
      <c r="BA250" t="inlineStr">
        <is>
          <t>T</t>
        </is>
      </c>
      <c r="BB250" t="n">
        <v>23698.95</v>
      </c>
      <c r="BC250" t="inlineStr">
        <is>
          <t>T</t>
        </is>
      </c>
      <c r="BD250" t="inlineStr">
        <is>
          <t>T</t>
        </is>
      </c>
      <c r="BE250" t="inlineStr">
        <is>
          <t>T</t>
        </is>
      </c>
      <c r="BF250" t="inlineStr">
        <is>
          <t>T</t>
        </is>
      </c>
      <c r="BG250" t="inlineStr">
        <is>
          <t>T</t>
        </is>
      </c>
      <c r="BH250" t="inlineStr">
        <is>
          <t>T</t>
        </is>
      </c>
      <c r="BI250" t="inlineStr">
        <is>
          <t>T</t>
        </is>
      </c>
      <c r="BJ250" t="inlineStr">
        <is>
          <t>T</t>
        </is>
      </c>
      <c r="BK250" t="n">
        <v>144</v>
      </c>
      <c r="BL250" t="inlineStr">
        <is>
          <t>T</t>
        </is>
      </c>
      <c r="BM250" t="inlineStr">
        <is>
          <t>T</t>
        </is>
      </c>
      <c r="BN250" t="inlineStr">
        <is>
          <t>T</t>
        </is>
      </c>
      <c r="BO250" t="inlineStr">
        <is>
          <t>T</t>
        </is>
      </c>
      <c r="BP250" t="inlineStr">
        <is>
          <t>T</t>
        </is>
      </c>
      <c r="BQ250" t="inlineStr">
        <is>
          <t>T</t>
        </is>
      </c>
      <c r="BR250" t="n">
        <v>469900</v>
      </c>
      <c r="BS250" t="inlineStr">
        <is>
          <t>T</t>
        </is>
      </c>
    </row>
    <row r="251">
      <c r="A251" t="inlineStr">
        <is>
          <t>OREAS0352</t>
        </is>
      </c>
      <c r="B251" t="n">
        <v>9.43</v>
      </c>
      <c r="C251" t="inlineStr">
        <is>
          <t>T</t>
        </is>
      </c>
      <c r="D251" t="n">
        <v>112</v>
      </c>
      <c r="E251" t="inlineStr">
        <is>
          <t>T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s="2" t="n">
        <v>5</v>
      </c>
      <c r="J251" t="inlineStr">
        <is>
          <t>T</t>
        </is>
      </c>
      <c r="K251" t="n">
        <v>56</v>
      </c>
      <c r="L251" t="inlineStr">
        <is>
          <t>T</t>
        </is>
      </c>
      <c r="M251" t="inlineStr">
        <is>
          <t>T</t>
        </is>
      </c>
      <c r="N251" t="inlineStr">
        <is>
          <t>T</t>
        </is>
      </c>
      <c r="O251" t="inlineStr">
        <is>
          <t>T</t>
        </is>
      </c>
      <c r="P251" t="inlineStr">
        <is>
          <t>T</t>
        </is>
      </c>
      <c r="Q251" t="n">
        <v>640</v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n">
        <v>5190</v>
      </c>
      <c r="V251" t="inlineStr">
        <is>
          <t>T</t>
        </is>
      </c>
      <c r="W251" t="inlineStr">
        <is>
          <t>T</t>
        </is>
      </c>
      <c r="X251" t="inlineStr">
        <is>
          <t>T</t>
        </is>
      </c>
      <c r="Y251" t="inlineStr">
        <is>
          <t>T</t>
        </is>
      </c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inlineStr">
        <is>
          <t>T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n">
        <v>970</v>
      </c>
      <c r="AI251" t="inlineStr">
        <is>
          <t>T</t>
        </is>
      </c>
      <c r="AJ251" t="inlineStr">
        <is>
          <t>T</t>
        </is>
      </c>
      <c r="AK251" t="inlineStr">
        <is>
          <t>T</t>
        </is>
      </c>
      <c r="AL251" t="inlineStr">
        <is>
          <t>T</t>
        </is>
      </c>
      <c r="AM251" t="inlineStr">
        <is>
          <t>T</t>
        </is>
      </c>
      <c r="AN251" t="inlineStr">
        <is>
          <t>T</t>
        </is>
      </c>
      <c r="AO251" t="inlineStr">
        <is>
          <t>T</t>
        </is>
      </c>
      <c r="AP251" t="n">
        <v>581400</v>
      </c>
      <c r="AQ251" t="inlineStr">
        <is>
          <t>T</t>
        </is>
      </c>
      <c r="AR251" t="inlineStr">
        <is>
          <t>T</t>
        </is>
      </c>
      <c r="AS251" t="inlineStr">
        <is>
          <t>T</t>
        </is>
      </c>
      <c r="AT251" t="inlineStr">
        <is>
          <t>T</t>
        </is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111800</v>
      </c>
      <c r="AY251" t="n">
        <v>35</v>
      </c>
      <c r="AZ251" t="inlineStr">
        <is>
          <t>T</t>
        </is>
      </c>
      <c r="BA251" t="inlineStr">
        <is>
          <t>T</t>
        </is>
      </c>
      <c r="BB251" t="n">
        <v>16593.94</v>
      </c>
      <c r="BC251" t="inlineStr">
        <is>
          <t>T</t>
        </is>
      </c>
      <c r="BD251" t="inlineStr">
        <is>
          <t>T</t>
        </is>
      </c>
      <c r="BE251" t="inlineStr">
        <is>
          <t>T</t>
        </is>
      </c>
      <c r="BF251" t="inlineStr">
        <is>
          <t>T</t>
        </is>
      </c>
      <c r="BG251" t="inlineStr">
        <is>
          <t>T</t>
        </is>
      </c>
      <c r="BH251" t="inlineStr">
        <is>
          <t>T</t>
        </is>
      </c>
      <c r="BI251" t="inlineStr">
        <is>
          <t>T</t>
        </is>
      </c>
      <c r="BJ251" t="inlineStr">
        <is>
          <t>T</t>
        </is>
      </c>
      <c r="BK251" t="n">
        <v>19.5</v>
      </c>
      <c r="BL251" t="inlineStr">
        <is>
          <t>T</t>
        </is>
      </c>
      <c r="BM251" t="inlineStr">
        <is>
          <t>T</t>
        </is>
      </c>
      <c r="BN251" t="inlineStr">
        <is>
          <t>T</t>
        </is>
      </c>
      <c r="BO251" t="inlineStr">
        <is>
          <t>T</t>
        </is>
      </c>
      <c r="BP251" t="inlineStr">
        <is>
          <t>T</t>
        </is>
      </c>
      <c r="BQ251" t="inlineStr">
        <is>
          <t>T</t>
        </is>
      </c>
      <c r="BR251" t="n">
        <v>22100</v>
      </c>
      <c r="BS251" t="inlineStr">
        <is>
          <t>T</t>
        </is>
      </c>
    </row>
    <row r="252">
      <c r="A252" t="inlineStr">
        <is>
          <t>OREAS0353</t>
        </is>
      </c>
      <c r="B252" t="n">
        <v>2184</v>
      </c>
      <c r="C252" t="n">
        <v>2040</v>
      </c>
      <c r="D252" t="n">
        <v>490</v>
      </c>
      <c r="E252" t="inlineStr">
        <is>
          <t>T</t>
        </is>
      </c>
      <c r="F252" t="inlineStr">
        <is>
          <t>T</t>
        </is>
      </c>
      <c r="G252" t="n">
        <v>25</v>
      </c>
      <c r="H252" s="2" t="n">
        <v>0.5</v>
      </c>
      <c r="I252" t="n">
        <v>32.1</v>
      </c>
      <c r="J252" t="n">
        <v>2360</v>
      </c>
      <c r="K252" t="n">
        <v>205</v>
      </c>
      <c r="L252" t="n">
        <v>14</v>
      </c>
      <c r="M252" t="inlineStr">
        <is>
          <t>T</t>
        </is>
      </c>
      <c r="N252" t="n">
        <v>48.8</v>
      </c>
      <c r="O252" t="n">
        <v>136</v>
      </c>
      <c r="P252" t="n">
        <v>0.19</v>
      </c>
      <c r="Q252" t="n">
        <v>3120</v>
      </c>
      <c r="R252" t="n">
        <v>0.77</v>
      </c>
      <c r="S252" t="inlineStr">
        <is>
          <t>T</t>
        </is>
      </c>
      <c r="T252" t="n">
        <v>1.63</v>
      </c>
      <c r="U252" t="n">
        <v>53500</v>
      </c>
      <c r="V252" t="n">
        <v>1.35</v>
      </c>
      <c r="W252" t="n">
        <v>1.01</v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n">
        <v>2.01</v>
      </c>
      <c r="AC252" t="inlineStr">
        <is>
          <t>T</t>
        </is>
      </c>
      <c r="AD252" t="n">
        <v>450</v>
      </c>
      <c r="AE252" t="n">
        <v>7.91</v>
      </c>
      <c r="AF252" t="n">
        <v>4.27</v>
      </c>
      <c r="AG252" t="inlineStr">
        <is>
          <t>T</t>
        </is>
      </c>
      <c r="AH252" t="n">
        <v>6850</v>
      </c>
      <c r="AI252" t="n">
        <v>1840</v>
      </c>
      <c r="AJ252" t="n">
        <v>18.4</v>
      </c>
      <c r="AK252" t="n">
        <v>280</v>
      </c>
      <c r="AL252" t="n">
        <v>0.8</v>
      </c>
      <c r="AM252" t="n">
        <v>5.29</v>
      </c>
      <c r="AN252" t="n">
        <v>38.4</v>
      </c>
      <c r="AO252" t="n">
        <v>240</v>
      </c>
      <c r="AP252" t="n">
        <v>612600</v>
      </c>
      <c r="AQ252" t="inlineStr">
        <is>
          <t>T</t>
        </is>
      </c>
      <c r="AR252" t="n">
        <v>1.43</v>
      </c>
      <c r="AS252" t="inlineStr">
        <is>
          <t>T</t>
        </is>
      </c>
      <c r="AT252" t="n">
        <v>2.06</v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n">
        <v>151300</v>
      </c>
      <c r="AY252" t="n">
        <v>1746</v>
      </c>
      <c r="AZ252" t="inlineStr">
        <is>
          <t>T</t>
        </is>
      </c>
      <c r="BA252" t="n">
        <v>4.95</v>
      </c>
      <c r="BB252" t="n">
        <v>24026.155</v>
      </c>
      <c r="BC252" t="n">
        <v>1.1</v>
      </c>
      <c r="BD252" t="n">
        <v>7.67</v>
      </c>
      <c r="BE252" t="n">
        <v>10.8</v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n">
        <v>0.85</v>
      </c>
      <c r="BJ252" t="n">
        <v>130</v>
      </c>
      <c r="BK252" t="n">
        <v>0.83</v>
      </c>
      <c r="BL252" t="inlineStr">
        <is>
          <t>T</t>
        </is>
      </c>
      <c r="BM252" t="n">
        <v>1.79</v>
      </c>
      <c r="BN252" t="n">
        <v>10.6</v>
      </c>
      <c r="BO252" t="n">
        <v>1.81</v>
      </c>
      <c r="BP252" t="n">
        <v>4.32</v>
      </c>
      <c r="BQ252" t="inlineStr">
        <is>
          <t>T</t>
        </is>
      </c>
      <c r="BR252" t="n">
        <v>41300</v>
      </c>
      <c r="BS252" t="n">
        <v>3.91</v>
      </c>
    </row>
    <row r="253">
      <c r="A253" t="inlineStr">
        <is>
          <t>OREAS0353b</t>
        </is>
      </c>
      <c r="B253" t="n">
        <v>2184</v>
      </c>
      <c r="C253" t="n">
        <v>2110</v>
      </c>
      <c r="D253" t="n">
        <v>361</v>
      </c>
      <c r="E253" t="inlineStr">
        <is>
          <t>T</t>
        </is>
      </c>
      <c r="F253" t="inlineStr">
        <is>
          <t>T</t>
        </is>
      </c>
      <c r="G253" t="n">
        <v>12.7</v>
      </c>
      <c r="H253" t="n">
        <v>0.22</v>
      </c>
      <c r="I253" t="n">
        <v>68</v>
      </c>
      <c r="J253" t="n">
        <v>2100</v>
      </c>
      <c r="K253" t="n">
        <v>183</v>
      </c>
      <c r="L253" t="n">
        <v>22.4</v>
      </c>
      <c r="M253" t="inlineStr">
        <is>
          <t>T</t>
        </is>
      </c>
      <c r="N253" t="n">
        <v>31.8</v>
      </c>
      <c r="O253" t="n">
        <v>37.7</v>
      </c>
      <c r="P253" t="n">
        <v>0.15</v>
      </c>
      <c r="Q253" t="n">
        <v>4310</v>
      </c>
      <c r="R253" t="n">
        <v>1.31</v>
      </c>
      <c r="S253" t="n">
        <v>0.7</v>
      </c>
      <c r="T253" t="inlineStr">
        <is>
          <t>T</t>
        </is>
      </c>
      <c r="U253" t="n">
        <v>42900</v>
      </c>
      <c r="V253" t="n">
        <v>1.93</v>
      </c>
      <c r="W253" t="n">
        <v>1.64</v>
      </c>
      <c r="X253" s="2" t="n">
        <v>0.1</v>
      </c>
      <c r="Y253" t="inlineStr">
        <is>
          <t>T</t>
        </is>
      </c>
      <c r="Z253" t="inlineStr">
        <is>
          <t>T</t>
        </is>
      </c>
      <c r="AA253" t="n">
        <v>0.28</v>
      </c>
      <c r="AB253" t="n">
        <v>1.26</v>
      </c>
      <c r="AC253" t="inlineStr">
        <is>
          <t>T</t>
        </is>
      </c>
      <c r="AD253" t="n">
        <v>500</v>
      </c>
      <c r="AE253" t="n">
        <v>12.3</v>
      </c>
      <c r="AF253" t="n">
        <v>6.33</v>
      </c>
      <c r="AG253" t="inlineStr">
        <is>
          <t>T</t>
        </is>
      </c>
      <c r="AH253" t="n">
        <v>8750</v>
      </c>
      <c r="AI253" t="n">
        <v>1080</v>
      </c>
      <c r="AJ253" t="n">
        <v>84</v>
      </c>
      <c r="AK253" t="n">
        <v>340</v>
      </c>
      <c r="AL253" t="n">
        <v>0.29</v>
      </c>
      <c r="AM253" t="n">
        <v>8.640000000000001</v>
      </c>
      <c r="AN253" s="2" t="n">
        <v>10</v>
      </c>
      <c r="AO253" t="n">
        <v>270</v>
      </c>
      <c r="AP253" t="n">
        <v>591800</v>
      </c>
      <c r="AQ253" t="inlineStr">
        <is>
          <t>T</t>
        </is>
      </c>
      <c r="AR253" t="n">
        <v>2.34</v>
      </c>
      <c r="AS253" t="inlineStr">
        <is>
          <t>T</t>
        </is>
      </c>
      <c r="AT253" t="n">
        <v>1.98</v>
      </c>
      <c r="AU253" t="n">
        <v>0.04</v>
      </c>
      <c r="AV253" t="inlineStr">
        <is>
          <t>T</t>
        </is>
      </c>
      <c r="AW253" t="inlineStr">
        <is>
          <t>T</t>
        </is>
      </c>
      <c r="AX253" t="n">
        <v>151600</v>
      </c>
      <c r="AY253" t="n">
        <v>2342</v>
      </c>
      <c r="AZ253" s="2" t="n">
        <v>10</v>
      </c>
      <c r="BA253" t="inlineStr">
        <is>
          <t>T</t>
        </is>
      </c>
      <c r="BB253" t="n">
        <v>26000</v>
      </c>
      <c r="BC253" t="n">
        <v>1.62</v>
      </c>
      <c r="BD253" t="n">
        <v>8.539999999999999</v>
      </c>
      <c r="BE253" t="n">
        <v>9.91</v>
      </c>
      <c r="BF253" s="2" t="n">
        <v>0.05</v>
      </c>
      <c r="BG253" t="n">
        <v>0.23</v>
      </c>
      <c r="BH253" t="n">
        <v>0.5</v>
      </c>
      <c r="BI253" t="n">
        <v>0.5</v>
      </c>
      <c r="BJ253" t="n">
        <v>100</v>
      </c>
      <c r="BK253" t="n">
        <v>1.15</v>
      </c>
      <c r="BL253" t="inlineStr">
        <is>
          <t>T</t>
        </is>
      </c>
      <c r="BM253" t="n">
        <v>1.53</v>
      </c>
      <c r="BN253" t="n">
        <v>5.73</v>
      </c>
      <c r="BO253" t="inlineStr">
        <is>
          <t>T</t>
        </is>
      </c>
      <c r="BP253" t="n">
        <v>7.63</v>
      </c>
      <c r="BQ253" t="n">
        <v>0.47</v>
      </c>
      <c r="BR253" t="n">
        <v>38300</v>
      </c>
      <c r="BS253" t="n">
        <v>2.82</v>
      </c>
    </row>
    <row r="254">
      <c r="A254" t="inlineStr">
        <is>
          <t>OREAS0354</t>
        </is>
      </c>
      <c r="B254" t="n">
        <v>98</v>
      </c>
      <c r="C254" t="n">
        <v>4110</v>
      </c>
      <c r="D254" t="inlineStr">
        <is>
          <t>T</t>
        </is>
      </c>
      <c r="E254" t="inlineStr">
        <is>
          <t>T</t>
        </is>
      </c>
      <c r="F254" t="inlineStr">
        <is>
          <t>T</t>
        </is>
      </c>
      <c r="G254" t="n">
        <v>1443</v>
      </c>
      <c r="H254" s="2" t="n">
        <v>0.5</v>
      </c>
      <c r="I254" t="n">
        <v>5.6</v>
      </c>
      <c r="J254" t="n">
        <v>1650</v>
      </c>
      <c r="K254" t="n">
        <v>1157</v>
      </c>
      <c r="L254" t="inlineStr">
        <is>
          <t>T</t>
        </is>
      </c>
      <c r="M254" t="inlineStr">
        <is>
          <t>T</t>
        </is>
      </c>
      <c r="N254" t="n">
        <v>9.56</v>
      </c>
      <c r="O254" t="n">
        <v>6.74</v>
      </c>
      <c r="P254" t="inlineStr">
        <is>
          <t>T</t>
        </is>
      </c>
      <c r="Q254" t="n">
        <v>1387</v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n">
        <v>98200</v>
      </c>
      <c r="V254" t="n">
        <v>9.85</v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n">
        <v>3540</v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n">
        <v>540</v>
      </c>
      <c r="AI254" t="n">
        <v>15400</v>
      </c>
      <c r="AJ254" t="n">
        <v>2.37</v>
      </c>
      <c r="AK254" t="n">
        <v>190</v>
      </c>
      <c r="AL254" t="n">
        <v>1.06</v>
      </c>
      <c r="AM254" t="inlineStr">
        <is>
          <t>T</t>
        </is>
      </c>
      <c r="AN254" t="n">
        <v>10.9</v>
      </c>
      <c r="AO254" t="n">
        <v>60</v>
      </c>
      <c r="AP254" t="n">
        <v>15800</v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n">
        <v>266300</v>
      </c>
      <c r="AY254" t="n">
        <v>51</v>
      </c>
      <c r="AZ254" s="2" t="n">
        <v>1</v>
      </c>
      <c r="BA254" t="inlineStr">
        <is>
          <t>T</t>
        </is>
      </c>
      <c r="BB254" t="n">
        <v>15705.813</v>
      </c>
      <c r="BC254" t="inlineStr">
        <is>
          <t>T</t>
        </is>
      </c>
      <c r="BD254" t="n">
        <v>3.83</v>
      </c>
      <c r="BE254" t="n">
        <v>42.6</v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n">
        <v>250</v>
      </c>
      <c r="BK254" t="inlineStr">
        <is>
          <t>T</t>
        </is>
      </c>
      <c r="BL254" t="inlineStr">
        <is>
          <t>T</t>
        </is>
      </c>
      <c r="BM254" t="n">
        <v>4.42</v>
      </c>
      <c r="BN254" t="n">
        <v>9.119999999999999</v>
      </c>
      <c r="BO254" t="inlineStr">
        <is>
          <t>T</t>
        </is>
      </c>
      <c r="BP254" t="n">
        <v>2.99</v>
      </c>
      <c r="BQ254" t="inlineStr">
        <is>
          <t>T</t>
        </is>
      </c>
      <c r="BR254" t="n">
        <v>497700</v>
      </c>
      <c r="BS254" t="n">
        <v>9.949999999999999</v>
      </c>
    </row>
    <row r="255">
      <c r="A255" t="inlineStr">
        <is>
          <t>OREAS0036</t>
        </is>
      </c>
      <c r="B255" t="n">
        <v>9.6</v>
      </c>
      <c r="C255" t="inlineStr">
        <is>
          <t>T</t>
        </is>
      </c>
      <c r="D255" t="n">
        <v>722</v>
      </c>
      <c r="E255" t="inlineStr">
        <is>
          <t>T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n">
        <v>151</v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n">
        <v>206800</v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n">
        <v>10800</v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n">
        <v>5790</v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n">
        <v>188100</v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n">
        <v>65</v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n">
        <v>41900</v>
      </c>
      <c r="BS255" t="inlineStr">
        <is>
          <t>T</t>
        </is>
      </c>
    </row>
    <row r="256">
      <c r="A256" t="inlineStr">
        <is>
          <t>OREAS0037</t>
        </is>
      </c>
      <c r="B256" t="n">
        <v>5</v>
      </c>
      <c r="C256" t="inlineStr">
        <is>
          <t>T</t>
        </is>
      </c>
      <c r="D256" t="n">
        <v>499</v>
      </c>
      <c r="E256" t="inlineStr">
        <is>
          <t>T</t>
        </is>
      </c>
      <c r="F256" t="inlineStr">
        <is>
          <t>T</t>
        </is>
      </c>
      <c r="G256" t="inlineStr">
        <is>
          <t>T</t>
        </is>
      </c>
      <c r="H256" t="inlineStr">
        <is>
          <t>T</t>
        </is>
      </c>
      <c r="I256" t="inlineStr">
        <is>
          <t>T</t>
        </is>
      </c>
      <c r="J256" t="inlineStr">
        <is>
          <t>T</t>
        </is>
      </c>
      <c r="K256" t="inlineStr">
        <is>
          <t>T</t>
        </is>
      </c>
      <c r="L256" t="inlineStr">
        <is>
          <t>T</t>
        </is>
      </c>
      <c r="M256" t="inlineStr">
        <is>
          <t>T</t>
        </is>
      </c>
      <c r="N256" t="inlineStr">
        <is>
          <t>T</t>
        </is>
      </c>
      <c r="O256" t="inlineStr">
        <is>
          <t>T</t>
        </is>
      </c>
      <c r="P256" t="inlineStr">
        <is>
          <t>T</t>
        </is>
      </c>
      <c r="Q256" t="n">
        <v>125</v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n">
        <v>237600</v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>
        <is>
          <t>T</t>
        </is>
      </c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inlineStr">
        <is>
          <t>T</t>
        </is>
      </c>
      <c r="AD256" t="inlineStr">
        <is>
          <t>T</t>
        </is>
      </c>
      <c r="AE256" t="inlineStr">
        <is>
          <t>T</t>
        </is>
      </c>
      <c r="AF256" t="inlineStr">
        <is>
          <t>T</t>
        </is>
      </c>
      <c r="AG256" t="inlineStr">
        <is>
          <t>T</t>
        </is>
      </c>
      <c r="AH256" t="inlineStr">
        <is>
          <t>T</t>
        </is>
      </c>
      <c r="AI256" t="n">
        <v>7190</v>
      </c>
      <c r="AJ256" t="inlineStr">
        <is>
          <t>T</t>
        </is>
      </c>
      <c r="AK256" t="inlineStr">
        <is>
          <t>T</t>
        </is>
      </c>
      <c r="AL256" t="inlineStr">
        <is>
          <t>T</t>
        </is>
      </c>
      <c r="AM256" t="inlineStr">
        <is>
          <t>T</t>
        </is>
      </c>
      <c r="AN256" t="inlineStr">
        <is>
          <t>T</t>
        </is>
      </c>
      <c r="AO256" t="inlineStr">
        <is>
          <t>T</t>
        </is>
      </c>
      <c r="AP256" t="n">
        <v>6150</v>
      </c>
      <c r="AQ256" t="inlineStr">
        <is>
          <t>T</t>
        </is>
      </c>
      <c r="AR256" t="inlineStr">
        <is>
          <t>T</t>
        </is>
      </c>
      <c r="AS256" t="inlineStr">
        <is>
          <t>T</t>
        </is>
      </c>
      <c r="AT256" t="inlineStr">
        <is>
          <t>T</t>
        </is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267900</v>
      </c>
      <c r="AY256" t="inlineStr">
        <is>
          <t>T</t>
        </is>
      </c>
      <c r="AZ256" t="inlineStr">
        <is>
          <t>T</t>
        </is>
      </c>
      <c r="BA256" t="inlineStr">
        <is>
          <t>T</t>
        </is>
      </c>
      <c r="BB256" t="inlineStr">
        <is>
          <t>T</t>
        </is>
      </c>
      <c r="BC256" t="inlineStr">
        <is>
          <t>T</t>
        </is>
      </c>
      <c r="BD256" t="inlineStr">
        <is>
          <t>T</t>
        </is>
      </c>
      <c r="BE256" t="inlineStr">
        <is>
          <t>T</t>
        </is>
      </c>
      <c r="BF256" t="inlineStr">
        <is>
          <t>T</t>
        </is>
      </c>
      <c r="BG256" t="inlineStr">
        <is>
          <t>T</t>
        </is>
      </c>
      <c r="BH256" t="inlineStr">
        <is>
          <t>T</t>
        </is>
      </c>
      <c r="BI256" t="inlineStr">
        <is>
          <t>T</t>
        </is>
      </c>
      <c r="BJ256" t="inlineStr">
        <is>
          <t>T</t>
        </is>
      </c>
      <c r="BK256" t="n">
        <v>63</v>
      </c>
      <c r="BL256" t="inlineStr">
        <is>
          <t>T</t>
        </is>
      </c>
      <c r="BM256" t="inlineStr">
        <is>
          <t>T</t>
        </is>
      </c>
      <c r="BN256" t="inlineStr">
        <is>
          <t>T</t>
        </is>
      </c>
      <c r="BO256" t="inlineStr">
        <is>
          <t>T</t>
        </is>
      </c>
      <c r="BP256" t="inlineStr">
        <is>
          <t>T</t>
        </is>
      </c>
      <c r="BQ256" t="inlineStr">
        <is>
          <t>T</t>
        </is>
      </c>
      <c r="BR256" t="n">
        <v>62600</v>
      </c>
      <c r="BS256" t="inlineStr">
        <is>
          <t>T</t>
        </is>
      </c>
    </row>
    <row r="257">
      <c r="A257" t="inlineStr">
        <is>
          <t>OREAS0038</t>
        </is>
      </c>
      <c r="B257" t="n">
        <v>5</v>
      </c>
      <c r="C257" t="inlineStr">
        <is>
          <t>T</t>
        </is>
      </c>
      <c r="D257" t="n">
        <v>298</v>
      </c>
      <c r="E257" t="inlineStr">
        <is>
          <t>T</t>
        </is>
      </c>
      <c r="F257" t="inlineStr">
        <is>
          <t>T</t>
        </is>
      </c>
      <c r="G257" t="inlineStr">
        <is>
          <t>T</t>
        </is>
      </c>
      <c r="H257" t="inlineStr">
        <is>
          <t>T</t>
        </is>
      </c>
      <c r="I257" t="inlineStr">
        <is>
          <t>T</t>
        </is>
      </c>
      <c r="J257" t="inlineStr">
        <is>
          <t>T</t>
        </is>
      </c>
      <c r="K257" t="inlineStr">
        <is>
          <t>T</t>
        </is>
      </c>
      <c r="L257" t="inlineStr">
        <is>
          <t>T</t>
        </is>
      </c>
      <c r="M257" t="inlineStr">
        <is>
          <t>T</t>
        </is>
      </c>
      <c r="N257" t="inlineStr">
        <is>
          <t>T</t>
        </is>
      </c>
      <c r="O257" t="inlineStr">
        <is>
          <t>T</t>
        </is>
      </c>
      <c r="P257" t="inlineStr">
        <is>
          <t>T</t>
        </is>
      </c>
      <c r="Q257" t="n">
        <v>111</v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n">
        <v>212800</v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inlineStr">
        <is>
          <t>T</t>
        </is>
      </c>
      <c r="AD257" t="inlineStr">
        <is>
          <t>T</t>
        </is>
      </c>
      <c r="AE257" t="inlineStr">
        <is>
          <t>T</t>
        </is>
      </c>
      <c r="AF257" t="inlineStr">
        <is>
          <t>T</t>
        </is>
      </c>
      <c r="AG257" t="inlineStr">
        <is>
          <t>T</t>
        </is>
      </c>
      <c r="AH257" t="inlineStr">
        <is>
          <t>T</t>
        </is>
      </c>
      <c r="AI257" t="n">
        <v>13700</v>
      </c>
      <c r="AJ257" t="inlineStr">
        <is>
          <t>T</t>
        </is>
      </c>
      <c r="AK257" t="inlineStr">
        <is>
          <t>T</t>
        </is>
      </c>
      <c r="AL257" t="inlineStr">
        <is>
          <t>T</t>
        </is>
      </c>
      <c r="AM257" t="inlineStr">
        <is>
          <t>T</t>
        </is>
      </c>
      <c r="AN257" t="inlineStr">
        <is>
          <t>T</t>
        </is>
      </c>
      <c r="AO257" t="inlineStr">
        <is>
          <t>T</t>
        </is>
      </c>
      <c r="AP257" t="n">
        <v>5920</v>
      </c>
      <c r="AQ257" t="inlineStr">
        <is>
          <t>T</t>
        </is>
      </c>
      <c r="AR257" t="inlineStr">
        <is>
          <t>T</t>
        </is>
      </c>
      <c r="AS257" t="inlineStr">
        <is>
          <t>T</t>
        </is>
      </c>
      <c r="AT257" t="inlineStr">
        <is>
          <t>T</t>
        </is>
      </c>
      <c r="AU257" t="inlineStr">
        <is>
          <t>T</t>
        </is>
      </c>
      <c r="AV257" t="inlineStr">
        <is>
          <t>T</t>
        </is>
      </c>
      <c r="AW257" t="inlineStr">
        <is>
          <t>T</t>
        </is>
      </c>
      <c r="AX257" t="n">
        <v>223200</v>
      </c>
      <c r="AY257" t="inlineStr">
        <is>
          <t>T</t>
        </is>
      </c>
      <c r="AZ257" t="inlineStr">
        <is>
          <t>T</t>
        </is>
      </c>
      <c r="BA257" t="inlineStr">
        <is>
          <t>T</t>
        </is>
      </c>
      <c r="BB257" t="inlineStr">
        <is>
          <t>T</t>
        </is>
      </c>
      <c r="BC257" t="inlineStr">
        <is>
          <t>T</t>
        </is>
      </c>
      <c r="BD257" t="inlineStr">
        <is>
          <t>T</t>
        </is>
      </c>
      <c r="BE257" t="inlineStr">
        <is>
          <t>T</t>
        </is>
      </c>
      <c r="BF257" t="inlineStr">
        <is>
          <t>T</t>
        </is>
      </c>
      <c r="BG257" t="inlineStr">
        <is>
          <t>T</t>
        </is>
      </c>
      <c r="BH257" t="inlineStr">
        <is>
          <t>T</t>
        </is>
      </c>
      <c r="BI257" t="inlineStr">
        <is>
          <t>T</t>
        </is>
      </c>
      <c r="BJ257" t="inlineStr">
        <is>
          <t>T</t>
        </is>
      </c>
      <c r="BK257" t="n">
        <v>64</v>
      </c>
      <c r="BL257" t="inlineStr">
        <is>
          <t>T</t>
        </is>
      </c>
      <c r="BM257" t="inlineStr">
        <is>
          <t>T</t>
        </is>
      </c>
      <c r="BN257" t="inlineStr">
        <is>
          <t>T</t>
        </is>
      </c>
      <c r="BO257" t="inlineStr">
        <is>
          <t>T</t>
        </is>
      </c>
      <c r="BP257" t="inlineStr">
        <is>
          <t>T</t>
        </is>
      </c>
      <c r="BQ257" t="inlineStr">
        <is>
          <t>T</t>
        </is>
      </c>
      <c r="BR257" t="n">
        <v>100600</v>
      </c>
      <c r="BS257" t="inlineStr">
        <is>
          <t>T</t>
        </is>
      </c>
    </row>
    <row r="258">
      <c r="A258" t="inlineStr">
        <is>
          <t>OREAS0040</t>
        </is>
      </c>
      <c r="B258" t="inlineStr">
        <is>
          <t>T</t>
        </is>
      </c>
      <c r="C258" t="n">
        <v>688.026</v>
      </c>
      <c r="D258" t="inlineStr">
        <is>
          <t>T</t>
        </is>
      </c>
      <c r="E258" t="inlineStr">
        <is>
          <t>T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n">
        <v>107.204</v>
      </c>
      <c r="K258" t="inlineStr">
        <is>
          <t>T</t>
        </is>
      </c>
      <c r="L258" t="inlineStr">
        <is>
          <t>T</t>
        </is>
      </c>
      <c r="M258" t="inlineStr">
        <is>
          <t>T</t>
        </is>
      </c>
      <c r="N258" t="inlineStr">
        <is>
          <t>T</t>
        </is>
      </c>
      <c r="O258" t="inlineStr">
        <is>
          <t>T</t>
        </is>
      </c>
      <c r="P258" t="inlineStr">
        <is>
          <t>T</t>
        </is>
      </c>
      <c r="Q258" t="inlineStr">
        <is>
          <t>T</t>
        </is>
      </c>
      <c r="R258" t="inlineStr">
        <is>
          <t>T</t>
        </is>
      </c>
      <c r="S258" t="inlineStr">
        <is>
          <t>T</t>
        </is>
      </c>
      <c r="T258" t="inlineStr">
        <is>
          <t>T</t>
        </is>
      </c>
      <c r="U258" t="n">
        <v>667200</v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>
        <is>
          <t>T</t>
        </is>
      </c>
      <c r="Z258" t="inlineStr">
        <is>
          <t>T</t>
        </is>
      </c>
      <c r="AA258" t="inlineStr">
        <is>
          <t>T</t>
        </is>
      </c>
      <c r="AB258" t="inlineStr">
        <is>
          <t>T</t>
        </is>
      </c>
      <c r="AC258" t="inlineStr">
        <is>
          <t>T</t>
        </is>
      </c>
      <c r="AD258" t="n">
        <v>149.427</v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n">
        <v>102.516</v>
      </c>
      <c r="AI258" t="n">
        <v>154.892</v>
      </c>
      <c r="AJ258" t="inlineStr">
        <is>
          <t>T</t>
        </is>
      </c>
      <c r="AK258" t="inlineStr">
        <is>
          <t>T</t>
        </is>
      </c>
      <c r="AL258" t="inlineStr">
        <is>
          <t>T</t>
        </is>
      </c>
      <c r="AM258" t="inlineStr">
        <is>
          <t>T</t>
        </is>
      </c>
      <c r="AN258" t="inlineStr">
        <is>
          <t>T</t>
        </is>
      </c>
      <c r="AO258" t="n">
        <v>40</v>
      </c>
      <c r="AP258" t="inlineStr">
        <is>
          <t>T</t>
        </is>
      </c>
      <c r="AQ258" t="inlineStr">
        <is>
          <t>T</t>
        </is>
      </c>
      <c r="AR258" t="inlineStr">
        <is>
          <t>T</t>
        </is>
      </c>
      <c r="AS258" t="inlineStr">
        <is>
          <t>T</t>
        </is>
      </c>
      <c r="AT258" t="inlineStr">
        <is>
          <t>T</t>
        </is>
      </c>
      <c r="AU258" t="inlineStr">
        <is>
          <t>T</t>
        </is>
      </c>
      <c r="AV258" t="inlineStr">
        <is>
          <t>T</t>
        </is>
      </c>
      <c r="AW258" t="inlineStr">
        <is>
          <t>T</t>
        </is>
      </c>
      <c r="AX258" t="n">
        <v>80</v>
      </c>
      <c r="AY258" t="inlineStr">
        <is>
          <t>T</t>
        </is>
      </c>
      <c r="AZ258" t="inlineStr">
        <is>
          <t>T</t>
        </is>
      </c>
      <c r="BA258" t="inlineStr">
        <is>
          <t>T</t>
        </is>
      </c>
      <c r="BB258" t="n">
        <v>21688.98</v>
      </c>
      <c r="BC258" t="inlineStr">
        <is>
          <t>T</t>
        </is>
      </c>
      <c r="BD258" t="inlineStr">
        <is>
          <t>T</t>
        </is>
      </c>
      <c r="BE258" t="inlineStr">
        <is>
          <t>T</t>
        </is>
      </c>
      <c r="BF258" t="inlineStr">
        <is>
          <t>T</t>
        </is>
      </c>
      <c r="BG258" t="inlineStr">
        <is>
          <t>T</t>
        </is>
      </c>
      <c r="BH258" t="inlineStr">
        <is>
          <t>T</t>
        </is>
      </c>
      <c r="BI258" t="inlineStr">
        <is>
          <t>T</t>
        </is>
      </c>
      <c r="BJ258" t="n">
        <v>299.671</v>
      </c>
      <c r="BK258" t="inlineStr">
        <is>
          <t>T</t>
        </is>
      </c>
      <c r="BL258" t="inlineStr">
        <is>
          <t>T</t>
        </is>
      </c>
      <c r="BM258" t="inlineStr">
        <is>
          <t>T</t>
        </is>
      </c>
      <c r="BN258" t="n">
        <v>13</v>
      </c>
      <c r="BO258" t="inlineStr">
        <is>
          <t>T</t>
        </is>
      </c>
      <c r="BP258" t="inlineStr">
        <is>
          <t>T</t>
        </is>
      </c>
      <c r="BQ258" t="inlineStr">
        <is>
          <t>T</t>
        </is>
      </c>
      <c r="BR258" t="inlineStr">
        <is>
          <t>T</t>
        </is>
      </c>
      <c r="BS258" t="inlineStr">
        <is>
          <t>T</t>
        </is>
      </c>
    </row>
    <row r="259">
      <c r="A259" t="inlineStr">
        <is>
          <t>OREAS0401</t>
        </is>
      </c>
      <c r="B259" t="inlineStr">
        <is>
          <t>T</t>
        </is>
      </c>
      <c r="C259" t="n">
        <v>12490.316</v>
      </c>
      <c r="D259" t="inlineStr">
        <is>
          <t>T</t>
        </is>
      </c>
      <c r="E259" t="inlineStr">
        <is>
          <t>T</t>
        </is>
      </c>
      <c r="F259" t="inlineStr">
        <is>
          <t>T</t>
        </is>
      </c>
      <c r="G259" t="inlineStr">
        <is>
          <t>T</t>
        </is>
      </c>
      <c r="H259" t="inlineStr">
        <is>
          <t>T</t>
        </is>
      </c>
      <c r="I259" t="inlineStr">
        <is>
          <t>T</t>
        </is>
      </c>
      <c r="J259" t="n">
        <v>671.809</v>
      </c>
      <c r="K259" t="inlineStr">
        <is>
          <t>T</t>
        </is>
      </c>
      <c r="L259" t="inlineStr">
        <is>
          <t>T</t>
        </is>
      </c>
      <c r="M259" t="inlineStr">
        <is>
          <t>T</t>
        </is>
      </c>
      <c r="N259" t="inlineStr">
        <is>
          <t>T</t>
        </is>
      </c>
      <c r="O259" t="n">
        <v>73.20999999999999</v>
      </c>
      <c r="P259" t="inlineStr">
        <is>
          <t>T</t>
        </is>
      </c>
      <c r="Q259" t="inlineStr">
        <is>
          <t>T</t>
        </is>
      </c>
      <c r="R259" t="inlineStr">
        <is>
          <t>T</t>
        </is>
      </c>
      <c r="S259" t="inlineStr">
        <is>
          <t>T</t>
        </is>
      </c>
      <c r="T259" t="inlineStr">
        <is>
          <t>T</t>
        </is>
      </c>
      <c r="U259" t="n">
        <v>456300</v>
      </c>
      <c r="V259" t="inlineStr">
        <is>
          <t>T</t>
        </is>
      </c>
      <c r="W259" t="inlineStr">
        <is>
          <t>T</t>
        </is>
      </c>
      <c r="X259" t="inlineStr">
        <is>
          <t>T</t>
        </is>
      </c>
      <c r="Y259" t="inlineStr">
        <is>
          <t>T</t>
        </is>
      </c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>
        <is>
          <t>T</t>
        </is>
      </c>
      <c r="AD259" t="n">
        <v>83.015</v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n">
        <v>367.852</v>
      </c>
      <c r="AI259" t="inlineStr">
        <is>
          <t>T</t>
        </is>
      </c>
      <c r="AJ259" t="inlineStr">
        <is>
          <t>T</t>
        </is>
      </c>
      <c r="AK259" t="inlineStr">
        <is>
          <t>T</t>
        </is>
      </c>
      <c r="AL259" t="inlineStr">
        <is>
          <t>T</t>
        </is>
      </c>
      <c r="AM259" t="inlineStr">
        <is>
          <t>T</t>
        </is>
      </c>
      <c r="AN259" t="inlineStr">
        <is>
          <t>T</t>
        </is>
      </c>
      <c r="AO259" t="n">
        <v>1050</v>
      </c>
      <c r="AP259" t="inlineStr">
        <is>
          <t>T</t>
        </is>
      </c>
      <c r="AQ259" t="inlineStr">
        <is>
          <t>T</t>
        </is>
      </c>
      <c r="AR259" t="inlineStr">
        <is>
          <t>T</t>
        </is>
      </c>
      <c r="AS259" t="inlineStr">
        <is>
          <t>T</t>
        </is>
      </c>
      <c r="AT259" t="inlineStr">
        <is>
          <t>T</t>
        </is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220</v>
      </c>
      <c r="AY259" t="inlineStr">
        <is>
          <t>T</t>
        </is>
      </c>
      <c r="AZ259" t="inlineStr">
        <is>
          <t>T</t>
        </is>
      </c>
      <c r="BA259" t="inlineStr">
        <is>
          <t>T</t>
        </is>
      </c>
      <c r="BB259" t="n">
        <v>116297.808</v>
      </c>
      <c r="BC259" t="inlineStr">
        <is>
          <t>T</t>
        </is>
      </c>
      <c r="BD259" t="inlineStr">
        <is>
          <t>T</t>
        </is>
      </c>
      <c r="BE259" t="inlineStr">
        <is>
          <t>T</t>
        </is>
      </c>
      <c r="BF259" t="inlineStr">
        <is>
          <t>T</t>
        </is>
      </c>
      <c r="BG259" t="inlineStr">
        <is>
          <t>T</t>
        </is>
      </c>
      <c r="BH259" t="inlineStr">
        <is>
          <t>T</t>
        </is>
      </c>
      <c r="BI259" t="inlineStr">
        <is>
          <t>T</t>
        </is>
      </c>
      <c r="BJ259" t="n">
        <v>1480.377</v>
      </c>
      <c r="BK259" t="inlineStr">
        <is>
          <t>T</t>
        </is>
      </c>
      <c r="BL259" t="inlineStr">
        <is>
          <t>T</t>
        </is>
      </c>
      <c r="BM259" t="inlineStr">
        <is>
          <t>T</t>
        </is>
      </c>
      <c r="BN259" t="inlineStr">
        <is>
          <t>T</t>
        </is>
      </c>
      <c r="BO259" t="inlineStr">
        <is>
          <t>T</t>
        </is>
      </c>
      <c r="BP259" t="inlineStr">
        <is>
          <t>T</t>
        </is>
      </c>
      <c r="BQ259" t="inlineStr">
        <is>
          <t>T</t>
        </is>
      </c>
      <c r="BR259" t="inlineStr">
        <is>
          <t>T</t>
        </is>
      </c>
      <c r="BS259" t="inlineStr">
        <is>
          <t>T</t>
        </is>
      </c>
    </row>
    <row r="260">
      <c r="A260" t="inlineStr">
        <is>
          <t>OREAS0402</t>
        </is>
      </c>
      <c r="B260" t="inlineStr">
        <is>
          <t>T</t>
        </is>
      </c>
      <c r="C260" t="n">
        <v>13178.342</v>
      </c>
      <c r="D260" t="inlineStr">
        <is>
          <t>T</t>
        </is>
      </c>
      <c r="E260" t="inlineStr">
        <is>
          <t>T</t>
        </is>
      </c>
      <c r="F260" t="inlineStr">
        <is>
          <t>T</t>
        </is>
      </c>
      <c r="G260" t="inlineStr">
        <is>
          <t>T</t>
        </is>
      </c>
      <c r="H260" t="inlineStr">
        <is>
          <t>T</t>
        </is>
      </c>
      <c r="I260" t="inlineStr">
        <is>
          <t>T</t>
        </is>
      </c>
      <c r="J260" t="n">
        <v>643.222</v>
      </c>
      <c r="K260" t="inlineStr">
        <is>
          <t>T</t>
        </is>
      </c>
      <c r="L260" t="inlineStr">
        <is>
          <t>T</t>
        </is>
      </c>
      <c r="M260" t="inlineStr">
        <is>
          <t>T</t>
        </is>
      </c>
      <c r="N260" t="inlineStr">
        <is>
          <t>T</t>
        </is>
      </c>
      <c r="O260" t="n">
        <v>74.578</v>
      </c>
      <c r="P260" t="inlineStr">
        <is>
          <t>T</t>
        </is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n">
        <v>484100</v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inlineStr">
        <is>
          <t>T</t>
        </is>
      </c>
      <c r="AD260" t="n">
        <v>83.015</v>
      </c>
      <c r="AE260" t="inlineStr">
        <is>
          <t>T</t>
        </is>
      </c>
      <c r="AF260" t="inlineStr">
        <is>
          <t>T</t>
        </is>
      </c>
      <c r="AG260" t="inlineStr">
        <is>
          <t>T</t>
        </is>
      </c>
      <c r="AH260" t="n">
        <v>434.186</v>
      </c>
      <c r="AI260" t="inlineStr">
        <is>
          <t>T</t>
        </is>
      </c>
      <c r="AJ260" t="inlineStr">
        <is>
          <t>T</t>
        </is>
      </c>
      <c r="AK260" t="inlineStr">
        <is>
          <t>T</t>
        </is>
      </c>
      <c r="AL260" t="inlineStr">
        <is>
          <t>T</t>
        </is>
      </c>
      <c r="AM260" t="inlineStr">
        <is>
          <t>T</t>
        </is>
      </c>
      <c r="AN260" t="inlineStr">
        <is>
          <t>T</t>
        </is>
      </c>
      <c r="AO260" t="n">
        <v>1190</v>
      </c>
      <c r="AP260" t="inlineStr">
        <is>
          <t>T</t>
        </is>
      </c>
      <c r="AQ260" t="inlineStr">
        <is>
          <t>T</t>
        </is>
      </c>
      <c r="AR260" t="inlineStr">
        <is>
          <t>T</t>
        </is>
      </c>
      <c r="AS260" t="inlineStr">
        <is>
          <t>T</t>
        </is>
      </c>
      <c r="AT260" t="inlineStr">
        <is>
          <t>T</t>
        </is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240</v>
      </c>
      <c r="AY260" t="inlineStr">
        <is>
          <t>T</t>
        </is>
      </c>
      <c r="AZ260" t="inlineStr">
        <is>
          <t>T</t>
        </is>
      </c>
      <c r="BA260" t="inlineStr">
        <is>
          <t>T</t>
        </is>
      </c>
      <c r="BB260" t="n">
        <v>92411.88400000001</v>
      </c>
      <c r="BC260" t="inlineStr">
        <is>
          <t>T</t>
        </is>
      </c>
      <c r="BD260" t="inlineStr">
        <is>
          <t>T</t>
        </is>
      </c>
      <c r="BE260" t="inlineStr">
        <is>
          <t>T</t>
        </is>
      </c>
      <c r="BF260" t="inlineStr">
        <is>
          <t>T</t>
        </is>
      </c>
      <c r="BG260" t="inlineStr">
        <is>
          <t>T</t>
        </is>
      </c>
      <c r="BH260" t="inlineStr">
        <is>
          <t>T</t>
        </is>
      </c>
      <c r="BI260" t="inlineStr">
        <is>
          <t>T</t>
        </is>
      </c>
      <c r="BJ260" t="n">
        <v>1726.108</v>
      </c>
      <c r="BK260" t="inlineStr">
        <is>
          <t>T</t>
        </is>
      </c>
      <c r="BL260" t="inlineStr">
        <is>
          <t>T</t>
        </is>
      </c>
      <c r="BM260" t="inlineStr">
        <is>
          <t>T</t>
        </is>
      </c>
      <c r="BN260" t="inlineStr">
        <is>
          <t>T</t>
        </is>
      </c>
      <c r="BO260" t="inlineStr">
        <is>
          <t>T</t>
        </is>
      </c>
      <c r="BP260" t="inlineStr">
        <is>
          <t>T</t>
        </is>
      </c>
      <c r="BQ260" t="inlineStr">
        <is>
          <t>T</t>
        </is>
      </c>
      <c r="BR260" t="inlineStr">
        <is>
          <t>T</t>
        </is>
      </c>
      <c r="BS260" t="inlineStr">
        <is>
          <t>T</t>
        </is>
      </c>
    </row>
    <row r="261">
      <c r="A261" t="inlineStr">
        <is>
          <t>OREAS0403</t>
        </is>
      </c>
      <c r="B261" t="inlineStr">
        <is>
          <t>T</t>
        </is>
      </c>
      <c r="C261" t="n">
        <v>13919.293</v>
      </c>
      <c r="D261" t="inlineStr">
        <is>
          <t>T</t>
        </is>
      </c>
      <c r="E261" t="inlineStr">
        <is>
          <t>T</t>
        </is>
      </c>
      <c r="F261" t="inlineStr">
        <is>
          <t>T</t>
        </is>
      </c>
      <c r="G261" t="inlineStr">
        <is>
          <t>T</t>
        </is>
      </c>
      <c r="H261" t="inlineStr">
        <is>
          <t>T</t>
        </is>
      </c>
      <c r="I261" t="inlineStr">
        <is>
          <t>T</t>
        </is>
      </c>
      <c r="J261" t="n">
        <v>757.572</v>
      </c>
      <c r="K261" t="inlineStr">
        <is>
          <t>T</t>
        </is>
      </c>
      <c r="L261" t="inlineStr">
        <is>
          <t>T</t>
        </is>
      </c>
      <c r="M261" t="inlineStr">
        <is>
          <t>T</t>
        </is>
      </c>
      <c r="N261" t="inlineStr">
        <is>
          <t>T</t>
        </is>
      </c>
      <c r="O261" t="n">
        <v>74.578</v>
      </c>
      <c r="P261" t="inlineStr">
        <is>
          <t>T</t>
        </is>
      </c>
      <c r="Q261" t="inlineStr">
        <is>
          <t>T</t>
        </is>
      </c>
      <c r="R261" t="inlineStr">
        <is>
          <t>T</t>
        </is>
      </c>
      <c r="S261" t="inlineStr">
        <is>
          <t>T</t>
        </is>
      </c>
      <c r="T261" t="inlineStr">
        <is>
          <t>T</t>
        </is>
      </c>
      <c r="U261" t="n">
        <v>523100</v>
      </c>
      <c r="V261" t="inlineStr">
        <is>
          <t>T</t>
        </is>
      </c>
      <c r="W261" t="inlineStr">
        <is>
          <t>T</t>
        </is>
      </c>
      <c r="X261" t="inlineStr">
        <is>
          <t>T</t>
        </is>
      </c>
      <c r="Y261" t="inlineStr">
        <is>
          <t>T</t>
        </is>
      </c>
      <c r="Z261" t="inlineStr">
        <is>
          <t>T</t>
        </is>
      </c>
      <c r="AA261" t="inlineStr">
        <is>
          <t>T</t>
        </is>
      </c>
      <c r="AB261" t="inlineStr">
        <is>
          <t>T</t>
        </is>
      </c>
      <c r="AC261" t="inlineStr">
        <is>
          <t>T</t>
        </is>
      </c>
      <c r="AD261" t="n">
        <v>91.316</v>
      </c>
      <c r="AE261" t="inlineStr">
        <is>
          <t>T</t>
        </is>
      </c>
      <c r="AF261" t="inlineStr">
        <is>
          <t>T</t>
        </is>
      </c>
      <c r="AG261" t="inlineStr">
        <is>
          <t>T</t>
        </is>
      </c>
      <c r="AH261" t="n">
        <v>464.338</v>
      </c>
      <c r="AI261" t="inlineStr">
        <is>
          <t>T</t>
        </is>
      </c>
      <c r="AJ261" t="inlineStr">
        <is>
          <t>T</t>
        </is>
      </c>
      <c r="AK261" t="inlineStr">
        <is>
          <t>T</t>
        </is>
      </c>
      <c r="AL261" t="inlineStr">
        <is>
          <t>T</t>
        </is>
      </c>
      <c r="AM261" t="inlineStr">
        <is>
          <t>T</t>
        </is>
      </c>
      <c r="AN261" t="inlineStr">
        <is>
          <t>T</t>
        </is>
      </c>
      <c r="AO261" t="n">
        <v>1230</v>
      </c>
      <c r="AP261" t="inlineStr">
        <is>
          <t>T</t>
        </is>
      </c>
      <c r="AQ261" t="inlineStr">
        <is>
          <t>T</t>
        </is>
      </c>
      <c r="AR261" t="inlineStr">
        <is>
          <t>T</t>
        </is>
      </c>
      <c r="AS261" t="inlineStr">
        <is>
          <t>T</t>
        </is>
      </c>
      <c r="AT261" t="inlineStr">
        <is>
          <t>T</t>
        </is>
      </c>
      <c r="AU261" t="inlineStr">
        <is>
          <t>T</t>
        </is>
      </c>
      <c r="AV261" t="inlineStr">
        <is>
          <t>T</t>
        </is>
      </c>
      <c r="AW261" t="inlineStr">
        <is>
          <t>T</t>
        </is>
      </c>
      <c r="AX261" t="n">
        <v>260</v>
      </c>
      <c r="AY261" t="inlineStr">
        <is>
          <t>T</t>
        </is>
      </c>
      <c r="AZ261" t="inlineStr">
        <is>
          <t>T</t>
        </is>
      </c>
      <c r="BA261" t="inlineStr">
        <is>
          <t>T</t>
        </is>
      </c>
      <c r="BB261" t="n">
        <v>63898.354</v>
      </c>
      <c r="BC261" t="inlineStr">
        <is>
          <t>T</t>
        </is>
      </c>
      <c r="BD261" t="inlineStr">
        <is>
          <t>T</t>
        </is>
      </c>
      <c r="BE261" t="inlineStr">
        <is>
          <t>T</t>
        </is>
      </c>
      <c r="BF261" t="inlineStr">
        <is>
          <t>T</t>
        </is>
      </c>
      <c r="BG261" t="inlineStr">
        <is>
          <t>T</t>
        </is>
      </c>
      <c r="BH261" t="inlineStr">
        <is>
          <t>T</t>
        </is>
      </c>
      <c r="BI261" t="inlineStr">
        <is>
          <t>T</t>
        </is>
      </c>
      <c r="BJ261" t="n">
        <v>1732.101</v>
      </c>
      <c r="BK261" t="inlineStr">
        <is>
          <t>T</t>
        </is>
      </c>
      <c r="BL261" t="inlineStr">
        <is>
          <t>T</t>
        </is>
      </c>
      <c r="BM261" t="inlineStr">
        <is>
          <t>T</t>
        </is>
      </c>
      <c r="BN261" t="n">
        <v>34.5</v>
      </c>
      <c r="BO261" t="inlineStr">
        <is>
          <t>T</t>
        </is>
      </c>
      <c r="BP261" t="inlineStr">
        <is>
          <t>T</t>
        </is>
      </c>
      <c r="BQ261" t="inlineStr">
        <is>
          <t>T</t>
        </is>
      </c>
      <c r="BR261" t="inlineStr">
        <is>
          <t>T</t>
        </is>
      </c>
      <c r="BS261" t="inlineStr">
        <is>
          <t>T</t>
        </is>
      </c>
    </row>
    <row r="262">
      <c r="A262" t="inlineStr">
        <is>
          <t>OREAS0404</t>
        </is>
      </c>
      <c r="B262" t="inlineStr">
        <is>
          <t>T</t>
        </is>
      </c>
      <c r="C262" t="n">
        <v>15718.746</v>
      </c>
      <c r="D262" t="inlineStr">
        <is>
          <t>T</t>
        </is>
      </c>
      <c r="E262" t="inlineStr">
        <is>
          <t>T</t>
        </is>
      </c>
      <c r="F262" t="inlineStr">
        <is>
          <t>T</t>
        </is>
      </c>
      <c r="G262" t="inlineStr">
        <is>
          <t>T</t>
        </is>
      </c>
      <c r="H262" t="inlineStr">
        <is>
          <t>T</t>
        </is>
      </c>
      <c r="I262" t="inlineStr">
        <is>
          <t>T</t>
        </is>
      </c>
      <c r="J262" t="n">
        <v>728.985</v>
      </c>
      <c r="K262" t="inlineStr">
        <is>
          <t>T</t>
        </is>
      </c>
      <c r="L262" t="inlineStr">
        <is>
          <t>T</t>
        </is>
      </c>
      <c r="M262" t="inlineStr">
        <is>
          <t>T</t>
        </is>
      </c>
      <c r="N262" t="inlineStr">
        <is>
          <t>T</t>
        </is>
      </c>
      <c r="O262" t="n">
        <v>84.84099999999999</v>
      </c>
      <c r="P262" t="inlineStr">
        <is>
          <t>T</t>
        </is>
      </c>
      <c r="Q262" t="inlineStr">
        <is>
          <t>T</t>
        </is>
      </c>
      <c r="R262" t="inlineStr">
        <is>
          <t>T</t>
        </is>
      </c>
      <c r="S262" t="inlineStr">
        <is>
          <t>T</t>
        </is>
      </c>
      <c r="T262" t="inlineStr">
        <is>
          <t>T</t>
        </is>
      </c>
      <c r="U262" t="n">
        <v>551400</v>
      </c>
      <c r="V262" t="inlineStr">
        <is>
          <t>T</t>
        </is>
      </c>
      <c r="W262" t="inlineStr">
        <is>
          <t>T</t>
        </is>
      </c>
      <c r="X262" t="inlineStr">
        <is>
          <t>T</t>
        </is>
      </c>
      <c r="Y262" t="inlineStr">
        <is>
          <t>T</t>
        </is>
      </c>
      <c r="Z262" t="inlineStr">
        <is>
          <t>T</t>
        </is>
      </c>
      <c r="AA262" t="inlineStr">
        <is>
          <t>T</t>
        </is>
      </c>
      <c r="AB262" t="inlineStr">
        <is>
          <t>T</t>
        </is>
      </c>
      <c r="AC262" t="inlineStr">
        <is>
          <t>T</t>
        </is>
      </c>
      <c r="AD262" t="inlineStr">
        <is>
          <t>T</t>
        </is>
      </c>
      <c r="AE262" t="inlineStr">
        <is>
          <t>T</t>
        </is>
      </c>
      <c r="AF262" t="inlineStr">
        <is>
          <t>T</t>
        </is>
      </c>
      <c r="AG262" t="inlineStr">
        <is>
          <t>T</t>
        </is>
      </c>
      <c r="AH262" t="inlineStr">
        <is>
          <t>T</t>
        </is>
      </c>
      <c r="AI262" t="inlineStr">
        <is>
          <t>T</t>
        </is>
      </c>
      <c r="AJ262" t="inlineStr">
        <is>
          <t>T</t>
        </is>
      </c>
      <c r="AK262" t="inlineStr">
        <is>
          <t>T</t>
        </is>
      </c>
      <c r="AL262" t="inlineStr">
        <is>
          <t>T</t>
        </is>
      </c>
      <c r="AM262" t="inlineStr">
        <is>
          <t>T</t>
        </is>
      </c>
      <c r="AN262" t="inlineStr">
        <is>
          <t>T</t>
        </is>
      </c>
      <c r="AO262" t="n">
        <v>1510</v>
      </c>
      <c r="AP262" t="inlineStr">
        <is>
          <t>T</t>
        </is>
      </c>
      <c r="AQ262" t="inlineStr">
        <is>
          <t>T</t>
        </is>
      </c>
      <c r="AR262" t="inlineStr">
        <is>
          <t>T</t>
        </is>
      </c>
      <c r="AS262" t="inlineStr">
        <is>
          <t>T</t>
        </is>
      </c>
      <c r="AT262" t="inlineStr">
        <is>
          <t>T</t>
        </is>
      </c>
      <c r="AU262" t="inlineStr">
        <is>
          <t>T</t>
        </is>
      </c>
      <c r="AV262" t="inlineStr">
        <is>
          <t>T</t>
        </is>
      </c>
      <c r="AW262" t="inlineStr">
        <is>
          <t>T</t>
        </is>
      </c>
      <c r="AX262" t="n">
        <v>320</v>
      </c>
      <c r="AY262" t="inlineStr">
        <is>
          <t>T</t>
        </is>
      </c>
      <c r="AZ262" t="inlineStr">
        <is>
          <t>T</t>
        </is>
      </c>
      <c r="BA262" t="inlineStr">
        <is>
          <t>T</t>
        </is>
      </c>
      <c r="BB262" t="n">
        <v>36833.872</v>
      </c>
      <c r="BC262" t="inlineStr">
        <is>
          <t>T</t>
        </is>
      </c>
      <c r="BD262" t="inlineStr">
        <is>
          <t>T</t>
        </is>
      </c>
      <c r="BE262" t="inlineStr">
        <is>
          <t>T</t>
        </is>
      </c>
      <c r="BF262" t="inlineStr">
        <is>
          <t>T</t>
        </is>
      </c>
      <c r="BG262" t="inlineStr">
        <is>
          <t>T</t>
        </is>
      </c>
      <c r="BH262" t="inlineStr">
        <is>
          <t>T</t>
        </is>
      </c>
      <c r="BI262" t="inlineStr">
        <is>
          <t>T</t>
        </is>
      </c>
      <c r="BJ262" t="n">
        <v>2307.47</v>
      </c>
      <c r="BK262" t="inlineStr">
        <is>
          <t>T</t>
        </is>
      </c>
      <c r="BL262" t="inlineStr">
        <is>
          <t>T</t>
        </is>
      </c>
      <c r="BM262" t="inlineStr">
        <is>
          <t>T</t>
        </is>
      </c>
      <c r="BN262" t="inlineStr">
        <is>
          <t>T</t>
        </is>
      </c>
      <c r="BO262" t="inlineStr">
        <is>
          <t>T</t>
        </is>
      </c>
      <c r="BP262" t="inlineStr">
        <is>
          <t>T</t>
        </is>
      </c>
      <c r="BQ262" t="inlineStr">
        <is>
          <t>T</t>
        </is>
      </c>
      <c r="BR262" t="inlineStr">
        <is>
          <t>T</t>
        </is>
      </c>
      <c r="BS262" t="inlineStr">
        <is>
          <t>T</t>
        </is>
      </c>
    </row>
    <row r="263">
      <c r="A263" t="inlineStr">
        <is>
          <t>OREAS0405</t>
        </is>
      </c>
      <c r="B263" t="inlineStr">
        <is>
          <t>T</t>
        </is>
      </c>
      <c r="C263" t="n">
        <v>11961.066</v>
      </c>
      <c r="D263" t="inlineStr">
        <is>
          <t>T</t>
        </is>
      </c>
      <c r="E263" t="inlineStr">
        <is>
          <t>T</t>
        </is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n">
        <v>1400.794</v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n">
        <v>69.789</v>
      </c>
      <c r="P263" t="inlineStr">
        <is>
          <t>T</t>
        </is>
      </c>
      <c r="Q263" t="inlineStr">
        <is>
          <t>T</t>
        </is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n">
        <v>580200</v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n">
        <v>166.03</v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n">
        <v>232.337</v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n">
        <v>1110</v>
      </c>
      <c r="AP263" t="inlineStr">
        <is>
          <t>T</t>
        </is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n">
        <v>180</v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n">
        <v>39124.303</v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n">
        <v>1282.594</v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inlineStr">
        <is>
          <t>T</t>
        </is>
      </c>
      <c r="BS263" t="inlineStr">
        <is>
          <t>T</t>
        </is>
      </c>
    </row>
    <row r="264">
      <c r="A264" t="inlineStr">
        <is>
          <t>OREAS0406</t>
        </is>
      </c>
      <c r="B264" t="inlineStr">
        <is>
          <t>T</t>
        </is>
      </c>
      <c r="C264" t="n">
        <v>6033.458</v>
      </c>
      <c r="D264" t="inlineStr">
        <is>
          <t>T</t>
        </is>
      </c>
      <c r="E264" t="inlineStr">
        <is>
          <t>T</t>
        </is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n">
        <v>1122.065</v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n">
        <v>614400</v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n">
        <v>157.728</v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n">
        <v>302.038</v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n">
        <v>850</v>
      </c>
      <c r="AP264" t="inlineStr">
        <is>
          <t>T</t>
        </is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n">
        <v>37207.82</v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n">
        <v>281.691</v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inlineStr">
        <is>
          <t>T</t>
        </is>
      </c>
      <c r="BS264" t="inlineStr">
        <is>
          <t>T</t>
        </is>
      </c>
    </row>
    <row r="265">
      <c r="A265" t="inlineStr">
        <is>
          <t>OREAS0042P</t>
        </is>
      </c>
      <c r="B265" t="inlineStr">
        <is>
          <t>T</t>
        </is>
      </c>
      <c r="C265" t="inlineStr">
        <is>
          <t>T</t>
        </is>
      </c>
      <c r="D265" t="inlineStr">
        <is>
          <t>T</t>
        </is>
      </c>
      <c r="E265" t="n">
        <v>0.091</v>
      </c>
      <c r="F265" t="inlineStr">
        <is>
          <t>T</t>
        </is>
      </c>
      <c r="G265" t="inlineStr">
        <is>
          <t>T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T</t>
        </is>
      </c>
      <c r="L265" t="inlineStr">
        <is>
          <t>T</t>
        </is>
      </c>
      <c r="M265" t="inlineStr">
        <is>
          <t>T</t>
        </is>
      </c>
      <c r="N265" t="inlineStr">
        <is>
          <t>T</t>
        </is>
      </c>
      <c r="O265" t="inlineStr">
        <is>
          <t>T</t>
        </is>
      </c>
      <c r="P265" t="inlineStr">
        <is>
          <t>T</t>
        </is>
      </c>
      <c r="Q265" t="inlineStr">
        <is>
          <t>T</t>
        </is>
      </c>
      <c r="R265" t="inlineStr">
        <is>
          <t>T</t>
        </is>
      </c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>
        <is>
          <t>T</t>
        </is>
      </c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inlineStr">
        <is>
          <t>T</t>
        </is>
      </c>
      <c r="AD265" t="inlineStr">
        <is>
          <t>T</t>
        </is>
      </c>
      <c r="AE265" t="inlineStr">
        <is>
          <t>T</t>
        </is>
      </c>
      <c r="AF265" t="inlineStr">
        <is>
          <t>T</t>
        </is>
      </c>
      <c r="AG265" t="inlineStr">
        <is>
          <t>T</t>
        </is>
      </c>
      <c r="AH265" t="inlineStr">
        <is>
          <t>T</t>
        </is>
      </c>
      <c r="AI265" t="inlineStr">
        <is>
          <t>T</t>
        </is>
      </c>
      <c r="AJ265" t="inlineStr">
        <is>
          <t>T</t>
        </is>
      </c>
      <c r="AK265" t="inlineStr">
        <is>
          <t>T</t>
        </is>
      </c>
      <c r="AL265" t="inlineStr">
        <is>
          <t>T</t>
        </is>
      </c>
      <c r="AM265" t="inlineStr">
        <is>
          <t>T</t>
        </is>
      </c>
      <c r="AN265" t="inlineStr">
        <is>
          <t>T</t>
        </is>
      </c>
      <c r="AO265" t="inlineStr">
        <is>
          <t>T</t>
        </is>
      </c>
      <c r="AP265" t="inlineStr">
        <is>
          <t>T</t>
        </is>
      </c>
      <c r="AQ265" t="inlineStr">
        <is>
          <t>T</t>
        </is>
      </c>
      <c r="AR265" t="inlineStr">
        <is>
          <t>T</t>
        </is>
      </c>
      <c r="AS265" t="inlineStr">
        <is>
          <t>T</t>
        </is>
      </c>
      <c r="AT265" t="inlineStr">
        <is>
          <t>T</t>
        </is>
      </c>
      <c r="AU265" t="inlineStr">
        <is>
          <t>T</t>
        </is>
      </c>
      <c r="AV265" t="inlineStr">
        <is>
          <t>T</t>
        </is>
      </c>
      <c r="AW265" t="inlineStr">
        <is>
          <t>T</t>
        </is>
      </c>
      <c r="AX265" t="inlineStr">
        <is>
          <t>T</t>
        </is>
      </c>
      <c r="AY265" t="inlineStr">
        <is>
          <t>T</t>
        </is>
      </c>
      <c r="AZ265" t="inlineStr">
        <is>
          <t>T</t>
        </is>
      </c>
      <c r="BA265" t="inlineStr">
        <is>
          <t>T</t>
        </is>
      </c>
      <c r="BB265" t="inlineStr">
        <is>
          <t>T</t>
        </is>
      </c>
      <c r="BC265" t="inlineStr">
        <is>
          <t>T</t>
        </is>
      </c>
      <c r="BD265" t="inlineStr">
        <is>
          <t>T</t>
        </is>
      </c>
      <c r="BE265" t="inlineStr">
        <is>
          <t>T</t>
        </is>
      </c>
      <c r="BF265" t="inlineStr">
        <is>
          <t>T</t>
        </is>
      </c>
      <c r="BG265" t="inlineStr">
        <is>
          <t>T</t>
        </is>
      </c>
      <c r="BH265" t="inlineStr">
        <is>
          <t>T</t>
        </is>
      </c>
      <c r="BI265" t="inlineStr">
        <is>
          <t>T</t>
        </is>
      </c>
      <c r="BJ265" t="inlineStr">
        <is>
          <t>T</t>
        </is>
      </c>
      <c r="BK265" t="inlineStr">
        <is>
          <t>T</t>
        </is>
      </c>
      <c r="BL265" t="inlineStr">
        <is>
          <t>T</t>
        </is>
      </c>
      <c r="BM265" t="inlineStr">
        <is>
          <t>T</t>
        </is>
      </c>
      <c r="BN265" t="inlineStr">
        <is>
          <t>T</t>
        </is>
      </c>
      <c r="BO265" t="inlineStr">
        <is>
          <t>T</t>
        </is>
      </c>
      <c r="BP265" t="inlineStr">
        <is>
          <t>T</t>
        </is>
      </c>
      <c r="BQ265" t="inlineStr">
        <is>
          <t>T</t>
        </is>
      </c>
      <c r="BR265" t="inlineStr">
        <is>
          <t>T</t>
        </is>
      </c>
      <c r="BS265" t="inlineStr">
        <is>
          <t>T</t>
        </is>
      </c>
    </row>
    <row r="266">
      <c r="A266" t="inlineStr">
        <is>
          <t>OREAS0043P</t>
        </is>
      </c>
      <c r="B266" t="inlineStr">
        <is>
          <t>T</t>
        </is>
      </c>
      <c r="C266" t="n">
        <v>50755.142</v>
      </c>
      <c r="D266" t="n">
        <v>111</v>
      </c>
      <c r="E266" t="n">
        <v>0.073</v>
      </c>
      <c r="F266" t="inlineStr">
        <is>
          <t>T</t>
        </is>
      </c>
      <c r="G266" t="n">
        <v>475</v>
      </c>
      <c r="H266" t="inlineStr">
        <is>
          <t>T</t>
        </is>
      </c>
      <c r="I266" t="inlineStr">
        <is>
          <t>T</t>
        </is>
      </c>
      <c r="J266" t="n">
        <v>3058.876</v>
      </c>
      <c r="K266" t="inlineStr">
        <is>
          <t>T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T</t>
        </is>
      </c>
      <c r="P266" t="inlineStr">
        <is>
          <t>T</t>
        </is>
      </c>
      <c r="Q266" t="n">
        <v>438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174926.319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n">
        <v>17765.162</v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5728.841</v>
      </c>
      <c r="AI266" t="n">
        <v>642.8</v>
      </c>
      <c r="AJ266" t="n">
        <v>123</v>
      </c>
      <c r="AK266" t="n">
        <v>1335.343</v>
      </c>
      <c r="AL266" t="inlineStr">
        <is>
          <t>T</t>
        </is>
      </c>
      <c r="AM266" t="inlineStr">
        <is>
          <t>T</t>
        </is>
      </c>
      <c r="AN266" t="n">
        <v>502</v>
      </c>
      <c r="AO266" t="n">
        <v>375.322</v>
      </c>
      <c r="AP266" t="n">
        <v>146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164.203</v>
      </c>
      <c r="AY266" t="inlineStr">
        <is>
          <t>T</t>
        </is>
      </c>
      <c r="AZ266" t="inlineStr">
        <is>
          <t>T</t>
        </is>
      </c>
      <c r="BA266" t="inlineStr">
        <is>
          <t>T</t>
        </is>
      </c>
      <c r="BB266" t="n">
        <v>268401.131</v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n">
        <v>2966.747</v>
      </c>
      <c r="BK266" t="inlineStr">
        <is>
          <t>T</t>
        </is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n">
        <v>19</v>
      </c>
      <c r="BP266" t="inlineStr">
        <is>
          <t>T</t>
        </is>
      </c>
      <c r="BQ266" t="inlineStr">
        <is>
          <t>T</t>
        </is>
      </c>
      <c r="BR266" t="n">
        <v>441</v>
      </c>
      <c r="BS266" t="inlineStr">
        <is>
          <t>T</t>
        </is>
      </c>
    </row>
    <row r="267">
      <c r="A267" t="inlineStr">
        <is>
          <t>OREAS0044P</t>
        </is>
      </c>
      <c r="B267" t="inlineStr">
        <is>
          <t>T</t>
        </is>
      </c>
      <c r="C267" t="n">
        <v>37365.099</v>
      </c>
      <c r="D267" t="n">
        <v>105</v>
      </c>
      <c r="E267" t="n">
        <v>0.067</v>
      </c>
      <c r="F267" t="inlineStr">
        <is>
          <t>T</t>
        </is>
      </c>
      <c r="G267" t="n">
        <v>396</v>
      </c>
      <c r="H267" t="inlineStr">
        <is>
          <t>T</t>
        </is>
      </c>
      <c r="I267" t="inlineStr">
        <is>
          <t>T</t>
        </is>
      </c>
      <c r="J267" t="n">
        <v>3287.578</v>
      </c>
      <c r="K267" t="inlineStr">
        <is>
          <t>T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T</t>
        </is>
      </c>
      <c r="P267" t="inlineStr">
        <is>
          <t>T</t>
        </is>
      </c>
      <c r="Q267" t="n">
        <v>421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345166.487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n">
        <v>12369.202</v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4763.984</v>
      </c>
      <c r="AI267" t="n">
        <v>880</v>
      </c>
      <c r="AJ267" t="n">
        <v>406</v>
      </c>
      <c r="AK267" t="n">
        <v>1483.715</v>
      </c>
      <c r="AL267" t="inlineStr">
        <is>
          <t>T</t>
        </is>
      </c>
      <c r="AM267" t="inlineStr">
        <is>
          <t>T</t>
        </is>
      </c>
      <c r="AN267" t="n">
        <v>460</v>
      </c>
      <c r="AO267" t="n">
        <v>405.871</v>
      </c>
      <c r="AP267" t="n">
        <v>210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170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n">
        <v>170333.285</v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n">
        <v>2100</v>
      </c>
      <c r="BK267" t="inlineStr">
        <is>
          <t>T</t>
        </is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n">
        <v>19</v>
      </c>
      <c r="BP267" t="inlineStr">
        <is>
          <t>T</t>
        </is>
      </c>
      <c r="BQ267" t="inlineStr">
        <is>
          <t>T</t>
        </is>
      </c>
      <c r="BR267" t="n">
        <v>618</v>
      </c>
      <c r="BS267" t="inlineStr">
        <is>
          <t>T</t>
        </is>
      </c>
    </row>
    <row r="268">
      <c r="A268" t="inlineStr">
        <is>
          <t>OREAS0045b</t>
        </is>
      </c>
      <c r="B268" t="inlineStr">
        <is>
          <t>T</t>
        </is>
      </c>
      <c r="C268" t="inlineStr">
        <is>
          <t>T</t>
        </is>
      </c>
      <c r="D268" t="inlineStr">
        <is>
          <t>T</t>
        </is>
      </c>
      <c r="E268" t="n">
        <v>0.036</v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inlineStr">
        <is>
          <t>T</t>
        </is>
      </c>
      <c r="K268" t="inlineStr">
        <is>
          <t>T</t>
        </is>
      </c>
      <c r="L268" t="inlineStr">
        <is>
          <t>T</t>
        </is>
      </c>
      <c r="M268" t="inlineStr">
        <is>
          <t>T</t>
        </is>
      </c>
      <c r="N268" t="inlineStr">
        <is>
          <t>T</t>
        </is>
      </c>
      <c r="O268" t="inlineStr">
        <is>
          <t>T</t>
        </is>
      </c>
      <c r="P268" t="inlineStr">
        <is>
          <t>T</t>
        </is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inlineStr">
        <is>
          <t>T</t>
        </is>
      </c>
      <c r="AI268" t="inlineStr">
        <is>
          <t>T</t>
        </is>
      </c>
      <c r="AJ268" t="inlineStr">
        <is>
          <t>T</t>
        </is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  <c r="AP268" t="inlineStr">
        <is>
          <t>T</t>
        </is>
      </c>
      <c r="AQ268" t="n">
        <v>0.038</v>
      </c>
      <c r="AR268" t="inlineStr">
        <is>
          <t>T</t>
        </is>
      </c>
      <c r="AS268" t="n">
        <v>0.052</v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inlineStr">
        <is>
          <t>T</t>
        </is>
      </c>
      <c r="AY268" t="inlineStr">
        <is>
          <t>T</t>
        </is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inlineStr">
        <is>
          <t>T</t>
        </is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inlineStr">
        <is>
          <t>T</t>
        </is>
      </c>
      <c r="BS268" t="inlineStr">
        <is>
          <t>T</t>
        </is>
      </c>
    </row>
    <row r="269">
      <c r="A269" t="inlineStr">
        <is>
          <t>OREAS0045c</t>
        </is>
      </c>
      <c r="B269" t="inlineStr">
        <is>
          <t>T</t>
        </is>
      </c>
      <c r="C269" t="inlineStr">
        <is>
          <t>T</t>
        </is>
      </c>
      <c r="D269" t="inlineStr">
        <is>
          <t>T</t>
        </is>
      </c>
      <c r="E269" t="n">
        <v>0.045</v>
      </c>
      <c r="F269" t="inlineStr">
        <is>
          <t>T</t>
        </is>
      </c>
      <c r="G269" t="inlineStr">
        <is>
          <t>T</t>
        </is>
      </c>
      <c r="H269" t="inlineStr">
        <is>
          <t>T</t>
        </is>
      </c>
      <c r="I269" t="inlineStr">
        <is>
          <t>T</t>
        </is>
      </c>
      <c r="J269" t="inlineStr">
        <is>
          <t>T</t>
        </is>
      </c>
      <c r="K269" t="inlineStr">
        <is>
          <t>T</t>
        </is>
      </c>
      <c r="L269" t="inlineStr">
        <is>
          <t>T</t>
        </is>
      </c>
      <c r="M269" t="inlineStr">
        <is>
          <t>T</t>
        </is>
      </c>
      <c r="N269" t="inlineStr">
        <is>
          <t>T</t>
        </is>
      </c>
      <c r="O269" t="inlineStr">
        <is>
          <t>T</t>
        </is>
      </c>
      <c r="P269" t="inlineStr">
        <is>
          <t>T</t>
        </is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  <c r="AP269" t="inlineStr">
        <is>
          <t>T</t>
        </is>
      </c>
      <c r="AQ269" t="n">
        <v>0.047</v>
      </c>
      <c r="AR269" t="inlineStr">
        <is>
          <t>T</t>
        </is>
      </c>
      <c r="AS269" t="n">
        <v>0.065</v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inlineStr">
        <is>
          <t>T</t>
        </is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inlineStr">
        <is>
          <t>T</t>
        </is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inlineStr">
        <is>
          <t>T</t>
        </is>
      </c>
      <c r="BS269" t="inlineStr">
        <is>
          <t>T</t>
        </is>
      </c>
    </row>
    <row r="270">
      <c r="A270" t="inlineStr">
        <is>
          <t>OREAS0045d</t>
        </is>
      </c>
      <c r="B270" t="inlineStr">
        <is>
          <t>T</t>
        </is>
      </c>
      <c r="C270" t="n">
        <v>81500</v>
      </c>
      <c r="D270" t="n">
        <v>13.8</v>
      </c>
      <c r="E270" t="n">
        <v>0.023</v>
      </c>
      <c r="F270" t="inlineStr">
        <is>
          <t>T</t>
        </is>
      </c>
      <c r="G270" t="n">
        <v>183</v>
      </c>
      <c r="H270" t="n">
        <v>0.79</v>
      </c>
      <c r="I270" t="n">
        <v>0.31</v>
      </c>
      <c r="J270" t="n">
        <v>1850</v>
      </c>
      <c r="K270" t="inlineStr">
        <is>
          <t>T</t>
        </is>
      </c>
      <c r="L270" t="n">
        <v>37.2</v>
      </c>
      <c r="M270" t="inlineStr">
        <is>
          <t>T</t>
        </is>
      </c>
      <c r="N270" t="n">
        <v>29.5</v>
      </c>
      <c r="O270" t="n">
        <v>549</v>
      </c>
      <c r="P270" t="n">
        <v>3.91</v>
      </c>
      <c r="Q270" t="n">
        <v>371</v>
      </c>
      <c r="R270" t="n">
        <v>2.26</v>
      </c>
      <c r="S270" t="n">
        <v>1.38</v>
      </c>
      <c r="T270" t="n">
        <v>0.57</v>
      </c>
      <c r="U270" t="n">
        <v>145200</v>
      </c>
      <c r="V270" t="n">
        <v>21.2</v>
      </c>
      <c r="W270" t="n">
        <v>2.42</v>
      </c>
      <c r="X270" t="inlineStr">
        <is>
          <t>T</t>
        </is>
      </c>
      <c r="Y270" t="n">
        <v>3.83</v>
      </c>
      <c r="Z270" t="inlineStr">
        <is>
          <t>T</t>
        </is>
      </c>
      <c r="AA270" t="n">
        <v>0.46</v>
      </c>
      <c r="AB270" t="n">
        <v>0.096</v>
      </c>
      <c r="AC270" t="inlineStr">
        <is>
          <t>T</t>
        </is>
      </c>
      <c r="AD270" t="n">
        <v>4120</v>
      </c>
      <c r="AE270" t="n">
        <v>16.9</v>
      </c>
      <c r="AF270" t="n">
        <v>21.5</v>
      </c>
      <c r="AG270" t="n">
        <v>0.18</v>
      </c>
      <c r="AH270" t="n">
        <v>2450</v>
      </c>
      <c r="AI270" t="n">
        <v>490</v>
      </c>
      <c r="AJ270" t="n">
        <v>2.5</v>
      </c>
      <c r="AK270" t="n">
        <v>1010</v>
      </c>
      <c r="AL270" t="n">
        <v>14.5</v>
      </c>
      <c r="AM270" t="n">
        <v>13.4</v>
      </c>
      <c r="AN270" t="n">
        <v>234</v>
      </c>
      <c r="AO270" t="n">
        <v>420</v>
      </c>
      <c r="AP270" t="n">
        <v>21.8</v>
      </c>
      <c r="AQ270" t="n">
        <v>0.035</v>
      </c>
      <c r="AR270" t="n">
        <v>3.7</v>
      </c>
      <c r="AS270" t="n">
        <v>0.048</v>
      </c>
      <c r="AT270" t="n">
        <v>42.3</v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490</v>
      </c>
      <c r="AY270" t="n">
        <v>0.82</v>
      </c>
      <c r="AZ270" t="n">
        <v>49.3</v>
      </c>
      <c r="BA270" t="inlineStr">
        <is>
          <t>T</t>
        </is>
      </c>
      <c r="BB270" t="n">
        <v>231987.951</v>
      </c>
      <c r="BC270" t="n">
        <v>3.17</v>
      </c>
      <c r="BD270" t="n">
        <v>2.78</v>
      </c>
      <c r="BE270" t="n">
        <v>31.3</v>
      </c>
      <c r="BF270" t="n">
        <v>1.02</v>
      </c>
      <c r="BG270" t="n">
        <v>0.4</v>
      </c>
      <c r="BH270" t="inlineStr">
        <is>
          <t>T</t>
        </is>
      </c>
      <c r="BI270" t="n">
        <v>14.5</v>
      </c>
      <c r="BJ270" t="n">
        <v>7730</v>
      </c>
      <c r="BK270" t="n">
        <v>0.27</v>
      </c>
      <c r="BL270" t="n">
        <v>0.32</v>
      </c>
      <c r="BM270" t="n">
        <v>2.63</v>
      </c>
      <c r="BN270" t="n">
        <v>238.071</v>
      </c>
      <c r="BO270" t="n">
        <v>1.62</v>
      </c>
      <c r="BP270" t="n">
        <v>9.529999999999999</v>
      </c>
      <c r="BQ270" t="n">
        <v>1.33</v>
      </c>
      <c r="BR270" t="n">
        <v>45.7</v>
      </c>
      <c r="BS270" t="n">
        <v>141</v>
      </c>
    </row>
    <row r="271">
      <c r="A271" t="inlineStr">
        <is>
          <t>OREAS0045e</t>
        </is>
      </c>
      <c r="B271" t="n">
        <v>0.311</v>
      </c>
      <c r="C271" t="n">
        <v>67800</v>
      </c>
      <c r="D271" t="n">
        <v>16.3</v>
      </c>
      <c r="E271" t="n">
        <v>0.053</v>
      </c>
      <c r="F271" t="inlineStr">
        <is>
          <t>T</t>
        </is>
      </c>
      <c r="G271" t="n">
        <v>252</v>
      </c>
      <c r="H271" t="n">
        <v>0.62</v>
      </c>
      <c r="I271" t="n">
        <v>0.28</v>
      </c>
      <c r="J271" t="n">
        <v>650</v>
      </c>
      <c r="K271" t="inlineStr">
        <is>
          <t>T</t>
        </is>
      </c>
      <c r="L271" t="n">
        <v>23.5</v>
      </c>
      <c r="M271" t="inlineStr">
        <is>
          <t>T</t>
        </is>
      </c>
      <c r="N271" t="n">
        <v>57</v>
      </c>
      <c r="O271" t="n">
        <v>979</v>
      </c>
      <c r="P271" t="n">
        <v>1.26</v>
      </c>
      <c r="Q271" t="n">
        <v>780</v>
      </c>
      <c r="R271" t="n">
        <v>2.05</v>
      </c>
      <c r="S271" t="n">
        <v>1.2</v>
      </c>
      <c r="T271" t="n">
        <v>0.55</v>
      </c>
      <c r="U271" t="n">
        <v>241200</v>
      </c>
      <c r="V271" t="n">
        <v>16.5</v>
      </c>
      <c r="W271" t="n">
        <v>1.99</v>
      </c>
      <c r="X271" t="inlineStr">
        <is>
          <t>T</t>
        </is>
      </c>
      <c r="Y271" t="n">
        <v>3.11</v>
      </c>
      <c r="Z271" t="inlineStr">
        <is>
          <t>T</t>
        </is>
      </c>
      <c r="AA271" t="n">
        <v>0.46</v>
      </c>
      <c r="AB271" t="n">
        <v>0.099</v>
      </c>
      <c r="AC271" t="inlineStr">
        <is>
          <t>T</t>
        </is>
      </c>
      <c r="AD271" t="n">
        <v>3240</v>
      </c>
      <c r="AE271" t="n">
        <v>11</v>
      </c>
      <c r="AF271" t="n">
        <v>6.58</v>
      </c>
      <c r="AG271" t="n">
        <v>0.17</v>
      </c>
      <c r="AH271" t="n">
        <v>1560</v>
      </c>
      <c r="AI271" t="n">
        <v>550</v>
      </c>
      <c r="AJ271" t="n">
        <v>2.4</v>
      </c>
      <c r="AK271" t="n">
        <v>590</v>
      </c>
      <c r="AL271" t="n">
        <v>6.8</v>
      </c>
      <c r="AM271" t="n">
        <v>9.57</v>
      </c>
      <c r="AN271" t="n">
        <v>459</v>
      </c>
      <c r="AO271" t="n">
        <v>340</v>
      </c>
      <c r="AP271" t="n">
        <v>18.2</v>
      </c>
      <c r="AQ271" t="n">
        <v>0.075</v>
      </c>
      <c r="AR271" t="n">
        <v>2.57</v>
      </c>
      <c r="AS271" t="n">
        <v>0.11</v>
      </c>
      <c r="AT271" t="n">
        <v>20.8</v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460</v>
      </c>
      <c r="AY271" t="n">
        <v>1</v>
      </c>
      <c r="AZ271" t="n">
        <v>93</v>
      </c>
      <c r="BA271" t="n">
        <v>2.97</v>
      </c>
      <c r="BB271" t="n">
        <v>187581.634</v>
      </c>
      <c r="BC271" t="n">
        <v>2.13</v>
      </c>
      <c r="BD271" t="n">
        <v>1.32</v>
      </c>
      <c r="BE271" t="n">
        <v>15.9</v>
      </c>
      <c r="BF271" t="n">
        <v>0.5600000000000001</v>
      </c>
      <c r="BG271" t="n">
        <v>0.36</v>
      </c>
      <c r="BH271" t="inlineStr">
        <is>
          <t>T</t>
        </is>
      </c>
      <c r="BI271" t="n">
        <v>12.9</v>
      </c>
      <c r="BJ271" t="n">
        <v>5590</v>
      </c>
      <c r="BK271" t="n">
        <v>0.15</v>
      </c>
      <c r="BL271" t="n">
        <v>0.22</v>
      </c>
      <c r="BM271" t="n">
        <v>2.41</v>
      </c>
      <c r="BN271" t="n">
        <v>329.378</v>
      </c>
      <c r="BO271" t="n">
        <v>1.07</v>
      </c>
      <c r="BP271" t="n">
        <v>8.279999999999999</v>
      </c>
      <c r="BQ271" t="n">
        <v>1.19</v>
      </c>
      <c r="BR271" t="n">
        <v>46.7</v>
      </c>
      <c r="BS271" t="n">
        <v>110</v>
      </c>
    </row>
    <row r="272">
      <c r="A272" t="inlineStr">
        <is>
          <t>OREAS0045f</t>
        </is>
      </c>
      <c r="B272" t="inlineStr">
        <is>
          <t>T</t>
        </is>
      </c>
      <c r="C272" t="n">
        <v>101600</v>
      </c>
      <c r="D272" t="n">
        <v>9.67</v>
      </c>
      <c r="E272" t="n">
        <v>0.019</v>
      </c>
      <c r="F272" t="inlineStr">
        <is>
          <t>T</t>
        </is>
      </c>
      <c r="G272" t="n">
        <v>206</v>
      </c>
      <c r="H272" t="n">
        <v>1.2</v>
      </c>
      <c r="I272" t="n">
        <v>0.21</v>
      </c>
      <c r="J272" t="n">
        <v>960</v>
      </c>
      <c r="K272" t="inlineStr">
        <is>
          <t>T</t>
        </is>
      </c>
      <c r="L272" t="n">
        <v>28.8</v>
      </c>
      <c r="M272" t="inlineStr">
        <is>
          <t>T</t>
        </is>
      </c>
      <c r="N272" t="n">
        <v>44.5</v>
      </c>
      <c r="O272" t="n">
        <v>417</v>
      </c>
      <c r="P272" t="n">
        <v>3.65</v>
      </c>
      <c r="Q272" t="n">
        <v>363</v>
      </c>
      <c r="R272" t="n">
        <v>2.23</v>
      </c>
      <c r="S272" t="n">
        <v>1.33</v>
      </c>
      <c r="T272" t="n">
        <v>0.63</v>
      </c>
      <c r="U272" t="n">
        <v>146500</v>
      </c>
      <c r="V272" t="n">
        <v>26.7</v>
      </c>
      <c r="W272" t="n">
        <v>2.31</v>
      </c>
      <c r="X272" t="n">
        <v>0.12</v>
      </c>
      <c r="Y272" t="n">
        <v>4.64</v>
      </c>
      <c r="Z272" t="n">
        <v>0.031</v>
      </c>
      <c r="AA272" t="n">
        <v>0.45</v>
      </c>
      <c r="AB272" t="n">
        <v>0.11</v>
      </c>
      <c r="AC272" t="inlineStr">
        <is>
          <t>T</t>
        </is>
      </c>
      <c r="AD272" t="n">
        <v>2240</v>
      </c>
      <c r="AE272" t="n">
        <v>15.7</v>
      </c>
      <c r="AF272" t="n">
        <v>20.4</v>
      </c>
      <c r="AG272" t="n">
        <v>0.19</v>
      </c>
      <c r="AH272" t="n">
        <v>2290</v>
      </c>
      <c r="AI272" t="n">
        <v>220</v>
      </c>
      <c r="AJ272" t="n">
        <v>2.27</v>
      </c>
      <c r="AK272" t="n">
        <v>630</v>
      </c>
      <c r="AL272" t="n">
        <v>23.1</v>
      </c>
      <c r="AM272" t="n">
        <v>12.3</v>
      </c>
      <c r="AN272" t="n">
        <v>293</v>
      </c>
      <c r="AO272" t="n">
        <v>300</v>
      </c>
      <c r="AP272" t="n">
        <v>14.7</v>
      </c>
      <c r="AQ272" t="n">
        <v>0.057</v>
      </c>
      <c r="AR272" t="n">
        <v>3.43</v>
      </c>
      <c r="AS272" t="n">
        <v>0.038</v>
      </c>
      <c r="AT272" t="n">
        <v>31.6</v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290</v>
      </c>
      <c r="AY272" t="n">
        <v>0.64</v>
      </c>
      <c r="AZ272" t="n">
        <v>36.3</v>
      </c>
      <c r="BA272" t="n">
        <v>2.26</v>
      </c>
      <c r="BB272" t="n">
        <v>203754.882</v>
      </c>
      <c r="BC272" t="n">
        <v>2.6</v>
      </c>
      <c r="BD272" t="n">
        <v>2.85</v>
      </c>
      <c r="BE272" t="n">
        <v>25.1</v>
      </c>
      <c r="BF272" t="n">
        <v>1.66</v>
      </c>
      <c r="BG272" t="n">
        <v>0.37</v>
      </c>
      <c r="BH272" t="inlineStr">
        <is>
          <t>T</t>
        </is>
      </c>
      <c r="BI272" t="n">
        <v>9.99</v>
      </c>
      <c r="BJ272" t="n">
        <v>10800</v>
      </c>
      <c r="BK272" t="n">
        <v>0.2</v>
      </c>
      <c r="BL272" t="n">
        <v>0.2</v>
      </c>
      <c r="BM272" t="n">
        <v>2.09</v>
      </c>
      <c r="BN272" t="n">
        <v>250.394</v>
      </c>
      <c r="BO272" t="n">
        <v>1.27</v>
      </c>
      <c r="BP272" t="n">
        <v>10.9</v>
      </c>
      <c r="BQ272" t="n">
        <v>1.25</v>
      </c>
      <c r="BR272" t="n">
        <v>35.3</v>
      </c>
      <c r="BS272" t="n">
        <v>172</v>
      </c>
    </row>
    <row r="273">
      <c r="A273" t="inlineStr">
        <is>
          <t>OREAS0045h</t>
        </is>
      </c>
      <c r="B273" t="n">
        <v>0.092</v>
      </c>
      <c r="C273" t="n">
        <v>79900</v>
      </c>
      <c r="D273" t="n">
        <v>16.9</v>
      </c>
      <c r="E273" t="n">
        <v>0.041</v>
      </c>
      <c r="F273" t="inlineStr">
        <is>
          <t>T</t>
        </is>
      </c>
      <c r="G273" t="n">
        <v>332</v>
      </c>
      <c r="H273" t="n">
        <v>1.09</v>
      </c>
      <c r="I273" t="n">
        <v>0.17</v>
      </c>
      <c r="J273" t="n">
        <v>1350</v>
      </c>
      <c r="K273" t="inlineStr">
        <is>
          <t>T</t>
        </is>
      </c>
      <c r="L273" t="n">
        <v>23.6</v>
      </c>
      <c r="M273" t="inlineStr">
        <is>
          <t>T</t>
        </is>
      </c>
      <c r="N273" t="n">
        <v>88</v>
      </c>
      <c r="O273" t="n">
        <v>602</v>
      </c>
      <c r="P273" t="n">
        <v>2.29</v>
      </c>
      <c r="Q273" t="n">
        <v>767</v>
      </c>
      <c r="R273" t="n">
        <v>2.42</v>
      </c>
      <c r="S273" t="n">
        <v>1.44</v>
      </c>
      <c r="T273" t="n">
        <v>0.65</v>
      </c>
      <c r="U273" t="n">
        <v>195200</v>
      </c>
      <c r="V273" t="n">
        <v>21.3</v>
      </c>
      <c r="W273" t="n">
        <v>2.34</v>
      </c>
      <c r="X273" t="n">
        <v>0.15</v>
      </c>
      <c r="Y273" t="n">
        <v>3.6</v>
      </c>
      <c r="Z273" t="n">
        <v>0.024</v>
      </c>
      <c r="AA273" t="n">
        <v>0.48</v>
      </c>
      <c r="AB273" t="n">
        <v>0.1</v>
      </c>
      <c r="AC273" t="inlineStr">
        <is>
          <t>T</t>
        </is>
      </c>
      <c r="AD273" t="n">
        <v>2050</v>
      </c>
      <c r="AE273" t="n">
        <v>12.4</v>
      </c>
      <c r="AF273" t="n">
        <v>13.1</v>
      </c>
      <c r="AG273" t="n">
        <v>0.21</v>
      </c>
      <c r="AH273" t="n">
        <v>2380</v>
      </c>
      <c r="AI273" t="n">
        <v>380</v>
      </c>
      <c r="AJ273" t="n">
        <v>1.55</v>
      </c>
      <c r="AK273" t="n">
        <v>900</v>
      </c>
      <c r="AL273" t="n">
        <v>14.8</v>
      </c>
      <c r="AM273" t="n">
        <v>11.2</v>
      </c>
      <c r="AN273" t="n">
        <v>455</v>
      </c>
      <c r="AO273" t="n">
        <v>230</v>
      </c>
      <c r="AP273" t="n">
        <v>11.9</v>
      </c>
      <c r="AQ273" t="n">
        <v>0.128</v>
      </c>
      <c r="AR273" t="n">
        <v>2.91</v>
      </c>
      <c r="AS273" t="n">
        <v>0.08699999999999999</v>
      </c>
      <c r="AT273" t="n">
        <v>22.7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350</v>
      </c>
      <c r="AY273" t="n">
        <v>0.63</v>
      </c>
      <c r="AZ273" t="n">
        <v>57</v>
      </c>
      <c r="BA273" t="n">
        <v>2.02</v>
      </c>
      <c r="BB273" t="n">
        <v>193564.801</v>
      </c>
      <c r="BC273" t="n">
        <v>2.5</v>
      </c>
      <c r="BD273" t="n">
        <v>1.93</v>
      </c>
      <c r="BE273" t="n">
        <v>27.1</v>
      </c>
      <c r="BF273" t="n">
        <v>1.08</v>
      </c>
      <c r="BG273" t="n">
        <v>0.39</v>
      </c>
      <c r="BH273" t="inlineStr">
        <is>
          <t>T</t>
        </is>
      </c>
      <c r="BI273" t="n">
        <v>7.26</v>
      </c>
      <c r="BJ273" t="n">
        <v>8780</v>
      </c>
      <c r="BK273" t="n">
        <v>0.15</v>
      </c>
      <c r="BL273" t="n">
        <v>0.23</v>
      </c>
      <c r="BM273" t="n">
        <v>1.68</v>
      </c>
      <c r="BN273" t="n">
        <v>262.158</v>
      </c>
      <c r="BO273" t="n">
        <v>0.99</v>
      </c>
      <c r="BP273" t="n">
        <v>10.4</v>
      </c>
      <c r="BQ273" t="n">
        <v>1.44</v>
      </c>
      <c r="BR273" t="n">
        <v>39.7</v>
      </c>
      <c r="BS273" t="n">
        <v>131</v>
      </c>
    </row>
    <row r="274">
      <c r="A274" t="inlineStr">
        <is>
          <t>OREAS0045P</t>
        </is>
      </c>
      <c r="B274" t="n">
        <v>0.3</v>
      </c>
      <c r="C274" t="n">
        <v>68200</v>
      </c>
      <c r="D274" t="n">
        <v>13.4</v>
      </c>
      <c r="E274" t="n">
        <v>0.055</v>
      </c>
      <c r="F274" t="inlineStr">
        <is>
          <t>T</t>
        </is>
      </c>
      <c r="G274" t="n">
        <v>281</v>
      </c>
      <c r="H274" t="inlineStr">
        <is>
          <t>T</t>
        </is>
      </c>
      <c r="I274" t="n">
        <v>0.21</v>
      </c>
      <c r="J274" t="n">
        <v>3000</v>
      </c>
      <c r="K274" s="2" t="n">
        <v>0.2</v>
      </c>
      <c r="L274" t="n">
        <v>48.9</v>
      </c>
      <c r="M274" t="inlineStr">
        <is>
          <t>T</t>
        </is>
      </c>
      <c r="N274" t="n">
        <v>120</v>
      </c>
      <c r="O274" t="n">
        <v>1103</v>
      </c>
      <c r="P274" t="inlineStr">
        <is>
          <t>T</t>
        </is>
      </c>
      <c r="Q274" t="n">
        <v>749</v>
      </c>
      <c r="R274" t="n">
        <v>4.1</v>
      </c>
      <c r="S274" t="n">
        <v>2.2</v>
      </c>
      <c r="T274" t="n">
        <v>1.16</v>
      </c>
      <c r="U274" t="n">
        <v>192200</v>
      </c>
      <c r="V274" t="inlineStr">
        <is>
          <t>T</t>
        </is>
      </c>
      <c r="W274" t="n">
        <v>4</v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n">
        <v>0.78</v>
      </c>
      <c r="AB274" t="inlineStr">
        <is>
          <t>T</t>
        </is>
      </c>
      <c r="AC274" t="inlineStr">
        <is>
          <t>T</t>
        </is>
      </c>
      <c r="AD274" t="n">
        <v>3500</v>
      </c>
      <c r="AE274" t="n">
        <v>24.8</v>
      </c>
      <c r="AF274" t="inlineStr">
        <is>
          <t>T</t>
        </is>
      </c>
      <c r="AG274" t="n">
        <v>0.31</v>
      </c>
      <c r="AH274" t="n">
        <v>2200</v>
      </c>
      <c r="AI274" t="n">
        <v>1270</v>
      </c>
      <c r="AJ274" t="inlineStr">
        <is>
          <t>T</t>
        </is>
      </c>
      <c r="AK274" t="n">
        <v>804</v>
      </c>
      <c r="AL274" t="n">
        <v>24</v>
      </c>
      <c r="AM274" t="n">
        <v>21</v>
      </c>
      <c r="AN274" t="n">
        <v>281</v>
      </c>
      <c r="AO274" t="n">
        <v>454</v>
      </c>
      <c r="AP274" t="n">
        <v>22</v>
      </c>
      <c r="AQ274" t="n">
        <v>0.055</v>
      </c>
      <c r="AR274" t="n">
        <v>5.42</v>
      </c>
      <c r="AS274" t="n">
        <v>0.077</v>
      </c>
      <c r="AT274" t="n">
        <v>23</v>
      </c>
      <c r="AU274" t="inlineStr">
        <is>
          <t>T</t>
        </is>
      </c>
      <c r="AV274" t="inlineStr">
        <is>
          <t>T</t>
        </is>
      </c>
      <c r="AW274" t="inlineStr">
        <is>
          <t>T</t>
        </is>
      </c>
      <c r="AX274" t="n">
        <v>300</v>
      </c>
      <c r="AY274" t="n">
        <v>0.92</v>
      </c>
      <c r="AZ274" t="inlineStr">
        <is>
          <t>T</t>
        </is>
      </c>
      <c r="BA274" t="inlineStr">
        <is>
          <t>T</t>
        </is>
      </c>
      <c r="BB274" t="n">
        <v>204200</v>
      </c>
      <c r="BC274" t="n">
        <v>4.51</v>
      </c>
      <c r="BD274" t="n">
        <v>3.1</v>
      </c>
      <c r="BE274" t="n">
        <v>32.6</v>
      </c>
      <c r="BF274" t="inlineStr">
        <is>
          <t>T</t>
        </is>
      </c>
      <c r="BG274" t="n">
        <v>0.6899999999999999</v>
      </c>
      <c r="BH274" t="inlineStr">
        <is>
          <t>T</t>
        </is>
      </c>
      <c r="BI274" t="n">
        <v>9.800000000000001</v>
      </c>
      <c r="BJ274" t="n">
        <v>11800</v>
      </c>
      <c r="BK274" t="inlineStr">
        <is>
          <t>T</t>
        </is>
      </c>
      <c r="BL274" t="n">
        <v>0.32</v>
      </c>
      <c r="BM274" t="n">
        <v>2.4</v>
      </c>
      <c r="BN274" t="inlineStr">
        <is>
          <t>T</t>
        </is>
      </c>
      <c r="BO274" t="inlineStr">
        <is>
          <t>T</t>
        </is>
      </c>
      <c r="BP274" t="n">
        <v>18</v>
      </c>
      <c r="BQ274" t="n">
        <v>2.1</v>
      </c>
      <c r="BR274" t="n">
        <v>141</v>
      </c>
      <c r="BS274" t="n">
        <v>279</v>
      </c>
    </row>
    <row r="275">
      <c r="A275" t="inlineStr">
        <is>
          <t>OREAS0046</t>
        </is>
      </c>
      <c r="B275" t="n">
        <v>0.025</v>
      </c>
      <c r="C275" t="n">
        <v>62600</v>
      </c>
      <c r="D275" t="n">
        <v>1.01</v>
      </c>
      <c r="E275" t="n">
        <v>0.002</v>
      </c>
      <c r="F275" t="inlineStr">
        <is>
          <t>T</t>
        </is>
      </c>
      <c r="G275" t="n">
        <v>473</v>
      </c>
      <c r="H275" t="n">
        <v>0.91</v>
      </c>
      <c r="I275" t="n">
        <v>0.054</v>
      </c>
      <c r="J275" t="n">
        <v>24000</v>
      </c>
      <c r="K275" t="n">
        <v>0.059</v>
      </c>
      <c r="L275" t="n">
        <v>36.4</v>
      </c>
      <c r="M275" t="inlineStr">
        <is>
          <t>T</t>
        </is>
      </c>
      <c r="N275" t="n">
        <v>9.83</v>
      </c>
      <c r="O275" t="n">
        <v>45.7</v>
      </c>
      <c r="P275" t="n">
        <v>0.64</v>
      </c>
      <c r="Q275" t="n">
        <v>23.1</v>
      </c>
      <c r="R275" t="n">
        <v>2.03</v>
      </c>
      <c r="S275" t="n">
        <v>1.13</v>
      </c>
      <c r="T275" t="n">
        <v>0.89</v>
      </c>
      <c r="U275" t="n">
        <v>26100</v>
      </c>
      <c r="V275" t="n">
        <v>14</v>
      </c>
      <c r="W275" t="n">
        <v>2.66</v>
      </c>
      <c r="X275" t="n">
        <v>0.061</v>
      </c>
      <c r="Y275" t="n">
        <v>1.82</v>
      </c>
      <c r="Z275" t="inlineStr">
        <is>
          <t>T</t>
        </is>
      </c>
      <c r="AA275" t="n">
        <v>0.39</v>
      </c>
      <c r="AB275" t="n">
        <v>0.026</v>
      </c>
      <c r="AC275" t="inlineStr">
        <is>
          <t>T</t>
        </is>
      </c>
      <c r="AD275" t="n">
        <v>11900</v>
      </c>
      <c r="AE275" t="n">
        <v>18.9</v>
      </c>
      <c r="AF275" t="n">
        <v>10.4</v>
      </c>
      <c r="AG275" t="n">
        <v>0.15</v>
      </c>
      <c r="AH275" t="n">
        <v>9430</v>
      </c>
      <c r="AI275" t="n">
        <v>490</v>
      </c>
      <c r="AJ275" t="n">
        <v>0.77</v>
      </c>
      <c r="AK275" t="n">
        <v>26100</v>
      </c>
      <c r="AL275" t="n">
        <v>4.56</v>
      </c>
      <c r="AM275" t="n">
        <v>18.5</v>
      </c>
      <c r="AN275" t="n">
        <v>30.7</v>
      </c>
      <c r="AO275" t="n">
        <v>540</v>
      </c>
      <c r="AP275" t="n">
        <v>7.02</v>
      </c>
      <c r="AQ275" s="2" t="n">
        <v>0.001</v>
      </c>
      <c r="AR275" t="n">
        <v>4.84</v>
      </c>
      <c r="AS275" s="2" t="n">
        <v>0.001</v>
      </c>
      <c r="AT275" t="n">
        <v>33.5</v>
      </c>
      <c r="AU275" s="2" t="n">
        <v>0.002</v>
      </c>
      <c r="AV275" t="inlineStr">
        <is>
          <t>T</t>
        </is>
      </c>
      <c r="AW275" t="inlineStr">
        <is>
          <t>T</t>
        </is>
      </c>
      <c r="AX275" s="2" t="n">
        <v>50</v>
      </c>
      <c r="AY275" t="n">
        <v>0.1</v>
      </c>
      <c r="AZ275" t="n">
        <v>8.75</v>
      </c>
      <c r="BA275" s="2" t="n">
        <v>0.2</v>
      </c>
      <c r="BB275" t="n">
        <v>339965.418</v>
      </c>
      <c r="BC275" t="n">
        <v>3.33</v>
      </c>
      <c r="BD275" t="n">
        <v>0.78</v>
      </c>
      <c r="BE275" t="n">
        <v>408</v>
      </c>
      <c r="BF275" t="n">
        <v>0.27</v>
      </c>
      <c r="BG275" t="n">
        <v>0.36</v>
      </c>
      <c r="BH275" t="inlineStr">
        <is>
          <t>T</t>
        </is>
      </c>
      <c r="BI275" t="n">
        <v>3.26</v>
      </c>
      <c r="BJ275" t="n">
        <v>2070</v>
      </c>
      <c r="BK275" t="n">
        <v>0.21</v>
      </c>
      <c r="BL275" t="n">
        <v>0.15</v>
      </c>
      <c r="BM275" t="n">
        <v>0.7</v>
      </c>
      <c r="BN275" t="n">
        <v>60</v>
      </c>
      <c r="BO275" t="n">
        <v>0.21</v>
      </c>
      <c r="BP275" t="n">
        <v>10.5</v>
      </c>
      <c r="BQ275" t="n">
        <v>1.01</v>
      </c>
      <c r="BR275" t="n">
        <v>35.5</v>
      </c>
      <c r="BS275" t="n">
        <v>61</v>
      </c>
    </row>
    <row r="276">
      <c r="A276" t="inlineStr">
        <is>
          <t>OREAS0460</t>
        </is>
      </c>
      <c r="B276" s="2" t="n">
        <v>1</v>
      </c>
      <c r="C276" t="n">
        <v>65500</v>
      </c>
      <c r="D276" t="n">
        <v>53</v>
      </c>
      <c r="E276" t="inlineStr">
        <is>
          <t>T</t>
        </is>
      </c>
      <c r="F276" t="inlineStr">
        <is>
          <t>T</t>
        </is>
      </c>
      <c r="G276" t="n">
        <v>815</v>
      </c>
      <c r="H276" t="n">
        <v>2.4</v>
      </c>
      <c r="I276" t="n">
        <v>1.44</v>
      </c>
      <c r="J276" t="n">
        <v>7010</v>
      </c>
      <c r="K276" s="2" t="n">
        <v>0.1</v>
      </c>
      <c r="L276" t="n">
        <v>1853</v>
      </c>
      <c r="M276" t="inlineStr">
        <is>
          <t>T</t>
        </is>
      </c>
      <c r="N276" t="n">
        <v>10</v>
      </c>
      <c r="O276" t="n">
        <v>347</v>
      </c>
      <c r="P276" t="n">
        <v>3.78</v>
      </c>
      <c r="Q276" t="n">
        <v>41.7</v>
      </c>
      <c r="R276" t="n">
        <v>18</v>
      </c>
      <c r="S276" t="n">
        <v>4.65</v>
      </c>
      <c r="T276" t="n">
        <v>23.1</v>
      </c>
      <c r="U276" t="n">
        <v>185600</v>
      </c>
      <c r="V276" t="n">
        <v>33</v>
      </c>
      <c r="W276" t="n">
        <v>48.2</v>
      </c>
      <c r="X276" t="inlineStr">
        <is>
          <t>T</t>
        </is>
      </c>
      <c r="Y276" t="n">
        <v>6.09</v>
      </c>
      <c r="Z276" t="inlineStr">
        <is>
          <t>T</t>
        </is>
      </c>
      <c r="AA276" t="n">
        <v>2.37</v>
      </c>
      <c r="AB276" t="n">
        <v>0.31</v>
      </c>
      <c r="AC276" t="inlineStr">
        <is>
          <t>T</t>
        </is>
      </c>
      <c r="AD276" t="n">
        <v>12500</v>
      </c>
      <c r="AE276" t="n">
        <v>1298</v>
      </c>
      <c r="AF276" t="n">
        <v>18.3</v>
      </c>
      <c r="AG276" t="n">
        <v>0.36</v>
      </c>
      <c r="AH276" t="n">
        <v>7240</v>
      </c>
      <c r="AI276" t="n">
        <v>307</v>
      </c>
      <c r="AJ276" t="n">
        <v>25.4</v>
      </c>
      <c r="AK276" t="n">
        <v>1330</v>
      </c>
      <c r="AL276" t="n">
        <v>697.646</v>
      </c>
      <c r="AM276" t="n">
        <v>792</v>
      </c>
      <c r="AN276" t="n">
        <v>53.434</v>
      </c>
      <c r="AO276" t="n">
        <v>1930</v>
      </c>
      <c r="AP276" t="n">
        <v>65</v>
      </c>
      <c r="AQ276" t="inlineStr">
        <is>
          <t>T</t>
        </is>
      </c>
      <c r="AR276" t="n">
        <v>240</v>
      </c>
      <c r="AS276" t="inlineStr">
        <is>
          <t>T</t>
        </is>
      </c>
      <c r="AT276" t="n">
        <v>75</v>
      </c>
      <c r="AU276" s="2" t="n">
        <v>0.004</v>
      </c>
      <c r="AV276" t="inlineStr">
        <is>
          <t>T</t>
        </is>
      </c>
      <c r="AW276" t="inlineStr">
        <is>
          <t>T</t>
        </is>
      </c>
      <c r="AX276" t="n">
        <v>291</v>
      </c>
      <c r="AY276" t="n">
        <v>3.4</v>
      </c>
      <c r="AZ276" t="n">
        <v>27.9</v>
      </c>
      <c r="BA276" s="2" t="n">
        <v>5</v>
      </c>
      <c r="BB276" t="n">
        <v>232782.59</v>
      </c>
      <c r="BC276" t="n">
        <v>107.795</v>
      </c>
      <c r="BD276" t="n">
        <v>13.3</v>
      </c>
      <c r="BE276" t="n">
        <v>306</v>
      </c>
      <c r="BF276" t="n">
        <v>11.5</v>
      </c>
      <c r="BG276" t="n">
        <v>4.6</v>
      </c>
      <c r="BH276" t="n">
        <v>0.21</v>
      </c>
      <c r="BI276" t="n">
        <v>113</v>
      </c>
      <c r="BJ276" t="n">
        <v>7310</v>
      </c>
      <c r="BK276" t="n">
        <v>0.38</v>
      </c>
      <c r="BL276" t="n">
        <v>0.5</v>
      </c>
      <c r="BM276" t="n">
        <v>3.85</v>
      </c>
      <c r="BN276" t="n">
        <v>255.436</v>
      </c>
      <c r="BO276" t="n">
        <v>3.14</v>
      </c>
      <c r="BP276" t="n">
        <v>49.3</v>
      </c>
      <c r="BQ276" t="n">
        <v>2.64</v>
      </c>
      <c r="BR276" t="n">
        <v>117</v>
      </c>
      <c r="BS276" t="n">
        <v>218</v>
      </c>
    </row>
    <row r="277">
      <c r="A277" t="inlineStr">
        <is>
          <t>OREAS0461</t>
        </is>
      </c>
      <c r="B277" s="2" t="n">
        <v>2</v>
      </c>
      <c r="C277" t="n">
        <v>59600</v>
      </c>
      <c r="D277" t="n">
        <v>33.6</v>
      </c>
      <c r="E277" t="inlineStr">
        <is>
          <t>T</t>
        </is>
      </c>
      <c r="F277" t="inlineStr">
        <is>
          <t>T</t>
        </is>
      </c>
      <c r="G277" t="n">
        <v>957</v>
      </c>
      <c r="H277" t="n">
        <v>2.09</v>
      </c>
      <c r="I277" t="n">
        <v>2.43</v>
      </c>
      <c r="J277" t="n">
        <v>12100</v>
      </c>
      <c r="K277" s="2" t="n">
        <v>0.1</v>
      </c>
      <c r="L277" t="n">
        <v>3508</v>
      </c>
      <c r="M277" t="inlineStr">
        <is>
          <t>T</t>
        </is>
      </c>
      <c r="N277" t="n">
        <v>12.1</v>
      </c>
      <c r="O277" t="n">
        <v>524</v>
      </c>
      <c r="P277" t="n">
        <v>0.77</v>
      </c>
      <c r="Q277" t="n">
        <v>56</v>
      </c>
      <c r="R277" t="n">
        <v>33.5</v>
      </c>
      <c r="S277" t="n">
        <v>7.46</v>
      </c>
      <c r="T277" t="n">
        <v>47.6</v>
      </c>
      <c r="U277" t="n">
        <v>315200</v>
      </c>
      <c r="V277" t="n">
        <v>45.5</v>
      </c>
      <c r="W277" t="n">
        <v>98</v>
      </c>
      <c r="X277" t="inlineStr">
        <is>
          <t>T</t>
        </is>
      </c>
      <c r="Y277" t="n">
        <v>7.39</v>
      </c>
      <c r="Z277" t="inlineStr">
        <is>
          <t>T</t>
        </is>
      </c>
      <c r="AA277" t="n">
        <v>4.06</v>
      </c>
      <c r="AB277" t="n">
        <v>0.57</v>
      </c>
      <c r="AC277" t="inlineStr">
        <is>
          <t>T</t>
        </is>
      </c>
      <c r="AD277" t="n">
        <v>2330</v>
      </c>
      <c r="AE277" t="n">
        <v>2476</v>
      </c>
      <c r="AF277" t="n">
        <v>12</v>
      </c>
      <c r="AG277" t="n">
        <v>0.39</v>
      </c>
      <c r="AH277" t="n">
        <v>9990</v>
      </c>
      <c r="AI277" t="n">
        <v>547</v>
      </c>
      <c r="AJ277" t="n">
        <v>48.2</v>
      </c>
      <c r="AK277" t="n">
        <v>1780</v>
      </c>
      <c r="AL277" t="n">
        <v>1296.028</v>
      </c>
      <c r="AM277" t="n">
        <v>1623</v>
      </c>
      <c r="AN277" t="n">
        <v>63.65</v>
      </c>
      <c r="AO277" t="n">
        <v>3380</v>
      </c>
      <c r="AP277" t="n">
        <v>104</v>
      </c>
      <c r="AQ277" t="inlineStr">
        <is>
          <t>T</t>
        </is>
      </c>
      <c r="AR277" t="n">
        <v>482</v>
      </c>
      <c r="AS277" t="inlineStr">
        <is>
          <t>T</t>
        </is>
      </c>
      <c r="AT277" t="n">
        <v>13.5</v>
      </c>
      <c r="AU277" s="2" t="n">
        <v>0.01</v>
      </c>
      <c r="AV277" t="inlineStr">
        <is>
          <t>T</t>
        </is>
      </c>
      <c r="AW277" t="inlineStr">
        <is>
          <t>T</t>
        </is>
      </c>
      <c r="AX277" t="n">
        <v>475</v>
      </c>
      <c r="AY277" t="n">
        <v>2.42</v>
      </c>
      <c r="AZ277" t="n">
        <v>38.8</v>
      </c>
      <c r="BA277" t="inlineStr">
        <is>
          <t>T</t>
        </is>
      </c>
      <c r="BB277" t="n">
        <v>147055.026</v>
      </c>
      <c r="BC277" t="n">
        <v>219.901</v>
      </c>
      <c r="BD277" t="n">
        <v>21.6</v>
      </c>
      <c r="BE277" t="n">
        <v>564</v>
      </c>
      <c r="BF277" t="n">
        <v>20.9</v>
      </c>
      <c r="BG277" t="n">
        <v>9.09</v>
      </c>
      <c r="BH277" t="n">
        <v>0.34</v>
      </c>
      <c r="BI277" t="n">
        <v>207</v>
      </c>
      <c r="BJ277" t="n">
        <v>10600</v>
      </c>
      <c r="BK277" t="n">
        <v>0.1</v>
      </c>
      <c r="BL277" t="n">
        <v>0.7</v>
      </c>
      <c r="BM277" t="n">
        <v>4.4</v>
      </c>
      <c r="BN277" t="n">
        <v>384.834</v>
      </c>
      <c r="BO277" t="n">
        <v>2.5</v>
      </c>
      <c r="BP277" t="n">
        <v>83</v>
      </c>
      <c r="BQ277" t="n">
        <v>3.06</v>
      </c>
      <c r="BR277" t="n">
        <v>139</v>
      </c>
      <c r="BS277" t="n">
        <v>270</v>
      </c>
    </row>
    <row r="278">
      <c r="A278" t="inlineStr">
        <is>
          <t>OREAS0462</t>
        </is>
      </c>
      <c r="B278" s="2" t="n">
        <v>2</v>
      </c>
      <c r="C278" t="n">
        <v>57100</v>
      </c>
      <c r="D278" t="n">
        <v>30.8</v>
      </c>
      <c r="E278" t="inlineStr">
        <is>
          <t>T</t>
        </is>
      </c>
      <c r="F278" t="inlineStr">
        <is>
          <t>T</t>
        </is>
      </c>
      <c r="G278" t="n">
        <v>1037</v>
      </c>
      <c r="H278" t="n">
        <v>3.57</v>
      </c>
      <c r="I278" t="n">
        <v>2.69</v>
      </c>
      <c r="J278" t="n">
        <v>12500</v>
      </c>
      <c r="K278" s="2" t="n">
        <v>0.2</v>
      </c>
      <c r="L278" t="n">
        <v>4984</v>
      </c>
      <c r="M278" t="inlineStr">
        <is>
          <t>T</t>
        </is>
      </c>
      <c r="N278" t="n">
        <v>13</v>
      </c>
      <c r="O278" t="n">
        <v>502</v>
      </c>
      <c r="P278" t="n">
        <v>0.45</v>
      </c>
      <c r="Q278" t="n">
        <v>61</v>
      </c>
      <c r="R278" t="n">
        <v>51</v>
      </c>
      <c r="S278" t="n">
        <v>10.8</v>
      </c>
      <c r="T278" t="n">
        <v>80</v>
      </c>
      <c r="U278" t="n">
        <v>330500</v>
      </c>
      <c r="V278" t="n">
        <v>58</v>
      </c>
      <c r="W278" t="n">
        <v>164</v>
      </c>
      <c r="X278" t="inlineStr">
        <is>
          <t>T</t>
        </is>
      </c>
      <c r="Y278" t="n">
        <v>7.4</v>
      </c>
      <c r="Z278" t="inlineStr">
        <is>
          <t>T</t>
        </is>
      </c>
      <c r="AA278" t="n">
        <v>6.18</v>
      </c>
      <c r="AB278" t="n">
        <v>0.75</v>
      </c>
      <c r="AC278" t="inlineStr">
        <is>
          <t>T</t>
        </is>
      </c>
      <c r="AD278" t="n">
        <v>1180</v>
      </c>
      <c r="AE278" t="n">
        <v>3669</v>
      </c>
      <c r="AF278" t="n">
        <v>10.8</v>
      </c>
      <c r="AG278" t="n">
        <v>0.53</v>
      </c>
      <c r="AH278" t="n">
        <v>10100</v>
      </c>
      <c r="AI278" t="n">
        <v>840</v>
      </c>
      <c r="AJ278" t="n">
        <v>53</v>
      </c>
      <c r="AK278" t="n">
        <v>1780</v>
      </c>
      <c r="AL278" t="n">
        <v>1447.021</v>
      </c>
      <c r="AM278" t="n">
        <v>2595</v>
      </c>
      <c r="AN278" t="n">
        <v>66.79300000000001</v>
      </c>
      <c r="AO278" t="n">
        <v>4540</v>
      </c>
      <c r="AP278" t="n">
        <v>119</v>
      </c>
      <c r="AQ278" t="inlineStr">
        <is>
          <t>T</t>
        </is>
      </c>
      <c r="AR278" t="n">
        <v>736</v>
      </c>
      <c r="AS278" t="inlineStr">
        <is>
          <t>T</t>
        </is>
      </c>
      <c r="AT278" t="n">
        <v>6.58</v>
      </c>
      <c r="AU278" s="2" t="n">
        <v>0.01</v>
      </c>
      <c r="AV278" t="inlineStr">
        <is>
          <t>T</t>
        </is>
      </c>
      <c r="AW278" t="inlineStr">
        <is>
          <t>T</t>
        </is>
      </c>
      <c r="AX278" t="n">
        <v>548</v>
      </c>
      <c r="AY278" t="n">
        <v>2.17</v>
      </c>
      <c r="AZ278" t="n">
        <v>51</v>
      </c>
      <c r="BA278" t="inlineStr">
        <is>
          <t>T</t>
        </is>
      </c>
      <c r="BB278" t="n">
        <v>131769.904</v>
      </c>
      <c r="BC278" s="2" t="n">
        <v>431.179</v>
      </c>
      <c r="BD278" t="n">
        <v>23.9</v>
      </c>
      <c r="BE278" t="n">
        <v>738</v>
      </c>
      <c r="BF278" t="n">
        <v>21.8</v>
      </c>
      <c r="BG278" t="n">
        <v>14.7</v>
      </c>
      <c r="BH278" t="n">
        <v>0.33</v>
      </c>
      <c r="BI278" t="n">
        <v>246</v>
      </c>
      <c r="BJ278" t="n">
        <v>9860</v>
      </c>
      <c r="BK278" t="n">
        <v>0.083</v>
      </c>
      <c r="BL278" t="n">
        <v>1.01</v>
      </c>
      <c r="BM278" t="n">
        <v>5.79</v>
      </c>
      <c r="BN278" t="n">
        <v>380.353</v>
      </c>
      <c r="BO278" t="n">
        <v>2.31</v>
      </c>
      <c r="BP278" t="n">
        <v>125</v>
      </c>
      <c r="BQ278" t="n">
        <v>4.36</v>
      </c>
      <c r="BR278" t="n">
        <v>244</v>
      </c>
      <c r="BS278" t="n">
        <v>270</v>
      </c>
    </row>
    <row r="279">
      <c r="A279" t="inlineStr">
        <is>
          <t>OREAS0463</t>
        </is>
      </c>
      <c r="B279" s="2" t="n">
        <v>3</v>
      </c>
      <c r="C279" t="n">
        <v>54700</v>
      </c>
      <c r="D279" t="n">
        <v>31.3</v>
      </c>
      <c r="E279" t="inlineStr">
        <is>
          <t>T</t>
        </is>
      </c>
      <c r="F279" t="inlineStr">
        <is>
          <t>T</t>
        </is>
      </c>
      <c r="G279" t="n">
        <v>1135</v>
      </c>
      <c r="H279" t="n">
        <v>5.32</v>
      </c>
      <c r="I279" t="n">
        <v>2.93</v>
      </c>
      <c r="J279" t="n">
        <v>11900</v>
      </c>
      <c r="K279" t="inlineStr">
        <is>
          <t>T</t>
        </is>
      </c>
      <c r="L279" t="n">
        <v>6540</v>
      </c>
      <c r="M279" t="inlineStr">
        <is>
          <t>T</t>
        </is>
      </c>
      <c r="N279" t="n">
        <v>13.5</v>
      </c>
      <c r="O279" t="n">
        <v>460</v>
      </c>
      <c r="P279" t="n">
        <v>0.42</v>
      </c>
      <c r="Q279" t="n">
        <v>65</v>
      </c>
      <c r="R279" t="n">
        <v>71</v>
      </c>
      <c r="S279" t="n">
        <v>14.8</v>
      </c>
      <c r="T279" t="n">
        <v>121</v>
      </c>
      <c r="U279" t="n">
        <v>333300</v>
      </c>
      <c r="V279" t="n">
        <v>63</v>
      </c>
      <c r="W279" t="n">
        <v>244</v>
      </c>
      <c r="X279" t="inlineStr">
        <is>
          <t>T</t>
        </is>
      </c>
      <c r="Y279" t="n">
        <v>7.4</v>
      </c>
      <c r="Z279" t="inlineStr">
        <is>
          <t>T</t>
        </is>
      </c>
      <c r="AA279" t="n">
        <v>8.369999999999999</v>
      </c>
      <c r="AB279" t="n">
        <v>0.95</v>
      </c>
      <c r="AC279" t="inlineStr">
        <is>
          <t>T</t>
        </is>
      </c>
      <c r="AD279" t="n">
        <v>1090</v>
      </c>
      <c r="AE279" t="n">
        <v>4773</v>
      </c>
      <c r="AF279" t="n">
        <v>10.5</v>
      </c>
      <c r="AG279" t="n">
        <v>0.67</v>
      </c>
      <c r="AH279" t="n">
        <v>10100</v>
      </c>
      <c r="AI279" t="n">
        <v>1120</v>
      </c>
      <c r="AJ279" t="n">
        <v>57</v>
      </c>
      <c r="AK279" t="n">
        <v>1730</v>
      </c>
      <c r="AL279" t="n">
        <v>1495.255</v>
      </c>
      <c r="AM279" t="n">
        <v>3611</v>
      </c>
      <c r="AN279" t="n">
        <v>70.72199999999999</v>
      </c>
      <c r="AO279" t="n">
        <v>5900</v>
      </c>
      <c r="AP279" t="n">
        <v>130</v>
      </c>
      <c r="AQ279" t="inlineStr">
        <is>
          <t>T</t>
        </is>
      </c>
      <c r="AR279" t="n">
        <v>986</v>
      </c>
      <c r="AS279" t="inlineStr">
        <is>
          <t>T</t>
        </is>
      </c>
      <c r="AT279" t="n">
        <v>6.08</v>
      </c>
      <c r="AU279" s="2" t="n">
        <v>0.02</v>
      </c>
      <c r="AV279" t="inlineStr">
        <is>
          <t>T</t>
        </is>
      </c>
      <c r="AW279" t="inlineStr">
        <is>
          <t>T</t>
        </is>
      </c>
      <c r="AX279" t="n">
        <v>624</v>
      </c>
      <c r="AY279" t="n">
        <v>2.14</v>
      </c>
      <c r="AZ279" t="n">
        <v>66</v>
      </c>
      <c r="BA279" s="2" t="n">
        <v>20</v>
      </c>
      <c r="BB279" t="n">
        <v>128544.603</v>
      </c>
      <c r="BC279" t="n">
        <v>514.828</v>
      </c>
      <c r="BD279" t="n">
        <v>25.6</v>
      </c>
      <c r="BE279" t="n">
        <v>934</v>
      </c>
      <c r="BF279" t="n">
        <v>21.7</v>
      </c>
      <c r="BG279" t="n">
        <v>20.6</v>
      </c>
      <c r="BH279" t="n">
        <v>0.35</v>
      </c>
      <c r="BI279" t="n">
        <v>291</v>
      </c>
      <c r="BJ279" t="n">
        <v>8760</v>
      </c>
      <c r="BK279" t="n">
        <v>0.094</v>
      </c>
      <c r="BL279" t="n">
        <v>1.33</v>
      </c>
      <c r="BM279" t="n">
        <v>7.55</v>
      </c>
      <c r="BN279" t="n">
        <v>360.187</v>
      </c>
      <c r="BO279" t="n">
        <v>2.45</v>
      </c>
      <c r="BP279" t="n">
        <v>176</v>
      </c>
      <c r="BQ279" t="n">
        <v>5.86</v>
      </c>
      <c r="BR279" t="n">
        <v>391</v>
      </c>
      <c r="BS279" t="n">
        <v>256</v>
      </c>
    </row>
    <row r="280">
      <c r="A280" t="inlineStr">
        <is>
          <t>OREAS0464</t>
        </is>
      </c>
      <c r="B280" t="n">
        <v>4.43</v>
      </c>
      <c r="C280" t="n">
        <v>44700</v>
      </c>
      <c r="D280" t="n">
        <v>32.9</v>
      </c>
      <c r="E280" t="inlineStr">
        <is>
          <t>T</t>
        </is>
      </c>
      <c r="F280" t="inlineStr">
        <is>
          <t>T</t>
        </is>
      </c>
      <c r="G280" t="n">
        <v>1648</v>
      </c>
      <c r="H280" t="n">
        <v>15.2</v>
      </c>
      <c r="I280" t="n">
        <v>4.05</v>
      </c>
      <c r="J280" t="n">
        <v>8510</v>
      </c>
      <c r="K280" t="n">
        <v>0.52</v>
      </c>
      <c r="L280" t="n">
        <v>15500</v>
      </c>
      <c r="M280" t="inlineStr">
        <is>
          <t>T</t>
        </is>
      </c>
      <c r="N280" t="n">
        <v>17</v>
      </c>
      <c r="O280" t="n">
        <v>335</v>
      </c>
      <c r="P280" t="n">
        <v>0.29</v>
      </c>
      <c r="Q280" t="n">
        <v>92</v>
      </c>
      <c r="R280" t="n">
        <v>182</v>
      </c>
      <c r="S280" t="n">
        <v>36.9</v>
      </c>
      <c r="T280" t="n">
        <v>334</v>
      </c>
      <c r="U280" t="n">
        <v>355500</v>
      </c>
      <c r="V280" t="n">
        <v>106</v>
      </c>
      <c r="W280" t="n">
        <v>670</v>
      </c>
      <c r="X280" t="inlineStr">
        <is>
          <t>T</t>
        </is>
      </c>
      <c r="Y280" t="n">
        <v>7.79</v>
      </c>
      <c r="Z280" t="inlineStr">
        <is>
          <t>T</t>
        </is>
      </c>
      <c r="AA280" t="n">
        <v>21.3</v>
      </c>
      <c r="AB280" t="n">
        <v>2.11</v>
      </c>
      <c r="AC280" t="inlineStr">
        <is>
          <t>T</t>
        </is>
      </c>
      <c r="AD280" t="n">
        <v>810</v>
      </c>
      <c r="AE280" t="n">
        <v>10600</v>
      </c>
      <c r="AF280" t="n">
        <v>8.26</v>
      </c>
      <c r="AG280" t="n">
        <v>1.57</v>
      </c>
      <c r="AH280" t="n">
        <v>8250</v>
      </c>
      <c r="AI280" t="n">
        <v>2700</v>
      </c>
      <c r="AJ280" t="n">
        <v>77</v>
      </c>
      <c r="AK280" t="n">
        <v>1490</v>
      </c>
      <c r="AL280" t="n">
        <v>1903.497</v>
      </c>
      <c r="AM280" t="n">
        <v>9590</v>
      </c>
      <c r="AN280" t="n">
        <v>81.723</v>
      </c>
      <c r="AO280" t="n">
        <v>13600</v>
      </c>
      <c r="AP280" t="n">
        <v>205</v>
      </c>
      <c r="AQ280" t="inlineStr">
        <is>
          <t>T</t>
        </is>
      </c>
      <c r="AR280" t="n">
        <v>2601</v>
      </c>
      <c r="AS280" t="inlineStr">
        <is>
          <t>T</t>
        </is>
      </c>
      <c r="AT280" t="n">
        <v>4.39</v>
      </c>
      <c r="AU280" s="2" t="n">
        <v>0.03</v>
      </c>
      <c r="AV280" t="inlineStr">
        <is>
          <t>T</t>
        </is>
      </c>
      <c r="AW280" t="inlineStr">
        <is>
          <t>T</t>
        </is>
      </c>
      <c r="AX280" t="n">
        <v>983</v>
      </c>
      <c r="AY280" t="n">
        <v>1.87</v>
      </c>
      <c r="AZ280" t="n">
        <v>141</v>
      </c>
      <c r="BA280" s="2" t="n">
        <v>50</v>
      </c>
      <c r="BB280" t="n">
        <v>95169.75</v>
      </c>
      <c r="BC280" t="n">
        <v>1409.956</v>
      </c>
      <c r="BD280" t="n">
        <v>35.7</v>
      </c>
      <c r="BE280" t="n">
        <v>2043</v>
      </c>
      <c r="BF280" t="n">
        <v>20.9</v>
      </c>
      <c r="BG280" t="n">
        <v>55</v>
      </c>
      <c r="BH280" t="n">
        <v>0.36</v>
      </c>
      <c r="BI280" t="n">
        <v>506</v>
      </c>
      <c r="BJ280" s="2" t="n">
        <v>10000</v>
      </c>
      <c r="BK280" t="n">
        <v>0.15</v>
      </c>
      <c r="BL280" t="n">
        <v>3.3</v>
      </c>
      <c r="BM280" t="n">
        <v>17.6</v>
      </c>
      <c r="BN280" t="n">
        <v>230.788</v>
      </c>
      <c r="BO280" t="n">
        <v>2.37</v>
      </c>
      <c r="BP280" t="n">
        <v>449</v>
      </c>
      <c r="BQ280" t="n">
        <v>14.3</v>
      </c>
      <c r="BR280" t="n">
        <v>1128</v>
      </c>
      <c r="BS280" t="n">
        <v>210</v>
      </c>
    </row>
    <row r="281">
      <c r="A281" t="inlineStr">
        <is>
          <t>OREAS0465</t>
        </is>
      </c>
      <c r="B281" t="n">
        <v>5.48</v>
      </c>
      <c r="C281" t="n">
        <v>62100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n">
        <v>4359</v>
      </c>
      <c r="H281" t="n">
        <v>11.6</v>
      </c>
      <c r="I281" t="n">
        <v>17.3</v>
      </c>
      <c r="J281" t="n">
        <v>8720</v>
      </c>
      <c r="K281" t="n">
        <v>1.2</v>
      </c>
      <c r="L281" t="n">
        <v>39100</v>
      </c>
      <c r="M281" t="inlineStr">
        <is>
          <t>T</t>
        </is>
      </c>
      <c r="N281" t="n">
        <v>18.7</v>
      </c>
      <c r="O281" t="n">
        <v>543.941</v>
      </c>
      <c r="P281" s="2" t="n">
        <v>0.1</v>
      </c>
      <c r="Q281" t="n">
        <v>128</v>
      </c>
      <c r="R281" t="n">
        <v>215</v>
      </c>
      <c r="S281" t="n">
        <v>47.3</v>
      </c>
      <c r="T281" t="n">
        <v>282</v>
      </c>
      <c r="U281" t="n">
        <v>295500</v>
      </c>
      <c r="V281" t="n">
        <v>188</v>
      </c>
      <c r="W281" t="n">
        <v>581</v>
      </c>
      <c r="X281" t="inlineStr">
        <is>
          <t>T</t>
        </is>
      </c>
      <c r="Y281" t="n">
        <v>14.4</v>
      </c>
      <c r="Z281" t="inlineStr">
        <is>
          <t>T</t>
        </is>
      </c>
      <c r="AA281" t="n">
        <v>26.8</v>
      </c>
      <c r="AB281" t="n">
        <v>3.18</v>
      </c>
      <c r="AC281" t="inlineStr">
        <is>
          <t>T</t>
        </is>
      </c>
      <c r="AD281" t="inlineStr">
        <is>
          <t>T</t>
        </is>
      </c>
      <c r="AE281" t="n">
        <v>22700</v>
      </c>
      <c r="AF281" t="n">
        <v>3.04</v>
      </c>
      <c r="AG281" t="n">
        <v>1.72</v>
      </c>
      <c r="AH281" t="n">
        <v>3740</v>
      </c>
      <c r="AI281" t="n">
        <v>1980</v>
      </c>
      <c r="AJ281" t="n">
        <v>98</v>
      </c>
      <c r="AK281" s="2" t="n">
        <v>2000</v>
      </c>
      <c r="AL281" t="n">
        <v>4680.101</v>
      </c>
      <c r="AM281" t="n">
        <v>11000</v>
      </c>
      <c r="AN281" t="n">
        <v>106</v>
      </c>
      <c r="AO281" t="n">
        <v>31500</v>
      </c>
      <c r="AP281" t="n">
        <v>573</v>
      </c>
      <c r="AQ281" t="inlineStr">
        <is>
          <t>T</t>
        </is>
      </c>
      <c r="AR281" t="n">
        <v>3670</v>
      </c>
      <c r="AS281" t="inlineStr">
        <is>
          <t>T</t>
        </is>
      </c>
      <c r="AT281" t="n">
        <v>0.43</v>
      </c>
      <c r="AU281" s="2" t="n">
        <v>0.05</v>
      </c>
      <c r="AV281" t="inlineStr">
        <is>
          <t>T</t>
        </is>
      </c>
      <c r="AW281" t="inlineStr">
        <is>
          <t>T</t>
        </is>
      </c>
      <c r="AX281" t="n">
        <v>1941</v>
      </c>
      <c r="AY281" t="inlineStr">
        <is>
          <t>T</t>
        </is>
      </c>
      <c r="AZ281" t="n">
        <v>149</v>
      </c>
      <c r="BA281" t="inlineStr">
        <is>
          <t>T</t>
        </is>
      </c>
      <c r="BB281" t="n">
        <v>15331.865</v>
      </c>
      <c r="BC281" t="n">
        <v>1414.267</v>
      </c>
      <c r="BD281" t="n">
        <v>135.481</v>
      </c>
      <c r="BE281" t="n">
        <v>5050</v>
      </c>
      <c r="BF281" t="n">
        <v>78.621</v>
      </c>
      <c r="BG281" t="n">
        <v>57</v>
      </c>
      <c r="BH281" s="2" t="n">
        <v>1</v>
      </c>
      <c r="BI281" t="n">
        <v>805</v>
      </c>
      <c r="BJ281" t="n">
        <v>62990.939</v>
      </c>
      <c r="BK281" t="n">
        <v>0.08699999999999999</v>
      </c>
      <c r="BL281" t="n">
        <v>3.82</v>
      </c>
      <c r="BM281" t="n">
        <v>12.6</v>
      </c>
      <c r="BN281" t="n">
        <v>533.838</v>
      </c>
      <c r="BO281" t="n">
        <v>7.517</v>
      </c>
      <c r="BP281" t="n">
        <v>478</v>
      </c>
      <c r="BQ281" t="n">
        <v>14.9</v>
      </c>
      <c r="BR281" t="n">
        <v>921</v>
      </c>
      <c r="BS281" t="n">
        <v>1879.666</v>
      </c>
    </row>
    <row r="282">
      <c r="A282" t="inlineStr">
        <is>
          <t>OREAS0047</t>
        </is>
      </c>
      <c r="B282" t="n">
        <v>0.107</v>
      </c>
      <c r="C282" t="n">
        <v>62500</v>
      </c>
      <c r="D282" t="n">
        <v>9.57</v>
      </c>
      <c r="E282" t="n">
        <v>0.044</v>
      </c>
      <c r="F282" t="inlineStr">
        <is>
          <t>T</t>
        </is>
      </c>
      <c r="G282" t="n">
        <v>485</v>
      </c>
      <c r="H282" t="n">
        <v>1.04</v>
      </c>
      <c r="I282" t="n">
        <v>0.17</v>
      </c>
      <c r="J282" t="n">
        <v>23100</v>
      </c>
      <c r="K282" t="n">
        <v>0.5</v>
      </c>
      <c r="L282" t="n">
        <v>55</v>
      </c>
      <c r="M282" t="inlineStr">
        <is>
          <t>T</t>
        </is>
      </c>
      <c r="N282" t="n">
        <v>53</v>
      </c>
      <c r="O282" t="n">
        <v>82</v>
      </c>
      <c r="P282" t="n">
        <v>2.09</v>
      </c>
      <c r="Q282" t="n">
        <v>159</v>
      </c>
      <c r="R282" t="n">
        <v>2.12</v>
      </c>
      <c r="S282" t="n">
        <v>1.18</v>
      </c>
      <c r="T282" t="n">
        <v>1.03</v>
      </c>
      <c r="U282" t="n">
        <v>27800</v>
      </c>
      <c r="V282" t="n">
        <v>14.1</v>
      </c>
      <c r="W282" t="n">
        <v>3.01</v>
      </c>
      <c r="X282" t="n">
        <v>0.075</v>
      </c>
      <c r="Y282" t="n">
        <v>1.87</v>
      </c>
      <c r="Z282" t="inlineStr">
        <is>
          <t>T</t>
        </is>
      </c>
      <c r="AA282" t="n">
        <v>0.41</v>
      </c>
      <c r="AB282" t="n">
        <v>0.055</v>
      </c>
      <c r="AC282" t="inlineStr">
        <is>
          <t>T</t>
        </is>
      </c>
      <c r="AD282" t="n">
        <v>11800</v>
      </c>
      <c r="AE282" t="n">
        <v>30.1</v>
      </c>
      <c r="AF282" t="n">
        <v>42.5</v>
      </c>
      <c r="AG282" t="n">
        <v>0.15</v>
      </c>
      <c r="AH282" t="n">
        <v>9790</v>
      </c>
      <c r="AI282" t="n">
        <v>510</v>
      </c>
      <c r="AJ282" t="n">
        <v>12.9</v>
      </c>
      <c r="AK282" t="n">
        <v>26100</v>
      </c>
      <c r="AL282" t="n">
        <v>17</v>
      </c>
      <c r="AM282" t="n">
        <v>24.3</v>
      </c>
      <c r="AN282" t="n">
        <v>91</v>
      </c>
      <c r="AO282" t="n">
        <v>560</v>
      </c>
      <c r="AP282" t="n">
        <v>284</v>
      </c>
      <c r="AQ282" t="n">
        <v>0.044</v>
      </c>
      <c r="AR282" t="n">
        <v>6.68</v>
      </c>
      <c r="AS282" t="n">
        <v>0.029</v>
      </c>
      <c r="AT282" t="n">
        <v>37.6</v>
      </c>
      <c r="AU282" s="2" t="n">
        <v>0.002</v>
      </c>
      <c r="AV282" t="inlineStr">
        <is>
          <t>T</t>
        </is>
      </c>
      <c r="AW282" t="inlineStr">
        <is>
          <t>T</t>
        </is>
      </c>
      <c r="AX282" t="n">
        <v>440</v>
      </c>
      <c r="AY282" t="n">
        <v>0.32</v>
      </c>
      <c r="AZ282" t="n">
        <v>9.109999999999999</v>
      </c>
      <c r="BA282" s="2" t="n">
        <v>0.4</v>
      </c>
      <c r="BB282" t="n">
        <v>340199.135</v>
      </c>
      <c r="BC282" t="n">
        <v>4.01</v>
      </c>
      <c r="BD282" t="n">
        <v>4.3</v>
      </c>
      <c r="BE282" t="n">
        <v>408</v>
      </c>
      <c r="BF282" t="n">
        <v>0.42</v>
      </c>
      <c r="BG282" t="n">
        <v>0.38</v>
      </c>
      <c r="BH282" t="inlineStr">
        <is>
          <t>T</t>
        </is>
      </c>
      <c r="BI282" t="n">
        <v>3.86</v>
      </c>
      <c r="BJ282" t="n">
        <v>2130</v>
      </c>
      <c r="BK282" t="n">
        <v>0.25</v>
      </c>
      <c r="BL282" t="n">
        <v>0.15</v>
      </c>
      <c r="BM282" t="n">
        <v>0.76</v>
      </c>
      <c r="BN282" t="n">
        <v>61</v>
      </c>
      <c r="BO282" t="n">
        <v>0.26</v>
      </c>
      <c r="BP282" t="n">
        <v>10.7</v>
      </c>
      <c r="BQ282" t="n">
        <v>1.01</v>
      </c>
      <c r="BR282" t="n">
        <v>226</v>
      </c>
      <c r="BS282" t="n">
        <v>63</v>
      </c>
    </row>
    <row r="283">
      <c r="A283" t="inlineStr">
        <is>
          <t>OREAS0004Pb</t>
        </is>
      </c>
      <c r="B283" t="inlineStr">
        <is>
          <t>T</t>
        </is>
      </c>
      <c r="C283" t="inlineStr">
        <is>
          <t>T</t>
        </is>
      </c>
      <c r="D283" t="inlineStr">
        <is>
          <t>T</t>
        </is>
      </c>
      <c r="E283" t="n">
        <v>0.049</v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inlineStr">
        <is>
          <t>T</t>
        </is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inlineStr">
        <is>
          <t>T</t>
        </is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inlineStr">
        <is>
          <t>T</t>
        </is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inlineStr">
        <is>
          <t>T</t>
        </is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inlineStr">
        <is>
          <t>T</t>
        </is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inlineStr">
        <is>
          <t>T</t>
        </is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OREAS0501</t>
        </is>
      </c>
      <c r="B284" t="n">
        <v>0.84</v>
      </c>
      <c r="C284" t="inlineStr">
        <is>
          <t>T</t>
        </is>
      </c>
      <c r="D284" t="inlineStr">
        <is>
          <t>T</t>
        </is>
      </c>
      <c r="E284" t="n">
        <v>0.204</v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T</t>
        </is>
      </c>
      <c r="Q284" t="n">
        <v>2708</v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inlineStr">
        <is>
          <t>T</t>
        </is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inlineStr">
        <is>
          <t>T</t>
        </is>
      </c>
      <c r="AJ284" t="n">
        <v>59</v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inlineStr">
        <is>
          <t>T</t>
        </is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3640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inlineStr">
        <is>
          <t>T</t>
        </is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inlineStr">
        <is>
          <t>T</t>
        </is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OREAS0501b</t>
        </is>
      </c>
      <c r="B285" t="n">
        <v>0.721</v>
      </c>
      <c r="C285" t="n">
        <v>76800</v>
      </c>
      <c r="D285" t="n">
        <v>17.9</v>
      </c>
      <c r="E285" t="n">
        <v>0.248</v>
      </c>
      <c r="F285" t="inlineStr">
        <is>
          <t>T</t>
        </is>
      </c>
      <c r="G285" t="n">
        <v>1009</v>
      </c>
      <c r="H285" t="n">
        <v>2.86</v>
      </c>
      <c r="I285" t="n">
        <v>1.54</v>
      </c>
      <c r="J285" t="n">
        <v>27100</v>
      </c>
      <c r="K285" t="inlineStr">
        <is>
          <t>T</t>
        </is>
      </c>
      <c r="L285" t="n">
        <v>68</v>
      </c>
      <c r="M285" t="inlineStr">
        <is>
          <t>T</t>
        </is>
      </c>
      <c r="N285" t="n">
        <v>15.8</v>
      </c>
      <c r="O285" t="n">
        <v>86</v>
      </c>
      <c r="P285" t="n">
        <v>12.2</v>
      </c>
      <c r="Q285" t="n">
        <v>2600</v>
      </c>
      <c r="R285" t="n">
        <v>4.86</v>
      </c>
      <c r="S285" t="n">
        <v>2.58</v>
      </c>
      <c r="T285" t="n">
        <v>1.39</v>
      </c>
      <c r="U285" t="n">
        <v>45400</v>
      </c>
      <c r="V285" t="n">
        <v>19.5</v>
      </c>
      <c r="W285" t="n">
        <v>5.4</v>
      </c>
      <c r="X285" t="n">
        <v>0.2</v>
      </c>
      <c r="Y285" t="n">
        <v>2.54</v>
      </c>
      <c r="Z285" t="inlineStr">
        <is>
          <t>T</t>
        </is>
      </c>
      <c r="AA285" t="n">
        <v>0.93</v>
      </c>
      <c r="AB285" t="n">
        <v>0.21</v>
      </c>
      <c r="AC285" t="inlineStr">
        <is>
          <t>T</t>
        </is>
      </c>
      <c r="AD285" t="n">
        <v>31400</v>
      </c>
      <c r="AE285" t="n">
        <v>33</v>
      </c>
      <c r="AF285" t="n">
        <v>33.2</v>
      </c>
      <c r="AG285" t="n">
        <v>0.38</v>
      </c>
      <c r="AH285" t="n">
        <v>14800</v>
      </c>
      <c r="AI285" t="n">
        <v>546</v>
      </c>
      <c r="AJ285" t="n">
        <v>99</v>
      </c>
      <c r="AK285" t="n">
        <v>20800</v>
      </c>
      <c r="AL285" t="n">
        <v>18</v>
      </c>
      <c r="AM285" t="n">
        <v>30.6</v>
      </c>
      <c r="AN285" t="n">
        <v>37.5</v>
      </c>
      <c r="AO285" t="n">
        <v>1020</v>
      </c>
      <c r="AP285" t="n">
        <v>23</v>
      </c>
      <c r="AQ285" t="inlineStr">
        <is>
          <t>T</t>
        </is>
      </c>
      <c r="AR285" t="n">
        <v>7.9</v>
      </c>
      <c r="AS285" t="inlineStr">
        <is>
          <t>T</t>
        </is>
      </c>
      <c r="AT285" t="n">
        <v>126</v>
      </c>
      <c r="AU285" t="n">
        <v>0.003</v>
      </c>
      <c r="AV285" t="inlineStr">
        <is>
          <t>T</t>
        </is>
      </c>
      <c r="AW285" t="inlineStr">
        <is>
          <t>T</t>
        </is>
      </c>
      <c r="AX285" t="n">
        <v>3540</v>
      </c>
      <c r="AY285" t="n">
        <v>0.87</v>
      </c>
      <c r="AZ285" t="n">
        <v>12.9</v>
      </c>
      <c r="BA285" t="n">
        <v>2.78</v>
      </c>
      <c r="BB285" t="inlineStr">
        <is>
          <t>T</t>
        </is>
      </c>
      <c r="BC285" t="n">
        <v>5.97</v>
      </c>
      <c r="BD285" t="n">
        <v>5.58</v>
      </c>
      <c r="BE285" t="n">
        <v>338</v>
      </c>
      <c r="BF285" t="n">
        <v>1.38</v>
      </c>
      <c r="BG285" t="n">
        <v>0.79</v>
      </c>
      <c r="BH285" t="n">
        <v>0.078</v>
      </c>
      <c r="BI285" t="n">
        <v>18</v>
      </c>
      <c r="BJ285" t="n">
        <v>4660</v>
      </c>
      <c r="BK285" t="n">
        <v>0.9</v>
      </c>
      <c r="BL285" t="n">
        <v>0.36</v>
      </c>
      <c r="BM285" t="n">
        <v>4.86</v>
      </c>
      <c r="BN285" t="n">
        <v>110</v>
      </c>
      <c r="BO285" t="n">
        <v>2.34</v>
      </c>
      <c r="BP285" t="n">
        <v>24.6</v>
      </c>
      <c r="BQ285" t="n">
        <v>2.49</v>
      </c>
      <c r="BR285" t="n">
        <v>89</v>
      </c>
      <c r="BS285" t="n">
        <v>77</v>
      </c>
    </row>
    <row r="286">
      <c r="A286" t="inlineStr">
        <is>
          <t>OREAS0501c</t>
        </is>
      </c>
      <c r="B286" t="n">
        <v>0.444</v>
      </c>
      <c r="C286" t="n">
        <v>74900</v>
      </c>
      <c r="D286" t="n">
        <v>23.9</v>
      </c>
      <c r="E286" t="n">
        <v>0.221</v>
      </c>
      <c r="F286" t="inlineStr">
        <is>
          <t>T</t>
        </is>
      </c>
      <c r="G286" t="n">
        <v>1044</v>
      </c>
      <c r="H286" t="n">
        <v>2.94</v>
      </c>
      <c r="I286" t="n">
        <v>0.6899999999999999</v>
      </c>
      <c r="J286" t="n">
        <v>26400</v>
      </c>
      <c r="K286" t="n">
        <v>0.18</v>
      </c>
      <c r="L286" t="n">
        <v>69</v>
      </c>
      <c r="M286" t="inlineStr">
        <is>
          <t>T</t>
        </is>
      </c>
      <c r="N286" t="n">
        <v>15.1</v>
      </c>
      <c r="O286" t="n">
        <v>80</v>
      </c>
      <c r="P286" t="n">
        <v>11.7</v>
      </c>
      <c r="Q286" t="n">
        <v>2760</v>
      </c>
      <c r="R286" t="n">
        <v>4.63</v>
      </c>
      <c r="S286" t="n">
        <v>2.62</v>
      </c>
      <c r="T286" t="inlineStr">
        <is>
          <t>T</t>
        </is>
      </c>
      <c r="U286" t="n">
        <v>44500</v>
      </c>
      <c r="V286" t="n">
        <v>19.1</v>
      </c>
      <c r="W286" t="n">
        <v>5.04</v>
      </c>
      <c r="X286" t="inlineStr">
        <is>
          <t>T</t>
        </is>
      </c>
      <c r="Y286" t="n">
        <v>2.6</v>
      </c>
      <c r="Z286" t="inlineStr">
        <is>
          <t>T</t>
        </is>
      </c>
      <c r="AA286" t="n">
        <v>0.93</v>
      </c>
      <c r="AB286" t="n">
        <v>0.075</v>
      </c>
      <c r="AC286" t="inlineStr">
        <is>
          <t>T</t>
        </is>
      </c>
      <c r="AD286" t="n">
        <v>32200</v>
      </c>
      <c r="AE286" t="n">
        <v>35.2</v>
      </c>
      <c r="AF286" t="n">
        <v>33.8</v>
      </c>
      <c r="AG286" t="n">
        <v>0.36</v>
      </c>
      <c r="AH286" t="n">
        <v>15100</v>
      </c>
      <c r="AI286" t="n">
        <v>550</v>
      </c>
      <c r="AJ286" t="n">
        <v>97</v>
      </c>
      <c r="AK286" t="n">
        <v>20200</v>
      </c>
      <c r="AL286" t="n">
        <v>18.4</v>
      </c>
      <c r="AM286" t="n">
        <v>30</v>
      </c>
      <c r="AN286" t="n">
        <v>58</v>
      </c>
      <c r="AO286" t="n">
        <v>1010</v>
      </c>
      <c r="AP286" t="n">
        <v>21.5</v>
      </c>
      <c r="AQ286" t="inlineStr">
        <is>
          <t>T</t>
        </is>
      </c>
      <c r="AR286" t="n">
        <v>7.91</v>
      </c>
      <c r="AS286" t="inlineStr">
        <is>
          <t>T</t>
        </is>
      </c>
      <c r="AT286" t="n">
        <v>134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3470</v>
      </c>
      <c r="AY286" t="n">
        <v>2.27</v>
      </c>
      <c r="AZ286" t="n">
        <v>12.9</v>
      </c>
      <c r="BA286" t="n">
        <v>2.07</v>
      </c>
      <c r="BB286" t="inlineStr">
        <is>
          <t>T</t>
        </is>
      </c>
      <c r="BC286" t="n">
        <v>4.38</v>
      </c>
      <c r="BD286" t="n">
        <v>3.38</v>
      </c>
      <c r="BE286" t="n">
        <v>322</v>
      </c>
      <c r="BF286" t="n">
        <v>1.32</v>
      </c>
      <c r="BG286" t="n">
        <v>0.8</v>
      </c>
      <c r="BH286" t="n">
        <v>0.25</v>
      </c>
      <c r="BI286" t="n">
        <v>18.9</v>
      </c>
      <c r="BJ286" t="n">
        <v>4800</v>
      </c>
      <c r="BK286" t="n">
        <v>0.97</v>
      </c>
      <c r="BL286" t="n">
        <v>0.36</v>
      </c>
      <c r="BM286" t="n">
        <v>5.13</v>
      </c>
      <c r="BN286" t="n">
        <v>110</v>
      </c>
      <c r="BO286" t="n">
        <v>4.48</v>
      </c>
      <c r="BP286" t="n">
        <v>24.9</v>
      </c>
      <c r="BQ286" t="n">
        <v>2.42</v>
      </c>
      <c r="BR286" t="n">
        <v>81</v>
      </c>
      <c r="BS286" t="n">
        <v>81</v>
      </c>
    </row>
    <row r="287">
      <c r="A287" t="inlineStr">
        <is>
          <t>OREAS0501d</t>
        </is>
      </c>
      <c r="B287" t="n">
        <v>0.649</v>
      </c>
      <c r="C287" t="n">
        <v>76900</v>
      </c>
      <c r="D287" t="n">
        <v>15.1</v>
      </c>
      <c r="E287" t="n">
        <v>0.232</v>
      </c>
      <c r="F287" s="2" t="n">
        <v>10</v>
      </c>
      <c r="G287" t="n">
        <v>1032</v>
      </c>
      <c r="H287" t="n">
        <v>2.65</v>
      </c>
      <c r="I287" t="n">
        <v>1.26</v>
      </c>
      <c r="J287" t="n">
        <v>18500</v>
      </c>
      <c r="K287" t="n">
        <v>0.3</v>
      </c>
      <c r="L287" t="n">
        <v>73</v>
      </c>
      <c r="M287" t="inlineStr">
        <is>
          <t>T</t>
        </is>
      </c>
      <c r="N287" t="n">
        <v>9.57</v>
      </c>
      <c r="O287" t="n">
        <v>45.4</v>
      </c>
      <c r="P287" t="n">
        <v>10.7</v>
      </c>
      <c r="Q287" t="n">
        <v>2720</v>
      </c>
      <c r="R287" t="n">
        <v>3.76</v>
      </c>
      <c r="S287" t="n">
        <v>1.49</v>
      </c>
      <c r="T287" t="n">
        <v>1.44</v>
      </c>
      <c r="U287" t="n">
        <v>33700</v>
      </c>
      <c r="V287" t="n">
        <v>20.8</v>
      </c>
      <c r="W287" t="n">
        <v>5.89</v>
      </c>
      <c r="X287" t="inlineStr">
        <is>
          <t>T</t>
        </is>
      </c>
      <c r="Y287" t="n">
        <v>2</v>
      </c>
      <c r="Z287" t="inlineStr">
        <is>
          <t>T</t>
        </is>
      </c>
      <c r="AA287" t="n">
        <v>0.62</v>
      </c>
      <c r="AB287" t="n">
        <v>0.08599999999999999</v>
      </c>
      <c r="AC287" t="inlineStr">
        <is>
          <t>T</t>
        </is>
      </c>
      <c r="AD287" t="n">
        <v>30100</v>
      </c>
      <c r="AE287" t="n">
        <v>34.8</v>
      </c>
      <c r="AF287" t="n">
        <v>51</v>
      </c>
      <c r="AG287" t="n">
        <v>0.19</v>
      </c>
      <c r="AH287" t="n">
        <v>8270</v>
      </c>
      <c r="AI287" t="n">
        <v>370</v>
      </c>
      <c r="AJ287" t="n">
        <v>95</v>
      </c>
      <c r="AK287" t="n">
        <v>20700</v>
      </c>
      <c r="AL287" t="n">
        <v>12.2</v>
      </c>
      <c r="AM287" t="n">
        <v>32.6</v>
      </c>
      <c r="AN287" t="n">
        <v>20</v>
      </c>
      <c r="AO287" t="n">
        <v>870</v>
      </c>
      <c r="AP287" t="n">
        <v>25.2</v>
      </c>
      <c r="AQ287" t="inlineStr">
        <is>
          <t>T</t>
        </is>
      </c>
      <c r="AR287" t="n">
        <v>8.369999999999999</v>
      </c>
      <c r="AS287" s="2" t="n">
        <v>0.005</v>
      </c>
      <c r="AT287" t="n">
        <v>94</v>
      </c>
      <c r="AU287" t="n">
        <v>0.049</v>
      </c>
      <c r="AV287" t="inlineStr">
        <is>
          <t>T</t>
        </is>
      </c>
      <c r="AW287" t="inlineStr">
        <is>
          <t>T</t>
        </is>
      </c>
      <c r="AX287" t="n">
        <v>3800</v>
      </c>
      <c r="AY287" t="n">
        <v>2.25</v>
      </c>
      <c r="AZ287" t="n">
        <v>9.470000000000001</v>
      </c>
      <c r="BA287" t="inlineStr">
        <is>
          <t>T</t>
        </is>
      </c>
      <c r="BB287" t="inlineStr">
        <is>
          <t>T</t>
        </is>
      </c>
      <c r="BC287" t="n">
        <v>3.13</v>
      </c>
      <c r="BD287" t="n">
        <v>4.86</v>
      </c>
      <c r="BE287" t="n">
        <v>212</v>
      </c>
      <c r="BF287" t="n">
        <v>1.09</v>
      </c>
      <c r="BG287" t="n">
        <v>0.76</v>
      </c>
      <c r="BH287" t="n">
        <v>0.2</v>
      </c>
      <c r="BI287" t="n">
        <v>14</v>
      </c>
      <c r="BJ287" t="n">
        <v>3590</v>
      </c>
      <c r="BK287" t="n">
        <v>0.91</v>
      </c>
      <c r="BL287" t="n">
        <v>0.19</v>
      </c>
      <c r="BM287" t="n">
        <v>3.88</v>
      </c>
      <c r="BN287" t="n">
        <v>65</v>
      </c>
      <c r="BO287" t="n">
        <v>8.56</v>
      </c>
      <c r="BP287" t="n">
        <v>15.7</v>
      </c>
      <c r="BQ287" t="n">
        <v>1.22</v>
      </c>
      <c r="BR287" t="n">
        <v>90</v>
      </c>
      <c r="BS287" t="n">
        <v>62</v>
      </c>
    </row>
    <row r="288">
      <c r="A288" t="inlineStr">
        <is>
          <t>OREAS0502</t>
        </is>
      </c>
      <c r="B288" t="n">
        <v>2.14</v>
      </c>
      <c r="C288" t="inlineStr">
        <is>
          <t>T</t>
        </is>
      </c>
      <c r="D288" t="inlineStr">
        <is>
          <t>T</t>
        </is>
      </c>
      <c r="E288" t="n">
        <v>0.491</v>
      </c>
      <c r="F288" t="inlineStr">
        <is>
          <t>T</t>
        </is>
      </c>
      <c r="G288" t="inlineStr">
        <is>
          <t>T</t>
        </is>
      </c>
      <c r="H288" t="inlineStr">
        <is>
          <t>T</t>
        </is>
      </c>
      <c r="I288" t="inlineStr">
        <is>
          <t>T</t>
        </is>
      </c>
      <c r="J288" t="inlineStr">
        <is>
          <t>T</t>
        </is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7549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inlineStr">
        <is>
          <t>T</t>
        </is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T</t>
        </is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inlineStr">
        <is>
          <t>T</t>
        </is>
      </c>
      <c r="AI288" t="inlineStr">
        <is>
          <t>T</t>
        </is>
      </c>
      <c r="AJ288" t="n">
        <v>274</v>
      </c>
      <c r="AK288" t="inlineStr">
        <is>
          <t>T</t>
        </is>
      </c>
      <c r="AL288" t="inlineStr">
        <is>
          <t>T</t>
        </is>
      </c>
      <c r="AM288" t="inlineStr">
        <is>
          <t>T</t>
        </is>
      </c>
      <c r="AN288" t="inlineStr">
        <is>
          <t>T</t>
        </is>
      </c>
      <c r="AO288" t="inlineStr">
        <is>
          <t>T</t>
        </is>
      </c>
      <c r="AP288" t="inlineStr">
        <is>
          <t>T</t>
        </is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9210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inlineStr">
        <is>
          <t>T</t>
        </is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inlineStr">
        <is>
          <t>T</t>
        </is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inlineStr">
        <is>
          <t>T</t>
        </is>
      </c>
      <c r="BP288" t="inlineStr">
        <is>
          <t>T</t>
        </is>
      </c>
      <c r="BQ288" t="inlineStr">
        <is>
          <t>T</t>
        </is>
      </c>
      <c r="BR288" t="inlineStr">
        <is>
          <t>T</t>
        </is>
      </c>
      <c r="BS288" t="inlineStr">
        <is>
          <t>T</t>
        </is>
      </c>
    </row>
    <row r="289">
      <c r="A289" t="inlineStr">
        <is>
          <t>OREAS0502b</t>
        </is>
      </c>
      <c r="B289" t="n">
        <v>2.01</v>
      </c>
      <c r="C289" t="n">
        <v>74700</v>
      </c>
      <c r="D289" t="n">
        <v>19.1</v>
      </c>
      <c r="E289" t="n">
        <v>0.494</v>
      </c>
      <c r="F289" t="inlineStr">
        <is>
          <t>T</t>
        </is>
      </c>
      <c r="G289" t="n">
        <v>928</v>
      </c>
      <c r="H289" t="n">
        <v>2.57</v>
      </c>
      <c r="I289" t="n">
        <v>5.14</v>
      </c>
      <c r="J289" t="n">
        <v>27100</v>
      </c>
      <c r="K289" t="inlineStr">
        <is>
          <t>T</t>
        </is>
      </c>
      <c r="L289" t="n">
        <v>61</v>
      </c>
      <c r="M289" t="inlineStr">
        <is>
          <t>T</t>
        </is>
      </c>
      <c r="N289" t="n">
        <v>20.2</v>
      </c>
      <c r="O289" t="n">
        <v>84</v>
      </c>
      <c r="P289" t="n">
        <v>10.3</v>
      </c>
      <c r="Q289" t="n">
        <v>7730</v>
      </c>
      <c r="R289" t="inlineStr">
        <is>
          <t>T</t>
        </is>
      </c>
      <c r="S289" t="n">
        <v>2.43</v>
      </c>
      <c r="T289" t="n">
        <v>1.29</v>
      </c>
      <c r="U289" t="n">
        <v>55700</v>
      </c>
      <c r="V289" t="n">
        <v>18.6</v>
      </c>
      <c r="W289" t="n">
        <v>4.95</v>
      </c>
      <c r="X289" t="n">
        <v>0.22</v>
      </c>
      <c r="Y289" t="n">
        <v>2.27</v>
      </c>
      <c r="Z289" t="inlineStr">
        <is>
          <t>T</t>
        </is>
      </c>
      <c r="AA289" t="n">
        <v>0.85</v>
      </c>
      <c r="AB289" t="n">
        <v>0.6</v>
      </c>
      <c r="AC289" t="inlineStr">
        <is>
          <t>T</t>
        </is>
      </c>
      <c r="AD289" t="n">
        <v>30600</v>
      </c>
      <c r="AE289" t="n">
        <v>29.9</v>
      </c>
      <c r="AF289" t="n">
        <v>31</v>
      </c>
      <c r="AG289" t="n">
        <v>0.34</v>
      </c>
      <c r="AH289" t="n">
        <v>15400</v>
      </c>
      <c r="AI289" t="n">
        <v>550</v>
      </c>
      <c r="AJ289" t="n">
        <v>238</v>
      </c>
      <c r="AK289" t="n">
        <v>20600</v>
      </c>
      <c r="AL289" t="n">
        <v>16.2</v>
      </c>
      <c r="AM289" t="n">
        <v>26.9</v>
      </c>
      <c r="AN289" t="n">
        <v>33.5</v>
      </c>
      <c r="AO289" t="n">
        <v>1000</v>
      </c>
      <c r="AP289" t="n">
        <v>31.5</v>
      </c>
      <c r="AQ289" t="inlineStr">
        <is>
          <t>T</t>
        </is>
      </c>
      <c r="AR289" t="n">
        <v>7.13</v>
      </c>
      <c r="AS289" t="inlineStr">
        <is>
          <t>T</t>
        </is>
      </c>
      <c r="AT289" t="n">
        <v>106</v>
      </c>
      <c r="AU289" t="n">
        <v>0.005</v>
      </c>
      <c r="AV289" t="inlineStr">
        <is>
          <t>T</t>
        </is>
      </c>
      <c r="AW289" t="inlineStr">
        <is>
          <t>T</t>
        </is>
      </c>
      <c r="AX289" t="n">
        <v>9500</v>
      </c>
      <c r="AY289" t="n">
        <v>1.66</v>
      </c>
      <c r="AZ289" t="n">
        <v>13.2</v>
      </c>
      <c r="BA289" t="n">
        <v>8.470000000000001</v>
      </c>
      <c r="BB289" t="inlineStr">
        <is>
          <t>T</t>
        </is>
      </c>
      <c r="BC289" t="n">
        <v>5.33</v>
      </c>
      <c r="BD289" t="n">
        <v>11.1</v>
      </c>
      <c r="BE289" t="n">
        <v>350</v>
      </c>
      <c r="BF289" t="n">
        <v>1.17</v>
      </c>
      <c r="BG289" t="n">
        <v>0.74</v>
      </c>
      <c r="BH289" t="n">
        <v>0.16</v>
      </c>
      <c r="BI289" t="n">
        <v>15.8</v>
      </c>
      <c r="BJ289" t="n">
        <v>4400</v>
      </c>
      <c r="BK289" t="n">
        <v>0.8</v>
      </c>
      <c r="BL289" t="n">
        <v>0.33</v>
      </c>
      <c r="BM289" t="n">
        <v>4.28</v>
      </c>
      <c r="BN289" t="n">
        <v>114</v>
      </c>
      <c r="BO289" t="n">
        <v>3.43</v>
      </c>
      <c r="BP289" t="n">
        <v>23.3</v>
      </c>
      <c r="BQ289" t="n">
        <v>2.3</v>
      </c>
      <c r="BR289" t="n">
        <v>134</v>
      </c>
      <c r="BS289" t="n">
        <v>71</v>
      </c>
    </row>
    <row r="290">
      <c r="A290" t="inlineStr">
        <is>
          <t>OREAS0502c</t>
        </is>
      </c>
      <c r="B290" t="n">
        <v>0.796</v>
      </c>
      <c r="C290" t="n">
        <v>73700</v>
      </c>
      <c r="D290" t="n">
        <v>57</v>
      </c>
      <c r="E290" t="n">
        <v>0.488</v>
      </c>
      <c r="F290" t="inlineStr">
        <is>
          <t>T</t>
        </is>
      </c>
      <c r="G290" t="n">
        <v>1028</v>
      </c>
      <c r="H290" t="n">
        <v>2.75</v>
      </c>
      <c r="I290" t="n">
        <v>0.67</v>
      </c>
      <c r="J290" t="n">
        <v>26100</v>
      </c>
      <c r="K290" t="n">
        <v>0.35</v>
      </c>
      <c r="L290" t="n">
        <v>67</v>
      </c>
      <c r="M290" t="inlineStr">
        <is>
          <t>T</t>
        </is>
      </c>
      <c r="N290" t="n">
        <v>14.4</v>
      </c>
      <c r="O290" t="n">
        <v>68</v>
      </c>
      <c r="P290" t="n">
        <v>10.8</v>
      </c>
      <c r="Q290" t="n">
        <v>7830</v>
      </c>
      <c r="R290" t="n">
        <v>4.45</v>
      </c>
      <c r="S290" t="n">
        <v>2.49</v>
      </c>
      <c r="T290" t="n">
        <v>1.36</v>
      </c>
      <c r="U290" t="n">
        <v>49200</v>
      </c>
      <c r="V290" t="n">
        <v>18.5</v>
      </c>
      <c r="W290" t="n">
        <v>4.94</v>
      </c>
      <c r="X290" t="inlineStr">
        <is>
          <t>T</t>
        </is>
      </c>
      <c r="Y290" t="n">
        <v>2.48</v>
      </c>
      <c r="Z290" t="inlineStr">
        <is>
          <t>T</t>
        </is>
      </c>
      <c r="AA290" t="n">
        <v>0.88</v>
      </c>
      <c r="AB290" t="n">
        <v>0.089</v>
      </c>
      <c r="AC290" t="inlineStr">
        <is>
          <t>T</t>
        </is>
      </c>
      <c r="AD290" t="n">
        <v>31700</v>
      </c>
      <c r="AE290" t="n">
        <v>33.1</v>
      </c>
      <c r="AF290" t="n">
        <v>32.2</v>
      </c>
      <c r="AG290" t="n">
        <v>0.35</v>
      </c>
      <c r="AH290" t="n">
        <v>15000</v>
      </c>
      <c r="AI290" t="n">
        <v>530</v>
      </c>
      <c r="AJ290" t="n">
        <v>226</v>
      </c>
      <c r="AK290" t="n">
        <v>19800</v>
      </c>
      <c r="AL290" t="n">
        <v>17.5</v>
      </c>
      <c r="AM290" t="n">
        <v>29.4</v>
      </c>
      <c r="AN290" t="n">
        <v>36.4</v>
      </c>
      <c r="AO290" t="n">
        <v>990</v>
      </c>
      <c r="AP290" t="n">
        <v>23.5</v>
      </c>
      <c r="AQ290" t="inlineStr">
        <is>
          <t>T</t>
        </is>
      </c>
      <c r="AR290" t="n">
        <v>7.66</v>
      </c>
      <c r="AS290" t="inlineStr">
        <is>
          <t>T</t>
        </is>
      </c>
      <c r="AT290" t="n">
        <v>124</v>
      </c>
      <c r="AU290" t="n">
        <v>0.005</v>
      </c>
      <c r="AV290" t="inlineStr">
        <is>
          <t>T</t>
        </is>
      </c>
      <c r="AW290" t="inlineStr">
        <is>
          <t>T</t>
        </is>
      </c>
      <c r="AX290" t="n">
        <v>8260</v>
      </c>
      <c r="AY290" t="n">
        <v>6.37</v>
      </c>
      <c r="AZ290" t="n">
        <v>12.9</v>
      </c>
      <c r="BA290" t="n">
        <v>3.4</v>
      </c>
      <c r="BB290" t="inlineStr">
        <is>
          <t>T</t>
        </is>
      </c>
      <c r="BC290" t="n">
        <v>4.34</v>
      </c>
      <c r="BD290" t="n">
        <v>3.4</v>
      </c>
      <c r="BE290" t="n">
        <v>327</v>
      </c>
      <c r="BF290" t="n">
        <v>1.24</v>
      </c>
      <c r="BG290" t="n">
        <v>0.76</v>
      </c>
      <c r="BH290" t="n">
        <v>0.47</v>
      </c>
      <c r="BI290" t="n">
        <v>17.6</v>
      </c>
      <c r="BJ290" t="n">
        <v>4600</v>
      </c>
      <c r="BK290" t="n">
        <v>0.9</v>
      </c>
      <c r="BL290" t="n">
        <v>0.35</v>
      </c>
      <c r="BM290" t="n">
        <v>4.82</v>
      </c>
      <c r="BN290" t="n">
        <v>110</v>
      </c>
      <c r="BO290" t="n">
        <v>4.53</v>
      </c>
      <c r="BP290" t="n">
        <v>24.1</v>
      </c>
      <c r="BQ290" t="n">
        <v>2.31</v>
      </c>
      <c r="BR290" t="n">
        <v>109</v>
      </c>
      <c r="BS290" t="n">
        <v>78</v>
      </c>
    </row>
    <row r="291">
      <c r="A291" t="inlineStr">
        <is>
          <t>OREAS0502d</t>
        </is>
      </c>
      <c r="B291" t="n">
        <v>1.7</v>
      </c>
      <c r="C291" t="n">
        <v>77000</v>
      </c>
      <c r="D291" t="n">
        <v>40.3</v>
      </c>
      <c r="E291" t="n">
        <v>0.499</v>
      </c>
      <c r="F291" s="2" t="n">
        <v>10</v>
      </c>
      <c r="G291" t="n">
        <v>811</v>
      </c>
      <c r="H291" t="n">
        <v>2.07</v>
      </c>
      <c r="I291" t="n">
        <v>2.2</v>
      </c>
      <c r="J291" t="n">
        <v>19300</v>
      </c>
      <c r="K291" t="n">
        <v>0.96</v>
      </c>
      <c r="L291" t="n">
        <v>56</v>
      </c>
      <c r="M291" t="inlineStr">
        <is>
          <t>T</t>
        </is>
      </c>
      <c r="N291" t="n">
        <v>15.2</v>
      </c>
      <c r="O291" t="n">
        <v>40.4</v>
      </c>
      <c r="P291" t="n">
        <v>7.51</v>
      </c>
      <c r="Q291" t="n">
        <v>7760</v>
      </c>
      <c r="R291" t="n">
        <v>3.06</v>
      </c>
      <c r="S291" t="n">
        <v>1.37</v>
      </c>
      <c r="T291" t="n">
        <v>1.11</v>
      </c>
      <c r="U291" t="n">
        <v>37000</v>
      </c>
      <c r="V291" t="n">
        <v>18.3</v>
      </c>
      <c r="W291" t="n">
        <v>4.57</v>
      </c>
      <c r="X291" t="n">
        <v>0.097</v>
      </c>
      <c r="Y291" t="n">
        <v>1.84</v>
      </c>
      <c r="Z291" t="n">
        <v>0.062</v>
      </c>
      <c r="AA291" t="n">
        <v>0.52</v>
      </c>
      <c r="AB291" t="n">
        <v>0.45</v>
      </c>
      <c r="AC291" t="inlineStr">
        <is>
          <t>T</t>
        </is>
      </c>
      <c r="AD291" t="n">
        <v>29800</v>
      </c>
      <c r="AE291" t="n">
        <v>27.7</v>
      </c>
      <c r="AF291" t="n">
        <v>38.1</v>
      </c>
      <c r="AG291" t="n">
        <v>0.19</v>
      </c>
      <c r="AH291" t="n">
        <v>9290</v>
      </c>
      <c r="AI291" t="n">
        <v>370</v>
      </c>
      <c r="AJ291" t="n">
        <v>249</v>
      </c>
      <c r="AK291" t="n">
        <v>20400</v>
      </c>
      <c r="AL291" t="n">
        <v>9.720000000000001</v>
      </c>
      <c r="AM291" t="n">
        <v>25.9</v>
      </c>
      <c r="AN291" t="n">
        <v>19.9</v>
      </c>
      <c r="AO291" t="n">
        <v>870</v>
      </c>
      <c r="AP291" t="n">
        <v>82</v>
      </c>
      <c r="AQ291" t="inlineStr">
        <is>
          <t>T</t>
        </is>
      </c>
      <c r="AR291" t="n">
        <v>6.5</v>
      </c>
      <c r="AS291" t="inlineStr">
        <is>
          <t>T</t>
        </is>
      </c>
      <c r="AT291" t="n">
        <v>70</v>
      </c>
      <c r="AU291" t="n">
        <v>0.073</v>
      </c>
      <c r="AV291" t="inlineStr">
        <is>
          <t>T</t>
        </is>
      </c>
      <c r="AW291" t="inlineStr">
        <is>
          <t>T</t>
        </is>
      </c>
      <c r="AX291" t="n">
        <v>11900</v>
      </c>
      <c r="AY291" t="n">
        <v>4.75</v>
      </c>
      <c r="AZ291" t="n">
        <v>9.76</v>
      </c>
      <c r="BA291" t="n">
        <v>7.01</v>
      </c>
      <c r="BB291" t="inlineStr">
        <is>
          <t>T</t>
        </is>
      </c>
      <c r="BC291" t="n">
        <v>5.15</v>
      </c>
      <c r="BD291" t="n">
        <v>4.06</v>
      </c>
      <c r="BE291" t="n">
        <v>299</v>
      </c>
      <c r="BF291" t="n">
        <v>0.83</v>
      </c>
      <c r="BG291" t="n">
        <v>0.59</v>
      </c>
      <c r="BH291" t="n">
        <v>0.96</v>
      </c>
      <c r="BI291" t="n">
        <v>9.720000000000001</v>
      </c>
      <c r="BJ291" t="n">
        <v>3220</v>
      </c>
      <c r="BK291" t="n">
        <v>0.76</v>
      </c>
      <c r="BL291" t="n">
        <v>0.2</v>
      </c>
      <c r="BM291" t="n">
        <v>2.93</v>
      </c>
      <c r="BN291" t="n">
        <v>70</v>
      </c>
      <c r="BO291" t="n">
        <v>8.619999999999999</v>
      </c>
      <c r="BP291" t="n">
        <v>13.7</v>
      </c>
      <c r="BQ291" t="n">
        <v>1.19</v>
      </c>
      <c r="BR291" t="n">
        <v>305</v>
      </c>
      <c r="BS291" t="n">
        <v>59</v>
      </c>
    </row>
    <row r="292">
      <c r="A292" t="inlineStr">
        <is>
          <t>OREAS0503</t>
        </is>
      </c>
      <c r="B292" t="n">
        <v>1.63</v>
      </c>
      <c r="C292" t="inlineStr">
        <is>
          <t>T</t>
        </is>
      </c>
      <c r="D292" t="inlineStr">
        <is>
          <t>T</t>
        </is>
      </c>
      <c r="E292" t="n">
        <v>0.6870000000000001</v>
      </c>
      <c r="F292" t="inlineStr">
        <is>
          <t>T</t>
        </is>
      </c>
      <c r="G292" t="inlineStr">
        <is>
          <t>T</t>
        </is>
      </c>
      <c r="H292" t="inlineStr">
        <is>
          <t>T</t>
        </is>
      </c>
      <c r="I292" t="inlineStr">
        <is>
          <t>T</t>
        </is>
      </c>
      <c r="J292" t="inlineStr">
        <is>
          <t>T</t>
        </is>
      </c>
      <c r="K292" t="inlineStr">
        <is>
          <t>T</t>
        </is>
      </c>
      <c r="L292" t="inlineStr">
        <is>
          <t>T</t>
        </is>
      </c>
      <c r="M292" t="inlineStr">
        <is>
          <t>T</t>
        </is>
      </c>
      <c r="N292" t="inlineStr">
        <is>
          <t>T</t>
        </is>
      </c>
      <c r="O292" t="inlineStr">
        <is>
          <t>T</t>
        </is>
      </c>
      <c r="P292" t="inlineStr">
        <is>
          <t>T</t>
        </is>
      </c>
      <c r="Q292" t="n">
        <v>5658</v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inlineStr">
        <is>
          <t>T</t>
        </is>
      </c>
      <c r="AD292" t="inlineStr">
        <is>
          <t>T</t>
        </is>
      </c>
      <c r="AE292" t="inlineStr">
        <is>
          <t>T</t>
        </is>
      </c>
      <c r="AF292" t="inlineStr">
        <is>
          <t>T</t>
        </is>
      </c>
      <c r="AG292" t="inlineStr">
        <is>
          <t>T</t>
        </is>
      </c>
      <c r="AH292" t="inlineStr">
        <is>
          <t>T</t>
        </is>
      </c>
      <c r="AI292" t="inlineStr">
        <is>
          <t>T</t>
        </is>
      </c>
      <c r="AJ292" t="n">
        <v>390</v>
      </c>
      <c r="AK292" t="inlineStr">
        <is>
          <t>T</t>
        </is>
      </c>
      <c r="AL292" t="inlineStr">
        <is>
          <t>T</t>
        </is>
      </c>
      <c r="AM292" t="inlineStr">
        <is>
          <t>T</t>
        </is>
      </c>
      <c r="AN292" t="inlineStr">
        <is>
          <t>T</t>
        </is>
      </c>
      <c r="AO292" t="inlineStr">
        <is>
          <t>T</t>
        </is>
      </c>
      <c r="AP292" t="inlineStr">
        <is>
          <t>T</t>
        </is>
      </c>
      <c r="AQ292" t="inlineStr">
        <is>
          <t>T</t>
        </is>
      </c>
      <c r="AR292" t="inlineStr">
        <is>
          <t>T</t>
        </is>
      </c>
      <c r="AS292" t="inlineStr">
        <is>
          <t>T</t>
        </is>
      </c>
      <c r="AT292" t="inlineStr">
        <is>
          <t>T</t>
        </is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7240</v>
      </c>
      <c r="AY292" t="inlineStr">
        <is>
          <t>T</t>
        </is>
      </c>
      <c r="AZ292" t="inlineStr">
        <is>
          <t>T</t>
        </is>
      </c>
      <c r="BA292" t="inlineStr">
        <is>
          <t>T</t>
        </is>
      </c>
      <c r="BB292" t="inlineStr">
        <is>
          <t>T</t>
        </is>
      </c>
      <c r="BC292" t="inlineStr">
        <is>
          <t>T</t>
        </is>
      </c>
      <c r="BD292" t="inlineStr">
        <is>
          <t>T</t>
        </is>
      </c>
      <c r="BE292" t="inlineStr">
        <is>
          <t>T</t>
        </is>
      </c>
      <c r="BF292" t="inlineStr">
        <is>
          <t>T</t>
        </is>
      </c>
      <c r="BG292" t="inlineStr">
        <is>
          <t>T</t>
        </is>
      </c>
      <c r="BH292" t="inlineStr">
        <is>
          <t>T</t>
        </is>
      </c>
      <c r="BI292" t="inlineStr">
        <is>
          <t>T</t>
        </is>
      </c>
      <c r="BJ292" t="inlineStr">
        <is>
          <t>T</t>
        </is>
      </c>
      <c r="BK292" t="inlineStr">
        <is>
          <t>T</t>
        </is>
      </c>
      <c r="BL292" t="inlineStr">
        <is>
          <t>T</t>
        </is>
      </c>
      <c r="BM292" t="inlineStr">
        <is>
          <t>T</t>
        </is>
      </c>
      <c r="BN292" t="inlineStr">
        <is>
          <t>T</t>
        </is>
      </c>
      <c r="BO292" t="inlineStr">
        <is>
          <t>T</t>
        </is>
      </c>
      <c r="BP292" t="inlineStr">
        <is>
          <t>T</t>
        </is>
      </c>
      <c r="BQ292" t="inlineStr">
        <is>
          <t>T</t>
        </is>
      </c>
      <c r="BR292" t="inlineStr">
        <is>
          <t>T</t>
        </is>
      </c>
      <c r="BS292" t="inlineStr">
        <is>
          <t>T</t>
        </is>
      </c>
    </row>
    <row r="293">
      <c r="A293" t="inlineStr">
        <is>
          <t>OREAS0503b</t>
        </is>
      </c>
      <c r="B293" t="n">
        <v>1.46</v>
      </c>
      <c r="C293" t="n">
        <v>74500</v>
      </c>
      <c r="D293" t="n">
        <v>18.9</v>
      </c>
      <c r="E293" t="n">
        <v>0.695</v>
      </c>
      <c r="F293" t="inlineStr">
        <is>
          <t>T</t>
        </is>
      </c>
      <c r="G293" t="n">
        <v>932</v>
      </c>
      <c r="H293" t="n">
        <v>2.51</v>
      </c>
      <c r="I293" t="n">
        <v>2.61</v>
      </c>
      <c r="J293" t="n">
        <v>27300</v>
      </c>
      <c r="K293" t="inlineStr">
        <is>
          <t>T</t>
        </is>
      </c>
      <c r="L293" t="n">
        <v>59</v>
      </c>
      <c r="M293" t="inlineStr">
        <is>
          <t>T</t>
        </is>
      </c>
      <c r="N293" t="n">
        <v>17.1</v>
      </c>
      <c r="O293" t="n">
        <v>84</v>
      </c>
      <c r="P293" t="n">
        <v>9.94</v>
      </c>
      <c r="Q293" t="n">
        <v>5310</v>
      </c>
      <c r="R293" t="n">
        <v>4.42</v>
      </c>
      <c r="S293" t="n">
        <v>2.41</v>
      </c>
      <c r="T293" t="n">
        <v>1.26</v>
      </c>
      <c r="U293" t="n">
        <v>54300</v>
      </c>
      <c r="V293" t="n">
        <v>18.4</v>
      </c>
      <c r="W293" t="n">
        <v>4.8</v>
      </c>
      <c r="X293" t="n">
        <v>0.21</v>
      </c>
      <c r="Y293" t="n">
        <v>2.25</v>
      </c>
      <c r="Z293" t="inlineStr">
        <is>
          <t>T</t>
        </is>
      </c>
      <c r="AA293" t="n">
        <v>0.85</v>
      </c>
      <c r="AB293" t="n">
        <v>0.39</v>
      </c>
      <c r="AC293" t="inlineStr">
        <is>
          <t>T</t>
        </is>
      </c>
      <c r="AD293" t="n">
        <v>30700</v>
      </c>
      <c r="AE293" t="n">
        <v>30</v>
      </c>
      <c r="AF293" t="n">
        <v>30.7</v>
      </c>
      <c r="AG293" t="n">
        <v>0.34</v>
      </c>
      <c r="AH293" t="n">
        <v>15400</v>
      </c>
      <c r="AI293" t="n">
        <v>553</v>
      </c>
      <c r="AJ293" t="n">
        <v>319</v>
      </c>
      <c r="AK293" t="n">
        <v>20400</v>
      </c>
      <c r="AL293" t="n">
        <v>16</v>
      </c>
      <c r="AM293" t="n">
        <v>26.9</v>
      </c>
      <c r="AN293" t="n">
        <v>35</v>
      </c>
      <c r="AO293" t="n">
        <v>1000</v>
      </c>
      <c r="AP293" t="n">
        <v>24.3</v>
      </c>
      <c r="AQ293" t="inlineStr">
        <is>
          <t>T</t>
        </is>
      </c>
      <c r="AR293" t="n">
        <v>7.16</v>
      </c>
      <c r="AS293" t="inlineStr">
        <is>
          <t>T</t>
        </is>
      </c>
      <c r="AT293" t="n">
        <v>106</v>
      </c>
      <c r="AU293" t="n">
        <v>0.005</v>
      </c>
      <c r="AV293" t="inlineStr">
        <is>
          <t>T</t>
        </is>
      </c>
      <c r="AW293" t="inlineStr">
        <is>
          <t>T</t>
        </is>
      </c>
      <c r="AX293" t="n">
        <v>6670</v>
      </c>
      <c r="AY293" t="n">
        <v>0.89</v>
      </c>
      <c r="AZ293" t="n">
        <v>13.1</v>
      </c>
      <c r="BA293" t="n">
        <v>6.61</v>
      </c>
      <c r="BB293" t="inlineStr">
        <is>
          <t>T</t>
        </is>
      </c>
      <c r="BC293" t="n">
        <v>5.25</v>
      </c>
      <c r="BD293" t="n">
        <v>7.52</v>
      </c>
      <c r="BE293" t="n">
        <v>369</v>
      </c>
      <c r="BF293" t="n">
        <v>1.21</v>
      </c>
      <c r="BG293" t="n">
        <v>0.72</v>
      </c>
      <c r="BH293" t="n">
        <v>0.19</v>
      </c>
      <c r="BI293" t="n">
        <v>15.6</v>
      </c>
      <c r="BJ293" t="n">
        <v>4400</v>
      </c>
      <c r="BK293" t="n">
        <v>0.8100000000000001</v>
      </c>
      <c r="BL293" t="n">
        <v>0.35</v>
      </c>
      <c r="BM293" t="n">
        <v>4.2</v>
      </c>
      <c r="BN293" t="n">
        <v>114</v>
      </c>
      <c r="BO293" t="n">
        <v>3.39</v>
      </c>
      <c r="BP293" t="n">
        <v>22.9</v>
      </c>
      <c r="BQ293" t="n">
        <v>2.33</v>
      </c>
      <c r="BR293" t="n">
        <v>92</v>
      </c>
      <c r="BS293" t="n">
        <v>71</v>
      </c>
    </row>
    <row r="294">
      <c r="A294" t="inlineStr">
        <is>
          <t>OREAS0503c</t>
        </is>
      </c>
      <c r="B294" t="n">
        <v>0.826</v>
      </c>
      <c r="C294" t="n">
        <v>73700</v>
      </c>
      <c r="D294" t="n">
        <v>34.5</v>
      </c>
      <c r="E294" t="n">
        <v>0.698</v>
      </c>
      <c r="F294" t="inlineStr">
        <is>
          <t>T</t>
        </is>
      </c>
      <c r="G294" t="n">
        <v>985</v>
      </c>
      <c r="H294" t="n">
        <v>2.65</v>
      </c>
      <c r="I294" t="n">
        <v>0.6</v>
      </c>
      <c r="J294" t="n">
        <v>26300</v>
      </c>
      <c r="K294" t="n">
        <v>0.22</v>
      </c>
      <c r="L294" t="n">
        <v>63</v>
      </c>
      <c r="M294" t="inlineStr">
        <is>
          <t>T</t>
        </is>
      </c>
      <c r="N294" t="n">
        <v>14.6</v>
      </c>
      <c r="O294" t="n">
        <v>68</v>
      </c>
      <c r="P294" t="n">
        <v>10.3</v>
      </c>
      <c r="Q294" t="n">
        <v>5380</v>
      </c>
      <c r="R294" t="n">
        <v>4.21</v>
      </c>
      <c r="S294" t="n">
        <v>2.37</v>
      </c>
      <c r="T294" t="n">
        <v>1.26</v>
      </c>
      <c r="U294" t="n">
        <v>51700</v>
      </c>
      <c r="V294" t="n">
        <v>18.5</v>
      </c>
      <c r="W294" t="n">
        <v>4.75</v>
      </c>
      <c r="X294" t="inlineStr">
        <is>
          <t>T</t>
        </is>
      </c>
      <c r="Y294" t="n">
        <v>2.4</v>
      </c>
      <c r="Z294" t="inlineStr">
        <is>
          <t>T</t>
        </is>
      </c>
      <c r="AA294" t="n">
        <v>0.85</v>
      </c>
      <c r="AB294" t="n">
        <v>0.08599999999999999</v>
      </c>
      <c r="AC294" t="inlineStr">
        <is>
          <t>T</t>
        </is>
      </c>
      <c r="AD294" t="n">
        <v>31800</v>
      </c>
      <c r="AE294" t="n">
        <v>32</v>
      </c>
      <c r="AF294" t="n">
        <v>31.1</v>
      </c>
      <c r="AG294" t="n">
        <v>0.34</v>
      </c>
      <c r="AH294" t="n">
        <v>15000</v>
      </c>
      <c r="AI294" t="n">
        <v>540</v>
      </c>
      <c r="AJ294" t="n">
        <v>318</v>
      </c>
      <c r="AK294" t="n">
        <v>19900</v>
      </c>
      <c r="AL294" t="n">
        <v>16.6</v>
      </c>
      <c r="AM294" t="n">
        <v>27.7</v>
      </c>
      <c r="AN294" t="n">
        <v>36.8</v>
      </c>
      <c r="AO294" t="n">
        <v>990</v>
      </c>
      <c r="AP294" t="n">
        <v>20.6</v>
      </c>
      <c r="AQ294" t="inlineStr">
        <is>
          <t>T</t>
        </is>
      </c>
      <c r="AR294" t="n">
        <v>7.26</v>
      </c>
      <c r="AS294" t="inlineStr">
        <is>
          <t>T</t>
        </is>
      </c>
      <c r="AT294" t="n">
        <v>116</v>
      </c>
      <c r="AU294" t="n">
        <v>0.005</v>
      </c>
      <c r="AV294" t="inlineStr">
        <is>
          <t>T</t>
        </is>
      </c>
      <c r="AW294" t="inlineStr">
        <is>
          <t>T</t>
        </is>
      </c>
      <c r="AX294" t="n">
        <v>5860</v>
      </c>
      <c r="AY294" t="n">
        <v>3.6</v>
      </c>
      <c r="AZ294" t="n">
        <v>13.2</v>
      </c>
      <c r="BA294" t="n">
        <v>3.31</v>
      </c>
      <c r="BB294" t="inlineStr">
        <is>
          <t>T</t>
        </is>
      </c>
      <c r="BC294" t="n">
        <v>4.07</v>
      </c>
      <c r="BD294" t="n">
        <v>3.38</v>
      </c>
      <c r="BE294" t="n">
        <v>336</v>
      </c>
      <c r="BF294" t="n">
        <v>1.19</v>
      </c>
      <c r="BG294" t="n">
        <v>0.73</v>
      </c>
      <c r="BH294" t="n">
        <v>0.37</v>
      </c>
      <c r="BI294" t="n">
        <v>16.5</v>
      </c>
      <c r="BJ294" t="n">
        <v>4530</v>
      </c>
      <c r="BK294" t="n">
        <v>0.86</v>
      </c>
      <c r="BL294" t="n">
        <v>0.33</v>
      </c>
      <c r="BM294" t="n">
        <v>4.47</v>
      </c>
      <c r="BN294" t="n">
        <v>113</v>
      </c>
      <c r="BO294" t="n">
        <v>4.4</v>
      </c>
      <c r="BP294" t="n">
        <v>23.3</v>
      </c>
      <c r="BQ294" t="n">
        <v>2.24</v>
      </c>
      <c r="BR294" t="n">
        <v>87</v>
      </c>
      <c r="BS294" t="n">
        <v>75</v>
      </c>
    </row>
    <row r="295">
      <c r="A295" t="inlineStr">
        <is>
          <t>OREAS0503d</t>
        </is>
      </c>
      <c r="B295" t="n">
        <v>1.32</v>
      </c>
      <c r="C295" t="n">
        <v>75000</v>
      </c>
      <c r="D295" t="n">
        <v>87</v>
      </c>
      <c r="E295" t="n">
        <v>0.666</v>
      </c>
      <c r="F295" t="inlineStr">
        <is>
          <t>T</t>
        </is>
      </c>
      <c r="G295" t="n">
        <v>1001</v>
      </c>
      <c r="H295" t="n">
        <v>2.93</v>
      </c>
      <c r="I295" t="n">
        <v>1.41</v>
      </c>
      <c r="J295" t="n">
        <v>26400</v>
      </c>
      <c r="K295" t="n">
        <v>0.22</v>
      </c>
      <c r="L295" t="n">
        <v>68</v>
      </c>
      <c r="M295" t="inlineStr">
        <is>
          <t>T</t>
        </is>
      </c>
      <c r="N295" t="n">
        <v>16.7</v>
      </c>
      <c r="O295" t="n">
        <v>64</v>
      </c>
      <c r="P295" t="n">
        <v>11.2</v>
      </c>
      <c r="Q295" t="n">
        <v>5240</v>
      </c>
      <c r="R295" t="n">
        <v>4.63</v>
      </c>
      <c r="S295" t="n">
        <v>2.66</v>
      </c>
      <c r="T295" t="n">
        <v>1.29</v>
      </c>
      <c r="U295" t="n">
        <v>48800</v>
      </c>
      <c r="V295" t="n">
        <v>18.5</v>
      </c>
      <c r="W295" t="n">
        <v>5.18</v>
      </c>
      <c r="X295" t="n">
        <v>0.15</v>
      </c>
      <c r="Y295" t="n">
        <v>2.72</v>
      </c>
      <c r="Z295" t="inlineStr">
        <is>
          <t>T</t>
        </is>
      </c>
      <c r="AA295" t="n">
        <v>0.92</v>
      </c>
      <c r="AB295" t="n">
        <v>0.094</v>
      </c>
      <c r="AC295" t="inlineStr">
        <is>
          <t>T</t>
        </is>
      </c>
      <c r="AD295" t="n">
        <v>31300</v>
      </c>
      <c r="AE295" t="n">
        <v>34.3</v>
      </c>
      <c r="AF295" t="n">
        <v>29.3</v>
      </c>
      <c r="AG295" t="n">
        <v>0.36</v>
      </c>
      <c r="AH295" t="n">
        <v>14100</v>
      </c>
      <c r="AI295" t="n">
        <v>530</v>
      </c>
      <c r="AJ295" t="n">
        <v>348</v>
      </c>
      <c r="AK295" t="n">
        <v>20400</v>
      </c>
      <c r="AL295" t="n">
        <v>20.1</v>
      </c>
      <c r="AM295" t="n">
        <v>29.5</v>
      </c>
      <c r="AN295" t="n">
        <v>31.2</v>
      </c>
      <c r="AO295" t="n">
        <v>1080</v>
      </c>
      <c r="AP295" t="n">
        <v>20.6</v>
      </c>
      <c r="AQ295" t="inlineStr">
        <is>
          <t>T</t>
        </is>
      </c>
      <c r="AR295" t="n">
        <v>7.96</v>
      </c>
      <c r="AS295" t="inlineStr">
        <is>
          <t>T</t>
        </is>
      </c>
      <c r="AT295" t="n">
        <v>120</v>
      </c>
      <c r="AU295" t="n">
        <v>0.246</v>
      </c>
      <c r="AV295" t="inlineStr">
        <is>
          <t>T</t>
        </is>
      </c>
      <c r="AW295" t="inlineStr">
        <is>
          <t>T</t>
        </is>
      </c>
      <c r="AX295" t="n">
        <v>7980</v>
      </c>
      <c r="AY295" t="n">
        <v>3.49</v>
      </c>
      <c r="AZ295" t="n">
        <v>12.5</v>
      </c>
      <c r="BA295" t="n">
        <v>3.29</v>
      </c>
      <c r="BB295" t="inlineStr">
        <is>
          <t>T</t>
        </is>
      </c>
      <c r="BC295" t="n">
        <v>4.54</v>
      </c>
      <c r="BD295" t="n">
        <v>3.47</v>
      </c>
      <c r="BE295" t="n">
        <v>363</v>
      </c>
      <c r="BF295" t="n">
        <v>1.46</v>
      </c>
      <c r="BG295" t="n">
        <v>0.79</v>
      </c>
      <c r="BH295" t="n">
        <v>0.3</v>
      </c>
      <c r="BI295" t="n">
        <v>17</v>
      </c>
      <c r="BJ295" t="n">
        <v>4860</v>
      </c>
      <c r="BK295" t="n">
        <v>0.92</v>
      </c>
      <c r="BL295" t="n">
        <v>0.36</v>
      </c>
      <c r="BM295" t="n">
        <v>4.63</v>
      </c>
      <c r="BN295" t="n">
        <v>104</v>
      </c>
      <c r="BO295" t="n">
        <v>3.47</v>
      </c>
      <c r="BP295" t="n">
        <v>23.9</v>
      </c>
      <c r="BQ295" t="n">
        <v>2.32</v>
      </c>
      <c r="BR295" t="n">
        <v>75</v>
      </c>
      <c r="BS295" t="n">
        <v>89</v>
      </c>
    </row>
    <row r="296">
      <c r="A296" t="inlineStr">
        <is>
          <t>OREAS0503e</t>
        </is>
      </c>
      <c r="B296" t="n">
        <v>1.49</v>
      </c>
      <c r="C296" t="n">
        <v>75500</v>
      </c>
      <c r="D296" t="n">
        <v>28.8</v>
      </c>
      <c r="E296" t="n">
        <v>0.709</v>
      </c>
      <c r="F296" s="2" t="n">
        <v>10</v>
      </c>
      <c r="G296" t="n">
        <v>926</v>
      </c>
      <c r="H296" t="n">
        <v>2.34</v>
      </c>
      <c r="I296" t="n">
        <v>1.86</v>
      </c>
      <c r="J296" t="n">
        <v>19500</v>
      </c>
      <c r="K296" t="n">
        <v>0.75</v>
      </c>
      <c r="L296" t="n">
        <v>67</v>
      </c>
      <c r="M296" t="inlineStr">
        <is>
          <t>T</t>
        </is>
      </c>
      <c r="N296" t="n">
        <v>16.3</v>
      </c>
      <c r="O296" t="n">
        <v>45.9</v>
      </c>
      <c r="P296" t="n">
        <v>9.33</v>
      </c>
      <c r="Q296" t="n">
        <v>5310</v>
      </c>
      <c r="R296" t="n">
        <v>3.5</v>
      </c>
      <c r="S296" t="n">
        <v>1.44</v>
      </c>
      <c r="T296" t="n">
        <v>1.29</v>
      </c>
      <c r="U296" t="n">
        <v>41100</v>
      </c>
      <c r="V296" t="n">
        <v>19.4</v>
      </c>
      <c r="W296" t="n">
        <v>5.5</v>
      </c>
      <c r="X296" t="n">
        <v>0.18</v>
      </c>
      <c r="Y296" t="n">
        <v>1.83</v>
      </c>
      <c r="Z296" t="n">
        <v>0.065</v>
      </c>
      <c r="AA296" t="n">
        <v>0.58</v>
      </c>
      <c r="AB296" t="n">
        <v>0.38</v>
      </c>
      <c r="AC296" t="inlineStr">
        <is>
          <t>T</t>
        </is>
      </c>
      <c r="AD296" t="n">
        <v>29500</v>
      </c>
      <c r="AE296" t="n">
        <v>33.3</v>
      </c>
      <c r="AF296" t="n">
        <v>46.3</v>
      </c>
      <c r="AG296" t="n">
        <v>0.19</v>
      </c>
      <c r="AH296" t="n">
        <v>9170</v>
      </c>
      <c r="AI296" t="n">
        <v>430</v>
      </c>
      <c r="AJ296" t="n">
        <v>343</v>
      </c>
      <c r="AK296" t="n">
        <v>20100</v>
      </c>
      <c r="AL296" t="n">
        <v>11</v>
      </c>
      <c r="AM296" t="n">
        <v>31</v>
      </c>
      <c r="AN296" t="n">
        <v>46.4</v>
      </c>
      <c r="AO296" t="n">
        <v>880</v>
      </c>
      <c r="AP296" t="n">
        <v>78</v>
      </c>
      <c r="AQ296" t="inlineStr">
        <is>
          <t>T</t>
        </is>
      </c>
      <c r="AR296" t="n">
        <v>7.83</v>
      </c>
      <c r="AS296" t="inlineStr">
        <is>
          <t>T</t>
        </is>
      </c>
      <c r="AT296" t="n">
        <v>86</v>
      </c>
      <c r="AU296" t="n">
        <v>0.016</v>
      </c>
      <c r="AV296" t="inlineStr">
        <is>
          <t>T</t>
        </is>
      </c>
      <c r="AW296" t="inlineStr">
        <is>
          <t>T</t>
        </is>
      </c>
      <c r="AX296" t="n">
        <v>8750</v>
      </c>
      <c r="AY296" t="n">
        <v>236</v>
      </c>
      <c r="AZ296" t="n">
        <v>9.66</v>
      </c>
      <c r="BA296" t="n">
        <v>6.03</v>
      </c>
      <c r="BB296" t="inlineStr">
        <is>
          <t>T</t>
        </is>
      </c>
      <c r="BC296" t="n">
        <v>6.21</v>
      </c>
      <c r="BD296" t="n">
        <v>4.51</v>
      </c>
      <c r="BE296" t="n">
        <v>229</v>
      </c>
      <c r="BF296" t="n">
        <v>0.97</v>
      </c>
      <c r="BG296" t="n">
        <v>0.6899999999999999</v>
      </c>
      <c r="BH296" t="n">
        <v>0.79</v>
      </c>
      <c r="BI296" t="n">
        <v>12.3</v>
      </c>
      <c r="BJ296" t="n">
        <v>3510</v>
      </c>
      <c r="BK296" t="n">
        <v>0.82</v>
      </c>
      <c r="BL296" t="n">
        <v>0.2</v>
      </c>
      <c r="BM296" t="n">
        <v>3.47</v>
      </c>
      <c r="BN296" t="n">
        <v>71</v>
      </c>
      <c r="BO296" t="n">
        <v>10.6</v>
      </c>
      <c r="BP296" t="n">
        <v>14.9</v>
      </c>
      <c r="BQ296" t="n">
        <v>1.18</v>
      </c>
      <c r="BR296" t="n">
        <v>261</v>
      </c>
      <c r="BS296" t="n">
        <v>57</v>
      </c>
    </row>
    <row r="297">
      <c r="A297" t="inlineStr">
        <is>
          <t>OREAS0504</t>
        </is>
      </c>
      <c r="B297" t="n">
        <v>3.13</v>
      </c>
      <c r="C297" t="inlineStr">
        <is>
          <t>T</t>
        </is>
      </c>
      <c r="D297" t="inlineStr">
        <is>
          <t>T</t>
        </is>
      </c>
      <c r="E297" t="n">
        <v>1.48</v>
      </c>
      <c r="F297" t="inlineStr">
        <is>
          <t>T</t>
        </is>
      </c>
      <c r="G297" t="inlineStr">
        <is>
          <t>T</t>
        </is>
      </c>
      <c r="H297" t="inlineStr">
        <is>
          <t>T</t>
        </is>
      </c>
      <c r="I297" t="inlineStr">
        <is>
          <t>T</t>
        </is>
      </c>
      <c r="J297" t="inlineStr">
        <is>
          <t>T</t>
        </is>
      </c>
      <c r="K297" t="inlineStr">
        <is>
          <t>T</t>
        </is>
      </c>
      <c r="L297" t="inlineStr">
        <is>
          <t>T</t>
        </is>
      </c>
      <c r="M297" t="inlineStr">
        <is>
          <t>T</t>
        </is>
      </c>
      <c r="N297" t="inlineStr">
        <is>
          <t>T</t>
        </is>
      </c>
      <c r="O297" t="inlineStr">
        <is>
          <t>T</t>
        </is>
      </c>
      <c r="P297" t="inlineStr">
        <is>
          <t>T</t>
        </is>
      </c>
      <c r="Q297" t="n">
        <v>11371</v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T</t>
        </is>
      </c>
      <c r="W297" t="inlineStr">
        <is>
          <t>T</t>
        </is>
      </c>
      <c r="X297" t="inlineStr">
        <is>
          <t>T</t>
        </is>
      </c>
      <c r="Y297" t="inlineStr">
        <is>
          <t>T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T</t>
        </is>
      </c>
      <c r="AE297" t="inlineStr">
        <is>
          <t>T</t>
        </is>
      </c>
      <c r="AF297" t="inlineStr">
        <is>
          <t>T</t>
        </is>
      </c>
      <c r="AG297" t="inlineStr">
        <is>
          <t>T</t>
        </is>
      </c>
      <c r="AH297" t="inlineStr">
        <is>
          <t>T</t>
        </is>
      </c>
      <c r="AI297" t="inlineStr">
        <is>
          <t>T</t>
        </is>
      </c>
      <c r="AJ297" t="n">
        <v>643</v>
      </c>
      <c r="AK297" t="inlineStr">
        <is>
          <t>T</t>
        </is>
      </c>
      <c r="AL297" t="inlineStr">
        <is>
          <t>T</t>
        </is>
      </c>
      <c r="AM297" t="inlineStr">
        <is>
          <t>T</t>
        </is>
      </c>
      <c r="AN297" t="inlineStr">
        <is>
          <t>T</t>
        </is>
      </c>
      <c r="AO297" t="inlineStr">
        <is>
          <t>T</t>
        </is>
      </c>
      <c r="AP297" t="inlineStr">
        <is>
          <t>T</t>
        </is>
      </c>
      <c r="AQ297" t="inlineStr">
        <is>
          <t>T</t>
        </is>
      </c>
      <c r="AR297" t="inlineStr">
        <is>
          <t>T</t>
        </is>
      </c>
      <c r="AS297" t="inlineStr">
        <is>
          <t>T</t>
        </is>
      </c>
      <c r="AT297" t="inlineStr">
        <is>
          <t>T</t>
        </is>
      </c>
      <c r="AU297" t="inlineStr">
        <is>
          <t>T</t>
        </is>
      </c>
      <c r="AV297" t="inlineStr">
        <is>
          <t>T</t>
        </is>
      </c>
      <c r="AW297" t="inlineStr">
        <is>
          <t>T</t>
        </is>
      </c>
      <c r="AX297" t="n">
        <v>13700</v>
      </c>
      <c r="AY297" t="inlineStr">
        <is>
          <t>T</t>
        </is>
      </c>
      <c r="AZ297" t="inlineStr">
        <is>
          <t>T</t>
        </is>
      </c>
      <c r="BA297" t="inlineStr">
        <is>
          <t>T</t>
        </is>
      </c>
      <c r="BB297" t="inlineStr">
        <is>
          <t>T</t>
        </is>
      </c>
      <c r="BC297" t="inlineStr">
        <is>
          <t>T</t>
        </is>
      </c>
      <c r="BD297" t="inlineStr">
        <is>
          <t>T</t>
        </is>
      </c>
      <c r="BE297" t="inlineStr">
        <is>
          <t>T</t>
        </is>
      </c>
      <c r="BF297" t="inlineStr">
        <is>
          <t>T</t>
        </is>
      </c>
      <c r="BG297" t="inlineStr">
        <is>
          <t>T</t>
        </is>
      </c>
      <c r="BH297" t="inlineStr">
        <is>
          <t>T</t>
        </is>
      </c>
      <c r="BI297" t="inlineStr">
        <is>
          <t>T</t>
        </is>
      </c>
      <c r="BJ297" t="inlineStr">
        <is>
          <t>T</t>
        </is>
      </c>
      <c r="BK297" t="inlineStr">
        <is>
          <t>T</t>
        </is>
      </c>
      <c r="BL297" t="inlineStr">
        <is>
          <t>T</t>
        </is>
      </c>
      <c r="BM297" t="inlineStr">
        <is>
          <t>T</t>
        </is>
      </c>
      <c r="BN297" t="inlineStr">
        <is>
          <t>T</t>
        </is>
      </c>
      <c r="BO297" t="inlineStr">
        <is>
          <t>T</t>
        </is>
      </c>
      <c r="BP297" t="inlineStr">
        <is>
          <t>T</t>
        </is>
      </c>
      <c r="BQ297" t="inlineStr">
        <is>
          <t>T</t>
        </is>
      </c>
      <c r="BR297" t="inlineStr">
        <is>
          <t>T</t>
        </is>
      </c>
      <c r="BS297" t="inlineStr">
        <is>
          <t>T</t>
        </is>
      </c>
    </row>
    <row r="298">
      <c r="A298" t="inlineStr">
        <is>
          <t>OREAS0504b</t>
        </is>
      </c>
      <c r="B298" t="n">
        <v>2.98</v>
      </c>
      <c r="C298" t="n">
        <v>69100</v>
      </c>
      <c r="D298" t="n">
        <v>10.3</v>
      </c>
      <c r="E298" t="n">
        <v>1.61</v>
      </c>
      <c r="F298" t="inlineStr">
        <is>
          <t>T</t>
        </is>
      </c>
      <c r="G298" t="n">
        <v>711</v>
      </c>
      <c r="H298" t="n">
        <v>1.57</v>
      </c>
      <c r="I298" t="n">
        <v>4.92</v>
      </c>
      <c r="J298" t="n">
        <v>27400</v>
      </c>
      <c r="K298" t="inlineStr">
        <is>
          <t>T</t>
        </is>
      </c>
      <c r="L298" t="n">
        <v>38.6</v>
      </c>
      <c r="M298" t="inlineStr">
        <is>
          <t>T</t>
        </is>
      </c>
      <c r="N298" t="n">
        <v>20.9</v>
      </c>
      <c r="O298" t="n">
        <v>70</v>
      </c>
      <c r="P298" t="n">
        <v>5.03</v>
      </c>
      <c r="Q298" t="n">
        <v>11100</v>
      </c>
      <c r="R298" t="n">
        <v>3.29</v>
      </c>
      <c r="S298" t="n">
        <v>1.82</v>
      </c>
      <c r="T298" t="n">
        <v>0.95</v>
      </c>
      <c r="U298" t="n">
        <v>73300</v>
      </c>
      <c r="V298" t="n">
        <v>16.7</v>
      </c>
      <c r="W298" t="n">
        <v>3.46</v>
      </c>
      <c r="X298" t="n">
        <v>0.21</v>
      </c>
      <c r="Y298" t="n">
        <v>1.82</v>
      </c>
      <c r="Z298" t="inlineStr">
        <is>
          <t>T</t>
        </is>
      </c>
      <c r="AA298" t="n">
        <v>0.65</v>
      </c>
      <c r="AB298" t="n">
        <v>0.73</v>
      </c>
      <c r="AC298" t="inlineStr">
        <is>
          <t>T</t>
        </is>
      </c>
      <c r="AD298" t="n">
        <v>29300</v>
      </c>
      <c r="AE298" t="n">
        <v>19.6</v>
      </c>
      <c r="AF298" t="n">
        <v>23.3</v>
      </c>
      <c r="AG298" t="n">
        <v>0.28</v>
      </c>
      <c r="AH298" t="n">
        <v>16600</v>
      </c>
      <c r="AI298" t="n">
        <v>540</v>
      </c>
      <c r="AJ298" t="n">
        <v>499</v>
      </c>
      <c r="AK298" t="n">
        <v>20200</v>
      </c>
      <c r="AL298" t="n">
        <v>10</v>
      </c>
      <c r="AM298" t="n">
        <v>17.7</v>
      </c>
      <c r="AN298" t="n">
        <v>30</v>
      </c>
      <c r="AO298" t="n">
        <v>960</v>
      </c>
      <c r="AP298" t="n">
        <v>26.2</v>
      </c>
      <c r="AQ298" t="inlineStr">
        <is>
          <t>T</t>
        </is>
      </c>
      <c r="AR298" t="n">
        <v>4.55</v>
      </c>
      <c r="AS298" t="inlineStr">
        <is>
          <t>T</t>
        </is>
      </c>
      <c r="AT298" t="n">
        <v>51</v>
      </c>
      <c r="AU298" t="n">
        <v>0.01</v>
      </c>
      <c r="AV298" t="inlineStr">
        <is>
          <t>T</t>
        </is>
      </c>
      <c r="AW298" t="inlineStr">
        <is>
          <t>T</t>
        </is>
      </c>
      <c r="AX298" t="n">
        <v>13100</v>
      </c>
      <c r="AY298" t="n">
        <v>1.19</v>
      </c>
      <c r="AZ298" t="n">
        <v>14.5</v>
      </c>
      <c r="BA298" t="n">
        <v>12.4</v>
      </c>
      <c r="BB298" t="inlineStr">
        <is>
          <t>T</t>
        </is>
      </c>
      <c r="BC298" t="n">
        <v>3.61</v>
      </c>
      <c r="BD298" t="n">
        <v>11.4</v>
      </c>
      <c r="BE298" t="n">
        <v>423</v>
      </c>
      <c r="BF298" t="n">
        <v>0.68</v>
      </c>
      <c r="BG298" t="n">
        <v>0.54</v>
      </c>
      <c r="BH298" t="n">
        <v>0.38</v>
      </c>
      <c r="BI298" t="n">
        <v>8.27</v>
      </c>
      <c r="BJ298" t="n">
        <v>3640</v>
      </c>
      <c r="BK298" t="n">
        <v>0.49</v>
      </c>
      <c r="BL298" t="n">
        <v>0.26</v>
      </c>
      <c r="BM298" t="n">
        <v>2.33</v>
      </c>
      <c r="BN298" t="n">
        <v>128</v>
      </c>
      <c r="BO298" t="n">
        <v>3.13</v>
      </c>
      <c r="BP298" t="n">
        <v>17.7</v>
      </c>
      <c r="BQ298" t="n">
        <v>1.82</v>
      </c>
      <c r="BR298" t="n">
        <v>108</v>
      </c>
      <c r="BS298" t="n">
        <v>60</v>
      </c>
    </row>
    <row r="299">
      <c r="A299" t="inlineStr">
        <is>
          <t>OREAS0504c</t>
        </is>
      </c>
      <c r="B299" t="n">
        <v>4.19</v>
      </c>
      <c r="C299" t="n">
        <v>70700</v>
      </c>
      <c r="D299" t="n">
        <v>34.9</v>
      </c>
      <c r="E299" t="n">
        <v>1.48</v>
      </c>
      <c r="F299" t="inlineStr">
        <is>
          <t>T</t>
        </is>
      </c>
      <c r="G299" t="n">
        <v>850</v>
      </c>
      <c r="H299" t="n">
        <v>2.31</v>
      </c>
      <c r="I299" t="n">
        <v>2.26</v>
      </c>
      <c r="J299" t="n">
        <v>25200</v>
      </c>
      <c r="K299" t="inlineStr">
        <is>
          <t>T</t>
        </is>
      </c>
      <c r="L299" t="n">
        <v>49.8</v>
      </c>
      <c r="M299" t="inlineStr">
        <is>
          <t>T</t>
        </is>
      </c>
      <c r="N299" t="n">
        <v>16.2</v>
      </c>
      <c r="O299" t="n">
        <v>58</v>
      </c>
      <c r="P299" t="n">
        <v>8.16</v>
      </c>
      <c r="Q299" t="n">
        <v>11100</v>
      </c>
      <c r="R299" t="n">
        <v>3.76</v>
      </c>
      <c r="S299" t="n">
        <v>2.11</v>
      </c>
      <c r="T299" t="n">
        <v>1.03</v>
      </c>
      <c r="U299" t="n">
        <v>60800</v>
      </c>
      <c r="V299" t="n">
        <v>17.2</v>
      </c>
      <c r="W299" t="n">
        <v>4.14</v>
      </c>
      <c r="X299" t="n">
        <v>0.16</v>
      </c>
      <c r="Y299" t="n">
        <v>2.21</v>
      </c>
      <c r="Z299" t="n">
        <v>0.064</v>
      </c>
      <c r="AA299" t="n">
        <v>0.75</v>
      </c>
      <c r="AB299" t="n">
        <v>0.24</v>
      </c>
      <c r="AC299" t="inlineStr">
        <is>
          <t>T</t>
        </is>
      </c>
      <c r="AD299" t="n">
        <v>31600</v>
      </c>
      <c r="AE299" t="n">
        <v>25.5</v>
      </c>
      <c r="AF299" t="n">
        <v>25.9</v>
      </c>
      <c r="AG299" t="n">
        <v>0.3</v>
      </c>
      <c r="AH299" t="n">
        <v>14300</v>
      </c>
      <c r="AI299" t="n">
        <v>510</v>
      </c>
      <c r="AJ299" t="n">
        <v>512</v>
      </c>
      <c r="AK299" t="n">
        <v>20400</v>
      </c>
      <c r="AL299" t="n">
        <v>14.2</v>
      </c>
      <c r="AM299" t="n">
        <v>22.4</v>
      </c>
      <c r="AN299" t="n">
        <v>41.3</v>
      </c>
      <c r="AO299" t="n">
        <v>940</v>
      </c>
      <c r="AP299" t="n">
        <v>60</v>
      </c>
      <c r="AQ299" t="inlineStr">
        <is>
          <t>T</t>
        </is>
      </c>
      <c r="AR299" t="n">
        <v>5.96</v>
      </c>
      <c r="AS299" t="inlineStr">
        <is>
          <t>T</t>
        </is>
      </c>
      <c r="AT299" t="n">
        <v>87</v>
      </c>
      <c r="AU299" t="n">
        <v>0.353</v>
      </c>
      <c r="AV299" t="inlineStr">
        <is>
          <t>T</t>
        </is>
      </c>
      <c r="AW299" t="inlineStr">
        <is>
          <t>T</t>
        </is>
      </c>
      <c r="AX299" t="n">
        <v>11100</v>
      </c>
      <c r="AY299" t="n">
        <v>1.62</v>
      </c>
      <c r="AZ299" t="n">
        <v>12.6</v>
      </c>
      <c r="BA299" t="n">
        <v>7.39</v>
      </c>
      <c r="BB299" t="inlineStr">
        <is>
          <t>T</t>
        </is>
      </c>
      <c r="BC299" t="n">
        <v>3.49</v>
      </c>
      <c r="BD299" t="n">
        <v>5.42</v>
      </c>
      <c r="BE299" t="n">
        <v>360</v>
      </c>
      <c r="BF299" t="n">
        <v>1.06</v>
      </c>
      <c r="BG299" t="n">
        <v>0.64</v>
      </c>
      <c r="BH299" t="n">
        <v>0.45</v>
      </c>
      <c r="BI299" t="n">
        <v>12.6</v>
      </c>
      <c r="BJ299" t="n">
        <v>4030</v>
      </c>
      <c r="BK299" t="n">
        <v>0.7</v>
      </c>
      <c r="BL299" t="n">
        <v>0.31</v>
      </c>
      <c r="BM299" t="n">
        <v>3.64</v>
      </c>
      <c r="BN299" t="n">
        <v>108</v>
      </c>
      <c r="BO299" t="n">
        <v>2.95</v>
      </c>
      <c r="BP299" t="n">
        <v>20.3</v>
      </c>
      <c r="BQ299" t="n">
        <v>2</v>
      </c>
      <c r="BR299" t="n">
        <v>106</v>
      </c>
      <c r="BS299" t="n">
        <v>72</v>
      </c>
    </row>
    <row r="300">
      <c r="A300" t="inlineStr">
        <is>
          <t>OREAS0504d</t>
        </is>
      </c>
      <c r="B300" t="n">
        <v>2.64</v>
      </c>
      <c r="C300" t="n">
        <v>73600</v>
      </c>
      <c r="D300" t="n">
        <v>49.6</v>
      </c>
      <c r="E300" t="n">
        <v>1.46</v>
      </c>
      <c r="F300" s="2" t="n">
        <v>10</v>
      </c>
      <c r="G300" t="n">
        <v>816</v>
      </c>
      <c r="H300" t="n">
        <v>2.07</v>
      </c>
      <c r="I300" t="n">
        <v>3.16</v>
      </c>
      <c r="J300" t="n">
        <v>20100</v>
      </c>
      <c r="K300" t="n">
        <v>1.3</v>
      </c>
      <c r="L300" t="n">
        <v>55</v>
      </c>
      <c r="M300" t="inlineStr">
        <is>
          <t>T</t>
        </is>
      </c>
      <c r="N300" t="n">
        <v>21.5</v>
      </c>
      <c r="O300" t="n">
        <v>41.1</v>
      </c>
      <c r="P300" t="n">
        <v>7.59</v>
      </c>
      <c r="Q300" t="n">
        <v>11000</v>
      </c>
      <c r="R300" t="n">
        <v>3.23</v>
      </c>
      <c r="S300" t="n">
        <v>1.45</v>
      </c>
      <c r="T300" t="n">
        <v>1.16</v>
      </c>
      <c r="U300" t="n">
        <v>45700</v>
      </c>
      <c r="V300" t="n">
        <v>18.1</v>
      </c>
      <c r="W300" t="n">
        <v>4.77</v>
      </c>
      <c r="X300" t="n">
        <v>0.13</v>
      </c>
      <c r="Y300" t="n">
        <v>1.86</v>
      </c>
      <c r="Z300" t="n">
        <v>0.096</v>
      </c>
      <c r="AA300" t="n">
        <v>0.55</v>
      </c>
      <c r="AB300" t="n">
        <v>0.73</v>
      </c>
      <c r="AC300" t="inlineStr">
        <is>
          <t>T</t>
        </is>
      </c>
      <c r="AD300" t="n">
        <v>29700</v>
      </c>
      <c r="AE300" t="n">
        <v>27.6</v>
      </c>
      <c r="AF300" t="n">
        <v>39.5</v>
      </c>
      <c r="AG300" t="n">
        <v>0.2</v>
      </c>
      <c r="AH300" t="n">
        <v>9800</v>
      </c>
      <c r="AI300" t="n">
        <v>380</v>
      </c>
      <c r="AJ300" t="n">
        <v>507</v>
      </c>
      <c r="AK300" t="n">
        <v>20500</v>
      </c>
      <c r="AL300" t="n">
        <v>9.77</v>
      </c>
      <c r="AM300" t="n">
        <v>26.8</v>
      </c>
      <c r="AN300" t="n">
        <v>34.2</v>
      </c>
      <c r="AO300" t="n">
        <v>870</v>
      </c>
      <c r="AP300" t="n">
        <v>116</v>
      </c>
      <c r="AQ300" t="inlineStr">
        <is>
          <t>T</t>
        </is>
      </c>
      <c r="AR300" t="n">
        <v>6.63</v>
      </c>
      <c r="AS300" t="inlineStr">
        <is>
          <t>T</t>
        </is>
      </c>
      <c r="AT300" t="n">
        <v>70</v>
      </c>
      <c r="AU300" t="n">
        <v>0.11</v>
      </c>
      <c r="AV300" t="inlineStr">
        <is>
          <t>T</t>
        </is>
      </c>
      <c r="AW300" t="inlineStr">
        <is>
          <t>T</t>
        </is>
      </c>
      <c r="AX300" t="n">
        <v>17200</v>
      </c>
      <c r="AY300" t="n">
        <v>5.52</v>
      </c>
      <c r="AZ300" t="n">
        <v>9.74</v>
      </c>
      <c r="BA300" t="n">
        <v>11.8</v>
      </c>
      <c r="BB300" t="inlineStr">
        <is>
          <t>T</t>
        </is>
      </c>
      <c r="BC300" t="n">
        <v>5.38</v>
      </c>
      <c r="BD300" t="n">
        <v>4.22</v>
      </c>
      <c r="BE300" t="n">
        <v>279</v>
      </c>
      <c r="BF300" t="n">
        <v>0.84</v>
      </c>
      <c r="BG300" t="n">
        <v>0.62</v>
      </c>
      <c r="BH300" t="n">
        <v>1.6</v>
      </c>
      <c r="BI300" t="n">
        <v>10</v>
      </c>
      <c r="BJ300" t="n">
        <v>3260</v>
      </c>
      <c r="BK300" t="n">
        <v>0.72</v>
      </c>
      <c r="BL300" t="n">
        <v>0.2</v>
      </c>
      <c r="BM300" t="n">
        <v>2.94</v>
      </c>
      <c r="BN300" t="n">
        <v>73</v>
      </c>
      <c r="BO300" t="n">
        <v>8.789999999999999</v>
      </c>
      <c r="BP300" t="n">
        <v>14.2</v>
      </c>
      <c r="BQ300" t="n">
        <v>1.23</v>
      </c>
      <c r="BR300" t="n">
        <v>446</v>
      </c>
      <c r="BS300" t="n">
        <v>59</v>
      </c>
    </row>
    <row r="301">
      <c r="A301" t="inlineStr">
        <is>
          <t>OREAS0505</t>
        </is>
      </c>
      <c r="B301" t="n">
        <v>1.53</v>
      </c>
      <c r="C301" t="n">
        <v>74500</v>
      </c>
      <c r="D301" t="n">
        <v>30.4</v>
      </c>
      <c r="E301" t="n">
        <v>0.555</v>
      </c>
      <c r="F301" t="inlineStr">
        <is>
          <t>T</t>
        </is>
      </c>
      <c r="G301" t="n">
        <v>1011</v>
      </c>
      <c r="H301" t="n">
        <v>2.42</v>
      </c>
      <c r="I301" t="n">
        <v>2.52</v>
      </c>
      <c r="J301" t="n">
        <v>17800</v>
      </c>
      <c r="K301" t="n">
        <v>0.3</v>
      </c>
      <c r="L301" t="n">
        <v>67</v>
      </c>
      <c r="M301" t="inlineStr">
        <is>
          <t>T</t>
        </is>
      </c>
      <c r="N301" t="n">
        <v>8.390000000000001</v>
      </c>
      <c r="O301" t="n">
        <v>42.4</v>
      </c>
      <c r="P301" t="n">
        <v>9.699999999999999</v>
      </c>
      <c r="Q301" t="n">
        <v>3210</v>
      </c>
      <c r="R301" t="n">
        <v>3.74</v>
      </c>
      <c r="S301" t="n">
        <v>1.43</v>
      </c>
      <c r="T301" t="n">
        <v>1.2</v>
      </c>
      <c r="U301" t="n">
        <v>33400</v>
      </c>
      <c r="V301" t="n">
        <v>19.6</v>
      </c>
      <c r="W301" t="n">
        <v>5.63</v>
      </c>
      <c r="X301" t="n">
        <v>0.12</v>
      </c>
      <c r="Y301" t="n">
        <v>1.93</v>
      </c>
      <c r="Z301" t="inlineStr">
        <is>
          <t>T</t>
        </is>
      </c>
      <c r="AA301" t="n">
        <v>0.61</v>
      </c>
      <c r="AB301" t="n">
        <v>0.1</v>
      </c>
      <c r="AC301" t="inlineStr">
        <is>
          <t>T</t>
        </is>
      </c>
      <c r="AD301" t="n">
        <v>31500</v>
      </c>
      <c r="AE301" t="n">
        <v>32.2</v>
      </c>
      <c r="AF301" t="n">
        <v>46.5</v>
      </c>
      <c r="AG301" t="n">
        <v>0.18</v>
      </c>
      <c r="AH301" t="n">
        <v>7710</v>
      </c>
      <c r="AI301" t="n">
        <v>360</v>
      </c>
      <c r="AJ301" t="n">
        <v>66</v>
      </c>
      <c r="AK301" t="n">
        <v>21400</v>
      </c>
      <c r="AL301" t="n">
        <v>11.7</v>
      </c>
      <c r="AM301" t="n">
        <v>31.2</v>
      </c>
      <c r="AN301" t="n">
        <v>16.3</v>
      </c>
      <c r="AO301" t="n">
        <v>860</v>
      </c>
      <c r="AP301" t="n">
        <v>26.7</v>
      </c>
      <c r="AQ301" t="inlineStr">
        <is>
          <t>T</t>
        </is>
      </c>
      <c r="AR301" t="n">
        <v>8.140000000000001</v>
      </c>
      <c r="AS301" t="inlineStr">
        <is>
          <t>T</t>
        </is>
      </c>
      <c r="AT301" t="n">
        <v>92</v>
      </c>
      <c r="AU301" t="n">
        <v>0.054</v>
      </c>
      <c r="AV301" t="inlineStr">
        <is>
          <t>T</t>
        </is>
      </c>
      <c r="AW301" t="inlineStr">
        <is>
          <t>T</t>
        </is>
      </c>
      <c r="AX301" t="n">
        <v>4460</v>
      </c>
      <c r="AY301" t="n">
        <v>3.5</v>
      </c>
      <c r="AZ301" t="n">
        <v>8.81</v>
      </c>
      <c r="BA301" t="n">
        <v>4.39</v>
      </c>
      <c r="BB301" t="inlineStr">
        <is>
          <t>T</t>
        </is>
      </c>
      <c r="BC301" t="n">
        <v>3.55</v>
      </c>
      <c r="BD301" t="n">
        <v>4.94</v>
      </c>
      <c r="BE301" t="n">
        <v>253</v>
      </c>
      <c r="BF301" t="n">
        <v>1.02</v>
      </c>
      <c r="BG301" t="n">
        <v>0.75</v>
      </c>
      <c r="BH301" t="n">
        <v>0.54</v>
      </c>
      <c r="BI301" t="n">
        <v>12.9</v>
      </c>
      <c r="BJ301" t="n">
        <v>3400</v>
      </c>
      <c r="BK301" t="n">
        <v>0.86</v>
      </c>
      <c r="BL301" t="n">
        <v>0.2</v>
      </c>
      <c r="BM301" t="n">
        <v>3.66</v>
      </c>
      <c r="BN301" t="n">
        <v>65</v>
      </c>
      <c r="BO301" t="n">
        <v>8.49</v>
      </c>
      <c r="BP301" t="n">
        <v>15.1</v>
      </c>
      <c r="BQ301" t="n">
        <v>1.17</v>
      </c>
      <c r="BR301" t="n">
        <v>88</v>
      </c>
      <c r="BS301" t="n">
        <v>63</v>
      </c>
    </row>
    <row r="302">
      <c r="A302" t="inlineStr">
        <is>
          <t>OREAS0505b</t>
        </is>
      </c>
      <c r="B302" t="n">
        <v>1.28</v>
      </c>
      <c r="C302" t="n">
        <v>75200</v>
      </c>
      <c r="D302" t="n">
        <v>9.449999999999999</v>
      </c>
      <c r="E302" t="n">
        <v>0.554</v>
      </c>
      <c r="F302" s="2" t="n">
        <v>10</v>
      </c>
      <c r="G302" t="n">
        <v>955</v>
      </c>
      <c r="H302" t="n">
        <v>2.37</v>
      </c>
      <c r="I302" t="n">
        <v>0.72</v>
      </c>
      <c r="J302" t="n">
        <v>18700</v>
      </c>
      <c r="K302" t="n">
        <v>0.29</v>
      </c>
      <c r="L302" t="n">
        <v>68</v>
      </c>
      <c r="M302" t="inlineStr">
        <is>
          <t>T</t>
        </is>
      </c>
      <c r="N302" t="n">
        <v>9.18</v>
      </c>
      <c r="O302" t="n">
        <v>58</v>
      </c>
      <c r="P302" t="n">
        <v>9.539999999999999</v>
      </c>
      <c r="Q302" t="n">
        <v>3200</v>
      </c>
      <c r="R302" t="n">
        <v>3.3</v>
      </c>
      <c r="S302" t="n">
        <v>1.36</v>
      </c>
      <c r="T302" t="n">
        <v>1.36</v>
      </c>
      <c r="U302" t="n">
        <v>30400</v>
      </c>
      <c r="V302" t="n">
        <v>19.7</v>
      </c>
      <c r="W302" t="n">
        <v>5.2</v>
      </c>
      <c r="X302" t="n">
        <v>0.1</v>
      </c>
      <c r="Y302" t="n">
        <v>2.04</v>
      </c>
      <c r="Z302" t="n">
        <v>0.021</v>
      </c>
      <c r="AA302" t="n">
        <v>0.54</v>
      </c>
      <c r="AB302" t="n">
        <v>0.081</v>
      </c>
      <c r="AC302" t="inlineStr">
        <is>
          <t>T</t>
        </is>
      </c>
      <c r="AD302" t="n">
        <v>31900</v>
      </c>
      <c r="AE302" t="n">
        <v>33.6</v>
      </c>
      <c r="AF302" t="n">
        <v>47.1</v>
      </c>
      <c r="AG302" t="n">
        <v>0.19</v>
      </c>
      <c r="AH302" t="n">
        <v>7890</v>
      </c>
      <c r="AI302" t="n">
        <v>420</v>
      </c>
      <c r="AJ302" t="n">
        <v>68</v>
      </c>
      <c r="AK302" t="n">
        <v>21100</v>
      </c>
      <c r="AL302" t="n">
        <v>11.9</v>
      </c>
      <c r="AM302" t="n">
        <v>28.4</v>
      </c>
      <c r="AN302" t="n">
        <v>38.6</v>
      </c>
      <c r="AO302" t="n">
        <v>860</v>
      </c>
      <c r="AP302" t="n">
        <v>49.7</v>
      </c>
      <c r="AQ302" t="inlineStr">
        <is>
          <t>T</t>
        </is>
      </c>
      <c r="AR302" t="n">
        <v>7.8</v>
      </c>
      <c r="AS302" t="inlineStr">
        <is>
          <t>T</t>
        </is>
      </c>
      <c r="AT302" t="n">
        <v>89</v>
      </c>
      <c r="AU302" t="n">
        <v>0.023</v>
      </c>
      <c r="AV302" t="inlineStr">
        <is>
          <t>T</t>
        </is>
      </c>
      <c r="AW302" t="inlineStr">
        <is>
          <t>T</t>
        </is>
      </c>
      <c r="AX302" t="n">
        <v>5370</v>
      </c>
      <c r="AY302" t="n">
        <v>10.1</v>
      </c>
      <c r="AZ302" t="n">
        <v>8.58</v>
      </c>
      <c r="BA302" t="n">
        <v>3.98</v>
      </c>
      <c r="BB302" t="inlineStr">
        <is>
          <t>T</t>
        </is>
      </c>
      <c r="BC302" t="n">
        <v>6.26</v>
      </c>
      <c r="BD302" t="n">
        <v>4.41</v>
      </c>
      <c r="BE302" t="n">
        <v>266</v>
      </c>
      <c r="BF302" t="n">
        <v>1.05</v>
      </c>
      <c r="BG302" t="n">
        <v>0.6899999999999999</v>
      </c>
      <c r="BH302" t="n">
        <v>0.16</v>
      </c>
      <c r="BI302" t="n">
        <v>12.3</v>
      </c>
      <c r="BJ302" t="n">
        <v>3370</v>
      </c>
      <c r="BK302" t="n">
        <v>0.82</v>
      </c>
      <c r="BL302" t="n">
        <v>0.18</v>
      </c>
      <c r="BM302" t="n">
        <v>3.4</v>
      </c>
      <c r="BN302" t="n">
        <v>71</v>
      </c>
      <c r="BO302" t="n">
        <v>9.119999999999999</v>
      </c>
      <c r="BP302" t="n">
        <v>14.9</v>
      </c>
      <c r="BQ302" t="n">
        <v>1.17</v>
      </c>
      <c r="BR302" t="n">
        <v>98</v>
      </c>
      <c r="BS302" t="n">
        <v>68</v>
      </c>
    </row>
    <row r="303">
      <c r="A303" t="inlineStr">
        <is>
          <t>OREAS0506</t>
        </is>
      </c>
      <c r="B303" t="n">
        <v>1.82</v>
      </c>
      <c r="C303" t="n">
        <v>75700</v>
      </c>
      <c r="D303" t="n">
        <v>37.7</v>
      </c>
      <c r="E303" t="n">
        <v>0.364</v>
      </c>
      <c r="F303" t="inlineStr">
        <is>
          <t>T</t>
        </is>
      </c>
      <c r="G303" t="n">
        <v>1022</v>
      </c>
      <c r="H303" t="n">
        <v>2.4</v>
      </c>
      <c r="I303" t="n">
        <v>2.75</v>
      </c>
      <c r="J303" t="n">
        <v>17200</v>
      </c>
      <c r="K303" t="n">
        <v>0.31</v>
      </c>
      <c r="L303" t="n">
        <v>67</v>
      </c>
      <c r="M303" t="inlineStr">
        <is>
          <t>T</t>
        </is>
      </c>
      <c r="N303" t="n">
        <v>7.37</v>
      </c>
      <c r="O303" t="n">
        <v>36.5</v>
      </c>
      <c r="P303" t="n">
        <v>9.57</v>
      </c>
      <c r="Q303" t="n">
        <v>4440</v>
      </c>
      <c r="R303" t="n">
        <v>3.53</v>
      </c>
      <c r="S303" t="n">
        <v>1.4</v>
      </c>
      <c r="T303" t="n">
        <v>1.22</v>
      </c>
      <c r="U303" t="n">
        <v>27900</v>
      </c>
      <c r="V303" t="n">
        <v>19.5</v>
      </c>
      <c r="W303" t="n">
        <v>5.52</v>
      </c>
      <c r="X303" t="n">
        <v>0.1</v>
      </c>
      <c r="Y303" t="n">
        <v>2.08</v>
      </c>
      <c r="Z303" t="inlineStr">
        <is>
          <t>T</t>
        </is>
      </c>
      <c r="AA303" t="n">
        <v>0.59</v>
      </c>
      <c r="AB303" t="n">
        <v>0.1</v>
      </c>
      <c r="AC303" t="inlineStr">
        <is>
          <t>T</t>
        </is>
      </c>
      <c r="AD303" t="n">
        <v>33200</v>
      </c>
      <c r="AE303" t="n">
        <v>31.5</v>
      </c>
      <c r="AF303" t="n">
        <v>44.1</v>
      </c>
      <c r="AG303" t="n">
        <v>0.18</v>
      </c>
      <c r="AH303" t="n">
        <v>7030</v>
      </c>
      <c r="AI303" t="n">
        <v>330</v>
      </c>
      <c r="AJ303" t="n">
        <v>87</v>
      </c>
      <c r="AK303" t="n">
        <v>22000</v>
      </c>
      <c r="AL303" t="n">
        <v>11.8</v>
      </c>
      <c r="AM303" t="n">
        <v>30.3</v>
      </c>
      <c r="AN303" t="n">
        <v>14.5</v>
      </c>
      <c r="AO303" t="n">
        <v>870</v>
      </c>
      <c r="AP303" t="n">
        <v>27.7</v>
      </c>
      <c r="AQ303" t="inlineStr">
        <is>
          <t>T</t>
        </is>
      </c>
      <c r="AR303" t="n">
        <v>8.02</v>
      </c>
      <c r="AS303" t="inlineStr">
        <is>
          <t>T</t>
        </is>
      </c>
      <c r="AT303" t="n">
        <v>91</v>
      </c>
      <c r="AU303" t="n">
        <v>0.07199999999999999</v>
      </c>
      <c r="AV303" t="inlineStr">
        <is>
          <t>T</t>
        </is>
      </c>
      <c r="AW303" t="inlineStr">
        <is>
          <t>T</t>
        </is>
      </c>
      <c r="AX303" t="n">
        <v>5890</v>
      </c>
      <c r="AY303" t="n">
        <v>4.27</v>
      </c>
      <c r="AZ303" t="n">
        <v>7.94</v>
      </c>
      <c r="BA303" t="n">
        <v>5.19</v>
      </c>
      <c r="BB303" t="inlineStr">
        <is>
          <t>T</t>
        </is>
      </c>
      <c r="BC303" t="n">
        <v>3.51</v>
      </c>
      <c r="BD303" t="n">
        <v>4.74</v>
      </c>
      <c r="BE303" t="n">
        <v>279</v>
      </c>
      <c r="BF303" t="n">
        <v>1</v>
      </c>
      <c r="BG303" t="n">
        <v>0.74</v>
      </c>
      <c r="BH303" t="n">
        <v>0.6</v>
      </c>
      <c r="BI303" t="n">
        <v>12.5</v>
      </c>
      <c r="BJ303" t="n">
        <v>3300</v>
      </c>
      <c r="BK303" t="n">
        <v>0.85</v>
      </c>
      <c r="BL303" t="n">
        <v>0.19</v>
      </c>
      <c r="BM303" t="n">
        <v>3.51</v>
      </c>
      <c r="BN303" t="n">
        <v>58</v>
      </c>
      <c r="BO303" t="n">
        <v>8.109999999999999</v>
      </c>
      <c r="BP303" t="n">
        <v>14.6</v>
      </c>
      <c r="BQ303" t="n">
        <v>1.16</v>
      </c>
      <c r="BR303" t="n">
        <v>91</v>
      </c>
      <c r="BS303" t="n">
        <v>69</v>
      </c>
    </row>
    <row r="304">
      <c r="A304" t="inlineStr">
        <is>
          <t>OREAS0507</t>
        </is>
      </c>
      <c r="B304" t="n">
        <v>1.34</v>
      </c>
      <c r="C304" t="n">
        <v>74300</v>
      </c>
      <c r="D304" t="n">
        <v>46.7</v>
      </c>
      <c r="E304" t="n">
        <v>0.176</v>
      </c>
      <c r="F304" t="inlineStr">
        <is>
          <t>T</t>
        </is>
      </c>
      <c r="G304" t="n">
        <v>1103</v>
      </c>
      <c r="H304" t="n">
        <v>2.55</v>
      </c>
      <c r="I304" t="n">
        <v>1.78</v>
      </c>
      <c r="J304" t="n">
        <v>17100</v>
      </c>
      <c r="K304" t="n">
        <v>0.6899999999999999</v>
      </c>
      <c r="L304" t="n">
        <v>70</v>
      </c>
      <c r="M304" t="inlineStr">
        <is>
          <t>T</t>
        </is>
      </c>
      <c r="N304" t="n">
        <v>7.93</v>
      </c>
      <c r="O304" t="n">
        <v>43.3</v>
      </c>
      <c r="P304" t="n">
        <v>10.9</v>
      </c>
      <c r="Q304" t="n">
        <v>6220</v>
      </c>
      <c r="R304" t="n">
        <v>3.77</v>
      </c>
      <c r="S304" t="n">
        <v>1.43</v>
      </c>
      <c r="T304" t="n">
        <v>1.33</v>
      </c>
      <c r="U304" t="n">
        <v>31300</v>
      </c>
      <c r="V304" t="n">
        <v>20.3</v>
      </c>
      <c r="W304" t="n">
        <v>5.98</v>
      </c>
      <c r="X304" t="n">
        <v>0.13</v>
      </c>
      <c r="Y304" t="n">
        <v>1.98</v>
      </c>
      <c r="Z304" t="inlineStr">
        <is>
          <t>T</t>
        </is>
      </c>
      <c r="AA304" t="n">
        <v>0.62</v>
      </c>
      <c r="AB304" t="n">
        <v>0.15</v>
      </c>
      <c r="AC304" t="inlineStr">
        <is>
          <t>T</t>
        </is>
      </c>
      <c r="AD304" t="n">
        <v>30700</v>
      </c>
      <c r="AE304" t="n">
        <v>33.9</v>
      </c>
      <c r="AF304" t="n">
        <v>50</v>
      </c>
      <c r="AG304" t="n">
        <v>0.18</v>
      </c>
      <c r="AH304" t="n">
        <v>7120</v>
      </c>
      <c r="AI304" t="n">
        <v>350</v>
      </c>
      <c r="AJ304" t="n">
        <v>114</v>
      </c>
      <c r="AK304" t="n">
        <v>21000</v>
      </c>
      <c r="AL304" t="n">
        <v>12.6</v>
      </c>
      <c r="AM304" t="n">
        <v>33.9</v>
      </c>
      <c r="AN304" t="n">
        <v>15.8</v>
      </c>
      <c r="AO304" t="n">
        <v>870</v>
      </c>
      <c r="AP304" t="n">
        <v>37.1</v>
      </c>
      <c r="AQ304" t="inlineStr">
        <is>
          <t>T</t>
        </is>
      </c>
      <c r="AR304" t="n">
        <v>8.69</v>
      </c>
      <c r="AS304" t="inlineStr">
        <is>
          <t>T</t>
        </is>
      </c>
      <c r="AT304" t="n">
        <v>103</v>
      </c>
      <c r="AU304" t="n">
        <v>0.08500000000000001</v>
      </c>
      <c r="AV304" t="inlineStr">
        <is>
          <t>T</t>
        </is>
      </c>
      <c r="AW304" t="inlineStr">
        <is>
          <t>T</t>
        </is>
      </c>
      <c r="AX304" t="n">
        <v>7390</v>
      </c>
      <c r="AY304" t="n">
        <v>5.32</v>
      </c>
      <c r="AZ304" t="n">
        <v>8.390000000000001</v>
      </c>
      <c r="BA304" t="n">
        <v>4.11</v>
      </c>
      <c r="BB304" t="inlineStr">
        <is>
          <t>T</t>
        </is>
      </c>
      <c r="BC304" t="n">
        <v>3.58</v>
      </c>
      <c r="BD304" t="n">
        <v>5.04</v>
      </c>
      <c r="BE304" t="n">
        <v>217</v>
      </c>
      <c r="BF304" t="n">
        <v>1.13</v>
      </c>
      <c r="BG304" t="n">
        <v>0.79</v>
      </c>
      <c r="BH304" t="n">
        <v>0.65</v>
      </c>
      <c r="BI304" t="n">
        <v>13.9</v>
      </c>
      <c r="BJ304" t="n">
        <v>3500</v>
      </c>
      <c r="BK304" t="n">
        <v>0.93</v>
      </c>
      <c r="BL304" t="n">
        <v>0.19</v>
      </c>
      <c r="BM304" t="n">
        <v>4.09</v>
      </c>
      <c r="BN304" t="n">
        <v>60</v>
      </c>
      <c r="BO304" t="n">
        <v>9.279999999999999</v>
      </c>
      <c r="BP304" t="n">
        <v>15.5</v>
      </c>
      <c r="BQ304" t="n">
        <v>1.21</v>
      </c>
      <c r="BR304" t="n">
        <v>161</v>
      </c>
      <c r="BS304" t="n">
        <v>64</v>
      </c>
    </row>
    <row r="305">
      <c r="A305" t="inlineStr">
        <is>
          <t>OREAS0508</t>
        </is>
      </c>
      <c r="B305" t="n">
        <v>1.35</v>
      </c>
      <c r="C305" t="n">
        <v>74700</v>
      </c>
      <c r="D305" t="n">
        <v>14.3</v>
      </c>
      <c r="E305" t="n">
        <v>0.47</v>
      </c>
      <c r="F305" s="2" t="n">
        <v>10</v>
      </c>
      <c r="G305" t="n">
        <v>934</v>
      </c>
      <c r="H305" t="n">
        <v>2.44</v>
      </c>
      <c r="I305" t="n">
        <v>1.13</v>
      </c>
      <c r="J305" t="n">
        <v>17300</v>
      </c>
      <c r="K305" t="n">
        <v>0.38</v>
      </c>
      <c r="L305" t="n">
        <v>64</v>
      </c>
      <c r="M305" t="inlineStr">
        <is>
          <t>T</t>
        </is>
      </c>
      <c r="N305" t="n">
        <v>9.42</v>
      </c>
      <c r="O305" t="n">
        <v>39.6</v>
      </c>
      <c r="P305" t="n">
        <v>8.369999999999999</v>
      </c>
      <c r="Q305" t="n">
        <v>5480</v>
      </c>
      <c r="R305" t="n">
        <v>3.23</v>
      </c>
      <c r="S305" t="n">
        <v>1.35</v>
      </c>
      <c r="T305" t="n">
        <v>1.2</v>
      </c>
      <c r="U305" t="n">
        <v>29300</v>
      </c>
      <c r="V305" t="n">
        <v>18.7</v>
      </c>
      <c r="W305" t="n">
        <v>5.11</v>
      </c>
      <c r="X305" t="n">
        <v>0.08799999999999999</v>
      </c>
      <c r="Y305" t="n">
        <v>2.13</v>
      </c>
      <c r="Z305" t="n">
        <v>0.031</v>
      </c>
      <c r="AA305" t="n">
        <v>0.52</v>
      </c>
      <c r="AB305" t="n">
        <v>0.17</v>
      </c>
      <c r="AC305" t="inlineStr">
        <is>
          <t>T</t>
        </is>
      </c>
      <c r="AD305" t="n">
        <v>33800</v>
      </c>
      <c r="AE305" t="n">
        <v>30.8</v>
      </c>
      <c r="AF305" t="n">
        <v>43.8</v>
      </c>
      <c r="AG305" t="n">
        <v>0.18</v>
      </c>
      <c r="AH305" t="n">
        <v>6940</v>
      </c>
      <c r="AI305" t="n">
        <v>330</v>
      </c>
      <c r="AJ305" t="n">
        <v>152</v>
      </c>
      <c r="AK305" t="n">
        <v>21500</v>
      </c>
      <c r="AL305" t="n">
        <v>10.8</v>
      </c>
      <c r="AM305" t="n">
        <v>29.3</v>
      </c>
      <c r="AN305" t="n">
        <v>18.9</v>
      </c>
      <c r="AO305" t="n">
        <v>850</v>
      </c>
      <c r="AP305" t="n">
        <v>41.7</v>
      </c>
      <c r="AQ305" t="inlineStr">
        <is>
          <t>T</t>
        </is>
      </c>
      <c r="AR305" t="n">
        <v>7.33</v>
      </c>
      <c r="AS305" t="inlineStr">
        <is>
          <t>T</t>
        </is>
      </c>
      <c r="AT305" t="n">
        <v>81</v>
      </c>
      <c r="AU305" t="n">
        <v>0.025</v>
      </c>
      <c r="AV305" t="inlineStr">
        <is>
          <t>T</t>
        </is>
      </c>
      <c r="AW305" t="inlineStr">
        <is>
          <t>T</t>
        </is>
      </c>
      <c r="AX305" t="n">
        <v>8140</v>
      </c>
      <c r="AY305" t="n">
        <v>183</v>
      </c>
      <c r="AZ305" t="n">
        <v>7.47</v>
      </c>
      <c r="BA305" t="n">
        <v>6.16</v>
      </c>
      <c r="BB305" t="inlineStr">
        <is>
          <t>T</t>
        </is>
      </c>
      <c r="BC305" t="n">
        <v>5.75</v>
      </c>
      <c r="BD305" t="n">
        <v>4.11</v>
      </c>
      <c r="BE305" t="n">
        <v>299</v>
      </c>
      <c r="BF305" t="n">
        <v>1</v>
      </c>
      <c r="BG305" t="n">
        <v>0.64</v>
      </c>
      <c r="BH305" t="n">
        <v>0.39</v>
      </c>
      <c r="BI305" t="n">
        <v>11.7</v>
      </c>
      <c r="BJ305" t="n">
        <v>3130</v>
      </c>
      <c r="BK305" t="n">
        <v>0.79</v>
      </c>
      <c r="BL305" t="n">
        <v>0.18</v>
      </c>
      <c r="BM305" t="n">
        <v>3.37</v>
      </c>
      <c r="BN305" t="n">
        <v>55</v>
      </c>
      <c r="BO305" t="n">
        <v>9.550000000000001</v>
      </c>
      <c r="BP305" t="n">
        <v>13.9</v>
      </c>
      <c r="BQ305" t="n">
        <v>1.13</v>
      </c>
      <c r="BR305" t="n">
        <v>132</v>
      </c>
      <c r="BS305" t="n">
        <v>69</v>
      </c>
    </row>
    <row r="306">
      <c r="A306" t="inlineStr">
        <is>
          <t>OREAS0050c</t>
        </is>
      </c>
      <c r="B306" t="inlineStr">
        <is>
          <t>T</t>
        </is>
      </c>
      <c r="C306" t="inlineStr">
        <is>
          <t>T</t>
        </is>
      </c>
      <c r="D306" t="inlineStr">
        <is>
          <t>T</t>
        </is>
      </c>
      <c r="E306" t="n">
        <v>0.836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7420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591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9440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OREAS0050P</t>
        </is>
      </c>
      <c r="B307" t="inlineStr">
        <is>
          <t>T</t>
        </is>
      </c>
      <c r="C307" t="inlineStr">
        <is>
          <t>T</t>
        </is>
      </c>
      <c r="D307" t="inlineStr">
        <is>
          <t>T</t>
        </is>
      </c>
      <c r="E307" t="n">
        <v>0.727</v>
      </c>
      <c r="F307" t="inlineStr">
        <is>
          <t>T</t>
        </is>
      </c>
      <c r="G307" t="inlineStr">
        <is>
          <t>T</t>
        </is>
      </c>
      <c r="H307" t="inlineStr">
        <is>
          <t>T</t>
        </is>
      </c>
      <c r="I307" t="inlineStr">
        <is>
          <t>T</t>
        </is>
      </c>
      <c r="J307" t="inlineStr">
        <is>
          <t>T</t>
        </is>
      </c>
      <c r="K307" t="inlineStr">
        <is>
          <t>T</t>
        </is>
      </c>
      <c r="L307" t="inlineStr">
        <is>
          <t>T</t>
        </is>
      </c>
      <c r="M307" t="inlineStr">
        <is>
          <t>T</t>
        </is>
      </c>
      <c r="N307" t="inlineStr">
        <is>
          <t>T</t>
        </is>
      </c>
      <c r="O307" t="inlineStr">
        <is>
          <t>T</t>
        </is>
      </c>
      <c r="P307" t="inlineStr">
        <is>
          <t>T</t>
        </is>
      </c>
      <c r="Q307" t="n">
        <v>6910</v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inlineStr">
        <is>
          <t>T</t>
        </is>
      </c>
      <c r="AD307" t="inlineStr">
        <is>
          <t>T</t>
        </is>
      </c>
      <c r="AE307" t="inlineStr">
        <is>
          <t>T</t>
        </is>
      </c>
      <c r="AF307" t="inlineStr">
        <is>
          <t>T</t>
        </is>
      </c>
      <c r="AG307" t="inlineStr">
        <is>
          <t>T</t>
        </is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T</t>
        </is>
      </c>
      <c r="AL307" t="inlineStr">
        <is>
          <t>T</t>
        </is>
      </c>
      <c r="AM307" t="inlineStr">
        <is>
          <t>T</t>
        </is>
      </c>
      <c r="AN307" t="inlineStr">
        <is>
          <t>T</t>
        </is>
      </c>
      <c r="AO307" t="inlineStr">
        <is>
          <t>T</t>
        </is>
      </c>
      <c r="AP307" t="inlineStr">
        <is>
          <t>T</t>
        </is>
      </c>
      <c r="AQ307" t="inlineStr">
        <is>
          <t>T</t>
        </is>
      </c>
      <c r="AR307" t="inlineStr">
        <is>
          <t>T</t>
        </is>
      </c>
      <c r="AS307" t="inlineStr">
        <is>
          <t>T</t>
        </is>
      </c>
      <c r="AT307" t="inlineStr">
        <is>
          <t>T</t>
        </is>
      </c>
      <c r="AU307" t="inlineStr">
        <is>
          <t>T</t>
        </is>
      </c>
      <c r="AV307" t="inlineStr">
        <is>
          <t>T</t>
        </is>
      </c>
      <c r="AW307" t="inlineStr">
        <is>
          <t>T</t>
        </is>
      </c>
      <c r="AX307" t="inlineStr">
        <is>
          <t>T</t>
        </is>
      </c>
      <c r="AY307" t="inlineStr">
        <is>
          <t>T</t>
        </is>
      </c>
      <c r="AZ307" t="inlineStr">
        <is>
          <t>T</t>
        </is>
      </c>
      <c r="BA307" t="inlineStr">
        <is>
          <t>T</t>
        </is>
      </c>
      <c r="BB307" t="inlineStr">
        <is>
          <t>T</t>
        </is>
      </c>
      <c r="BC307" t="inlineStr">
        <is>
          <t>T</t>
        </is>
      </c>
      <c r="BD307" t="inlineStr">
        <is>
          <t>T</t>
        </is>
      </c>
      <c r="BE307" t="inlineStr">
        <is>
          <t>T</t>
        </is>
      </c>
      <c r="BF307" t="inlineStr">
        <is>
          <t>T</t>
        </is>
      </c>
      <c r="BG307" t="inlineStr">
        <is>
          <t>T</t>
        </is>
      </c>
      <c r="BH307" t="inlineStr">
        <is>
          <t>T</t>
        </is>
      </c>
      <c r="BI307" t="inlineStr">
        <is>
          <t>T</t>
        </is>
      </c>
      <c r="BJ307" t="inlineStr">
        <is>
          <t>T</t>
        </is>
      </c>
      <c r="BK307" t="inlineStr">
        <is>
          <t>T</t>
        </is>
      </c>
      <c r="BL307" t="inlineStr">
        <is>
          <t>T</t>
        </is>
      </c>
      <c r="BM307" t="inlineStr">
        <is>
          <t>T</t>
        </is>
      </c>
      <c r="BN307" t="inlineStr">
        <is>
          <t>T</t>
        </is>
      </c>
      <c r="BO307" t="inlineStr">
        <is>
          <t>T</t>
        </is>
      </c>
      <c r="BP307" t="inlineStr">
        <is>
          <t>T</t>
        </is>
      </c>
      <c r="BQ307" t="inlineStr">
        <is>
          <t>T</t>
        </is>
      </c>
      <c r="BR307" t="inlineStr">
        <is>
          <t>T</t>
        </is>
      </c>
      <c r="BS307" t="inlineStr">
        <is>
          <t>T</t>
        </is>
      </c>
    </row>
    <row r="308">
      <c r="A308" t="inlineStr">
        <is>
          <t>OREAS0050Pb</t>
        </is>
      </c>
      <c r="B308" t="inlineStr">
        <is>
          <t>T</t>
        </is>
      </c>
      <c r="C308" t="inlineStr">
        <is>
          <t>T</t>
        </is>
      </c>
      <c r="D308" t="inlineStr">
        <is>
          <t>T</t>
        </is>
      </c>
      <c r="E308" t="n">
        <v>0.841</v>
      </c>
      <c r="F308" t="inlineStr">
        <is>
          <t>T</t>
        </is>
      </c>
      <c r="G308" t="inlineStr">
        <is>
          <t>T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T</t>
        </is>
      </c>
      <c r="L308" t="inlineStr">
        <is>
          <t>T</t>
        </is>
      </c>
      <c r="M308" t="inlineStr">
        <is>
          <t>T</t>
        </is>
      </c>
      <c r="N308" t="inlineStr">
        <is>
          <t>T</t>
        </is>
      </c>
      <c r="O308" t="inlineStr">
        <is>
          <t>T</t>
        </is>
      </c>
      <c r="P308" t="inlineStr">
        <is>
          <t>T</t>
        </is>
      </c>
      <c r="Q308" t="n">
        <v>7440</v>
      </c>
      <c r="R308" t="inlineStr">
        <is>
          <t>T</t>
        </is>
      </c>
      <c r="S308" t="inlineStr">
        <is>
          <t>T</t>
        </is>
      </c>
      <c r="T308" t="inlineStr">
        <is>
          <t>T</t>
        </is>
      </c>
      <c r="U308" t="inlineStr">
        <is>
          <t>T</t>
        </is>
      </c>
      <c r="V308" t="inlineStr">
        <is>
          <t>T</t>
        </is>
      </c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inlineStr">
        <is>
          <t>T</t>
        </is>
      </c>
      <c r="AD308" t="inlineStr">
        <is>
          <t>T</t>
        </is>
      </c>
      <c r="AE308" t="inlineStr">
        <is>
          <t>T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T</t>
        </is>
      </c>
      <c r="AK308" t="inlineStr">
        <is>
          <t>T</t>
        </is>
      </c>
      <c r="AL308" t="inlineStr">
        <is>
          <t>T</t>
        </is>
      </c>
      <c r="AM308" t="inlineStr">
        <is>
          <t>T</t>
        </is>
      </c>
      <c r="AN308" t="inlineStr">
        <is>
          <t>T</t>
        </is>
      </c>
      <c r="AO308" t="inlineStr">
        <is>
          <t>T</t>
        </is>
      </c>
      <c r="AP308" t="inlineStr">
        <is>
          <t>T</t>
        </is>
      </c>
      <c r="AQ308" t="inlineStr">
        <is>
          <t>T</t>
        </is>
      </c>
      <c r="AR308" t="inlineStr">
        <is>
          <t>T</t>
        </is>
      </c>
      <c r="AS308" t="inlineStr">
        <is>
          <t>T</t>
        </is>
      </c>
      <c r="AT308" t="inlineStr">
        <is>
          <t>T</t>
        </is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inlineStr">
        <is>
          <t>T</t>
        </is>
      </c>
      <c r="AY308" t="inlineStr">
        <is>
          <t>T</t>
        </is>
      </c>
      <c r="AZ308" t="inlineStr">
        <is>
          <t>T</t>
        </is>
      </c>
      <c r="BA308" t="inlineStr">
        <is>
          <t>T</t>
        </is>
      </c>
      <c r="BB308" t="inlineStr">
        <is>
          <t>T</t>
        </is>
      </c>
      <c r="BC308" t="inlineStr">
        <is>
          <t>T</t>
        </is>
      </c>
      <c r="BD308" t="inlineStr">
        <is>
          <t>T</t>
        </is>
      </c>
      <c r="BE308" t="inlineStr">
        <is>
          <t>T</t>
        </is>
      </c>
      <c r="BF308" t="inlineStr">
        <is>
          <t>T</t>
        </is>
      </c>
      <c r="BG308" t="inlineStr">
        <is>
          <t>T</t>
        </is>
      </c>
      <c r="BH308" t="inlineStr">
        <is>
          <t>T</t>
        </is>
      </c>
      <c r="BI308" t="inlineStr">
        <is>
          <t>T</t>
        </is>
      </c>
      <c r="BJ308" t="inlineStr">
        <is>
          <t>T</t>
        </is>
      </c>
      <c r="BK308" t="inlineStr">
        <is>
          <t>T</t>
        </is>
      </c>
      <c r="BL308" t="inlineStr">
        <is>
          <t>T</t>
        </is>
      </c>
      <c r="BM308" t="inlineStr">
        <is>
          <t>T</t>
        </is>
      </c>
      <c r="BN308" t="inlineStr">
        <is>
          <t>T</t>
        </is>
      </c>
      <c r="BO308" t="inlineStr">
        <is>
          <t>T</t>
        </is>
      </c>
      <c r="BP308" t="inlineStr">
        <is>
          <t>T</t>
        </is>
      </c>
      <c r="BQ308" t="inlineStr">
        <is>
          <t>T</t>
        </is>
      </c>
      <c r="BR308" t="inlineStr">
        <is>
          <t>T</t>
        </is>
      </c>
      <c r="BS308" t="inlineStr">
        <is>
          <t>T</t>
        </is>
      </c>
    </row>
    <row r="309">
      <c r="A309" t="inlineStr">
        <is>
          <t>OREAS0051P</t>
        </is>
      </c>
      <c r="B309" t="inlineStr">
        <is>
          <t>T</t>
        </is>
      </c>
      <c r="C309" t="inlineStr">
        <is>
          <t>T</t>
        </is>
      </c>
      <c r="D309" t="inlineStr">
        <is>
          <t>T</t>
        </is>
      </c>
      <c r="E309" t="n">
        <v>0.43</v>
      </c>
      <c r="F309" t="inlineStr">
        <is>
          <t>T</t>
        </is>
      </c>
      <c r="G309" t="inlineStr">
        <is>
          <t>T</t>
        </is>
      </c>
      <c r="H309" t="inlineStr">
        <is>
          <t>T</t>
        </is>
      </c>
      <c r="I309" t="inlineStr">
        <is>
          <t>T</t>
        </is>
      </c>
      <c r="J309" t="inlineStr">
        <is>
          <t>T</t>
        </is>
      </c>
      <c r="K309" t="inlineStr">
        <is>
          <t>T</t>
        </is>
      </c>
      <c r="L309" t="inlineStr">
        <is>
          <t>T</t>
        </is>
      </c>
      <c r="M309" t="inlineStr">
        <is>
          <t>T</t>
        </is>
      </c>
      <c r="N309" t="inlineStr">
        <is>
          <t>T</t>
        </is>
      </c>
      <c r="O309" t="inlineStr">
        <is>
          <t>T</t>
        </is>
      </c>
      <c r="P309" t="inlineStr">
        <is>
          <t>T</t>
        </is>
      </c>
      <c r="Q309" t="n">
        <v>7280</v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>
        <is>
          <t>T</t>
        </is>
      </c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inlineStr">
        <is>
          <t>T</t>
        </is>
      </c>
      <c r="AD309" t="inlineStr">
        <is>
          <t>T</t>
        </is>
      </c>
      <c r="AE309" t="inlineStr">
        <is>
          <t>T</t>
        </is>
      </c>
      <c r="AF309" t="inlineStr">
        <is>
          <t>T</t>
        </is>
      </c>
      <c r="AG309" t="inlineStr">
        <is>
          <t>T</t>
        </is>
      </c>
      <c r="AH309" t="inlineStr">
        <is>
          <t>T</t>
        </is>
      </c>
      <c r="AI309" t="inlineStr">
        <is>
          <t>T</t>
        </is>
      </c>
      <c r="AJ309" t="inlineStr">
        <is>
          <t>T</t>
        </is>
      </c>
      <c r="AK309" t="inlineStr">
        <is>
          <t>T</t>
        </is>
      </c>
      <c r="AL309" t="inlineStr">
        <is>
          <t>T</t>
        </is>
      </c>
      <c r="AM309" t="inlineStr">
        <is>
          <t>T</t>
        </is>
      </c>
      <c r="AN309" t="inlineStr">
        <is>
          <t>T</t>
        </is>
      </c>
      <c r="AO309" t="inlineStr">
        <is>
          <t>T</t>
        </is>
      </c>
      <c r="AP309" t="inlineStr">
        <is>
          <t>T</t>
        </is>
      </c>
      <c r="AQ309" t="inlineStr">
        <is>
          <t>T</t>
        </is>
      </c>
      <c r="AR309" t="inlineStr">
        <is>
          <t>T</t>
        </is>
      </c>
      <c r="AS309" t="inlineStr">
        <is>
          <t>T</t>
        </is>
      </c>
      <c r="AT309" t="inlineStr">
        <is>
          <t>T</t>
        </is>
      </c>
      <c r="AU309" t="inlineStr">
        <is>
          <t>T</t>
        </is>
      </c>
      <c r="AV309" t="inlineStr">
        <is>
          <t>T</t>
        </is>
      </c>
      <c r="AW309" t="inlineStr">
        <is>
          <t>T</t>
        </is>
      </c>
      <c r="AX309" t="inlineStr">
        <is>
          <t>T</t>
        </is>
      </c>
      <c r="AY309" t="inlineStr">
        <is>
          <t>T</t>
        </is>
      </c>
      <c r="AZ309" t="inlineStr">
        <is>
          <t>T</t>
        </is>
      </c>
      <c r="BA309" t="inlineStr">
        <is>
          <t>T</t>
        </is>
      </c>
      <c r="BB309" t="inlineStr">
        <is>
          <t>T</t>
        </is>
      </c>
      <c r="BC309" t="inlineStr">
        <is>
          <t>T</t>
        </is>
      </c>
      <c r="BD309" t="inlineStr">
        <is>
          <t>T</t>
        </is>
      </c>
      <c r="BE309" t="inlineStr">
        <is>
          <t>T</t>
        </is>
      </c>
      <c r="BF309" t="inlineStr">
        <is>
          <t>T</t>
        </is>
      </c>
      <c r="BG309" t="inlineStr">
        <is>
          <t>T</t>
        </is>
      </c>
      <c r="BH309" t="inlineStr">
        <is>
          <t>T</t>
        </is>
      </c>
      <c r="BI309" t="inlineStr">
        <is>
          <t>T</t>
        </is>
      </c>
      <c r="BJ309" t="inlineStr">
        <is>
          <t>T</t>
        </is>
      </c>
      <c r="BK309" t="inlineStr">
        <is>
          <t>T</t>
        </is>
      </c>
      <c r="BL309" t="inlineStr">
        <is>
          <t>T</t>
        </is>
      </c>
      <c r="BM309" t="inlineStr">
        <is>
          <t>T</t>
        </is>
      </c>
      <c r="BN309" t="inlineStr">
        <is>
          <t>T</t>
        </is>
      </c>
      <c r="BO309" t="inlineStr">
        <is>
          <t>T</t>
        </is>
      </c>
      <c r="BP309" t="inlineStr">
        <is>
          <t>T</t>
        </is>
      </c>
      <c r="BQ309" t="inlineStr">
        <is>
          <t>T</t>
        </is>
      </c>
      <c r="BR309" t="inlineStr">
        <is>
          <t>T</t>
        </is>
      </c>
      <c r="BS309" t="inlineStr">
        <is>
          <t>T</t>
        </is>
      </c>
    </row>
    <row r="310">
      <c r="A310" t="inlineStr">
        <is>
          <t>OREAS0520</t>
        </is>
      </c>
      <c r="B310" t="n">
        <v>0.422</v>
      </c>
      <c r="C310" t="n">
        <v>56300</v>
      </c>
      <c r="D310" t="n">
        <v>153</v>
      </c>
      <c r="E310" t="n">
        <v>0.176</v>
      </c>
      <c r="F310" t="inlineStr">
        <is>
          <t>T</t>
        </is>
      </c>
      <c r="G310" t="n">
        <v>8058</v>
      </c>
      <c r="H310" t="n">
        <v>1.06</v>
      </c>
      <c r="I310" t="n">
        <v>2.94</v>
      </c>
      <c r="J310" t="n">
        <v>41000</v>
      </c>
      <c r="K310" t="inlineStr">
        <is>
          <t>T</t>
        </is>
      </c>
      <c r="L310" t="n">
        <v>86</v>
      </c>
      <c r="M310" t="inlineStr">
        <is>
          <t>T</t>
        </is>
      </c>
      <c r="N310" t="n">
        <v>203</v>
      </c>
      <c r="O310" t="n">
        <v>36.4</v>
      </c>
      <c r="P310" t="n">
        <v>0.8</v>
      </c>
      <c r="Q310" t="n">
        <v>2930</v>
      </c>
      <c r="R310" t="n">
        <v>3.66</v>
      </c>
      <c r="S310" t="n">
        <v>2.21</v>
      </c>
      <c r="T310" t="n">
        <v>1.29</v>
      </c>
      <c r="U310" t="n">
        <v>164300</v>
      </c>
      <c r="V310" t="n">
        <v>18.7</v>
      </c>
      <c r="W310" t="n">
        <v>4.08</v>
      </c>
      <c r="X310" t="n">
        <v>0.25</v>
      </c>
      <c r="Y310" t="n">
        <v>3.53</v>
      </c>
      <c r="Z310" t="inlineStr">
        <is>
          <t>T</t>
        </is>
      </c>
      <c r="AA310" t="n">
        <v>0.76</v>
      </c>
      <c r="AB310" t="n">
        <v>0.11</v>
      </c>
      <c r="AC310" t="inlineStr">
        <is>
          <t>T</t>
        </is>
      </c>
      <c r="AD310" t="n">
        <v>34600</v>
      </c>
      <c r="AE310" t="n">
        <v>85</v>
      </c>
      <c r="AF310" t="n">
        <v>16.9</v>
      </c>
      <c r="AG310" t="n">
        <v>0.34</v>
      </c>
      <c r="AH310" t="n">
        <v>11900</v>
      </c>
      <c r="AI310" t="n">
        <v>2420</v>
      </c>
      <c r="AJ310" t="n">
        <v>65</v>
      </c>
      <c r="AK310" t="n">
        <v>13500</v>
      </c>
      <c r="AL310" t="n">
        <v>5.68</v>
      </c>
      <c r="AM310" t="n">
        <v>22.1</v>
      </c>
      <c r="AN310" t="n">
        <v>82</v>
      </c>
      <c r="AO310" t="n">
        <v>740</v>
      </c>
      <c r="AP310" t="n">
        <v>5.85</v>
      </c>
      <c r="AQ310" t="inlineStr">
        <is>
          <t>T</t>
        </is>
      </c>
      <c r="AR310" t="n">
        <v>6.69</v>
      </c>
      <c r="AS310" t="inlineStr">
        <is>
          <t>T</t>
        </is>
      </c>
      <c r="AT310" t="n">
        <v>114</v>
      </c>
      <c r="AU310" t="n">
        <v>0.031</v>
      </c>
      <c r="AV310" t="inlineStr">
        <is>
          <t>T</t>
        </is>
      </c>
      <c r="AW310" t="inlineStr">
        <is>
          <t>T</t>
        </is>
      </c>
      <c r="AX310" t="n">
        <v>10100</v>
      </c>
      <c r="AY310" t="n">
        <v>3.21</v>
      </c>
      <c r="AZ310" t="n">
        <v>17</v>
      </c>
      <c r="BA310" t="n">
        <v>1.76</v>
      </c>
      <c r="BB310" t="n">
        <v>197200</v>
      </c>
      <c r="BC310" t="n">
        <v>4.32</v>
      </c>
      <c r="BD310" t="n">
        <v>4.76</v>
      </c>
      <c r="BE310" t="n">
        <v>104</v>
      </c>
      <c r="BF310" t="n">
        <v>0.47</v>
      </c>
      <c r="BG310" t="n">
        <v>0.64</v>
      </c>
      <c r="BH310" t="n">
        <v>0.33</v>
      </c>
      <c r="BI310" t="n">
        <v>9.619999999999999</v>
      </c>
      <c r="BJ310" t="n">
        <v>4450</v>
      </c>
      <c r="BK310" t="n">
        <v>0.26</v>
      </c>
      <c r="BL310" t="n">
        <v>0.31</v>
      </c>
      <c r="BM310" t="n">
        <v>17.9</v>
      </c>
      <c r="BN310" t="n">
        <v>280</v>
      </c>
      <c r="BO310" t="n">
        <v>43.8</v>
      </c>
      <c r="BP310" t="n">
        <v>20.8</v>
      </c>
      <c r="BQ310" t="n">
        <v>2.2</v>
      </c>
      <c r="BR310" t="n">
        <v>22.7</v>
      </c>
      <c r="BS310" t="n">
        <v>134</v>
      </c>
    </row>
    <row r="311">
      <c r="A311" t="inlineStr">
        <is>
          <t>OREAS0520b</t>
        </is>
      </c>
      <c r="B311" t="n">
        <v>0.714</v>
      </c>
      <c r="C311" t="n">
        <v>60800</v>
      </c>
      <c r="D311" t="n">
        <v>115</v>
      </c>
      <c r="E311" t="n">
        <v>0.198</v>
      </c>
      <c r="F311" t="inlineStr">
        <is>
          <t>T</t>
        </is>
      </c>
      <c r="G311" t="n">
        <v>5317</v>
      </c>
      <c r="H311" t="n">
        <v>2.46</v>
      </c>
      <c r="I311" t="n">
        <v>2.09</v>
      </c>
      <c r="J311" t="n">
        <v>12800</v>
      </c>
      <c r="K311" t="n">
        <v>0.45</v>
      </c>
      <c r="L311" t="n">
        <v>94</v>
      </c>
      <c r="M311" t="inlineStr">
        <is>
          <t>T</t>
        </is>
      </c>
      <c r="N311" t="n">
        <v>92</v>
      </c>
      <c r="O311" t="n">
        <v>33.1</v>
      </c>
      <c r="P311" t="n">
        <v>4.78</v>
      </c>
      <c r="Q311" t="n">
        <v>2820</v>
      </c>
      <c r="R311" t="n">
        <v>3.35</v>
      </c>
      <c r="S311" t="n">
        <v>1.25</v>
      </c>
      <c r="T311" t="n">
        <v>1.48</v>
      </c>
      <c r="U311" t="n">
        <v>128300</v>
      </c>
      <c r="V311" t="n">
        <v>18.2</v>
      </c>
      <c r="W311" t="n">
        <v>5.11</v>
      </c>
      <c r="X311" t="n">
        <v>0.21</v>
      </c>
      <c r="Y311" t="n">
        <v>5.4</v>
      </c>
      <c r="Z311" t="n">
        <v>0.036</v>
      </c>
      <c r="AA311" t="n">
        <v>0.54</v>
      </c>
      <c r="AB311" t="n">
        <v>0.12</v>
      </c>
      <c r="AC311" t="inlineStr">
        <is>
          <t>T</t>
        </is>
      </c>
      <c r="AD311" t="n">
        <v>25400</v>
      </c>
      <c r="AE311" t="n">
        <v>65</v>
      </c>
      <c r="AF311" t="n">
        <v>20.5</v>
      </c>
      <c r="AG311" t="n">
        <v>0.15</v>
      </c>
      <c r="AH311" t="n">
        <v>2350</v>
      </c>
      <c r="AI311" t="n">
        <v>770</v>
      </c>
      <c r="AJ311" t="n">
        <v>57</v>
      </c>
      <c r="AK311" t="n">
        <v>17600</v>
      </c>
      <c r="AL311" t="n">
        <v>12.4</v>
      </c>
      <c r="AM311" t="n">
        <v>33.6</v>
      </c>
      <c r="AN311" t="n">
        <v>23</v>
      </c>
      <c r="AO311" t="n">
        <v>480</v>
      </c>
      <c r="AP311" t="n">
        <v>162</v>
      </c>
      <c r="AQ311" t="inlineStr">
        <is>
          <t>T</t>
        </is>
      </c>
      <c r="AR311" t="n">
        <v>9.369999999999999</v>
      </c>
      <c r="AS311" t="inlineStr">
        <is>
          <t>T</t>
        </is>
      </c>
      <c r="AT311" t="n">
        <v>115</v>
      </c>
      <c r="AU311" t="n">
        <v>0.025</v>
      </c>
      <c r="AV311" t="inlineStr">
        <is>
          <t>T</t>
        </is>
      </c>
      <c r="AW311" t="inlineStr">
        <is>
          <t>T</t>
        </is>
      </c>
      <c r="AX311" t="n">
        <v>6270</v>
      </c>
      <c r="AY311" t="n">
        <v>4.32</v>
      </c>
      <c r="AZ311" t="n">
        <v>5.59</v>
      </c>
      <c r="BA311" t="n">
        <v>0.54</v>
      </c>
      <c r="BB311" t="n">
        <v>264700</v>
      </c>
      <c r="BC311" t="n">
        <v>6.3</v>
      </c>
      <c r="BD311" t="n">
        <v>4.35</v>
      </c>
      <c r="BE311" t="n">
        <v>197</v>
      </c>
      <c r="BF311" t="n">
        <v>0.93</v>
      </c>
      <c r="BG311" t="n">
        <v>0.6899999999999999</v>
      </c>
      <c r="BH311" t="n">
        <v>0.22</v>
      </c>
      <c r="BI311" t="n">
        <v>11.7</v>
      </c>
      <c r="BJ311" t="n">
        <v>1320</v>
      </c>
      <c r="BK311" t="n">
        <v>0.86</v>
      </c>
      <c r="BL311" t="n">
        <v>0.16</v>
      </c>
      <c r="BM311" t="n">
        <v>10.5</v>
      </c>
      <c r="BN311" t="n">
        <v>33.4</v>
      </c>
      <c r="BO311" t="n">
        <v>20.3</v>
      </c>
      <c r="BP311" t="n">
        <v>14.8</v>
      </c>
      <c r="BQ311" t="n">
        <v>0.95</v>
      </c>
      <c r="BR311" t="n">
        <v>618</v>
      </c>
      <c r="BS311" t="n">
        <v>204</v>
      </c>
    </row>
    <row r="312">
      <c r="A312" t="inlineStr">
        <is>
          <t>OREAS0521</t>
        </is>
      </c>
      <c r="B312" t="n">
        <v>0.8169999999999999</v>
      </c>
      <c r="C312" t="n">
        <v>47700</v>
      </c>
      <c r="D312" t="n">
        <v>336</v>
      </c>
      <c r="E312" t="n">
        <v>0.376</v>
      </c>
      <c r="F312" t="inlineStr">
        <is>
          <t>T</t>
        </is>
      </c>
      <c r="G312" t="n">
        <v>16200</v>
      </c>
      <c r="H312" t="n">
        <v>0.86</v>
      </c>
      <c r="I312" t="n">
        <v>5.85</v>
      </c>
      <c r="J312" t="n">
        <v>38600</v>
      </c>
      <c r="K312" t="inlineStr">
        <is>
          <t>T</t>
        </is>
      </c>
      <c r="L312" t="n">
        <v>123</v>
      </c>
      <c r="M312" t="inlineStr">
        <is>
          <t>T</t>
        </is>
      </c>
      <c r="N312" t="n">
        <v>386</v>
      </c>
      <c r="O312" t="n">
        <v>30.9</v>
      </c>
      <c r="P312" t="n">
        <v>0.72</v>
      </c>
      <c r="Q312" t="n">
        <v>6070</v>
      </c>
      <c r="R312" t="n">
        <v>3.47</v>
      </c>
      <c r="S312" t="n">
        <v>2.12</v>
      </c>
      <c r="T312" t="n">
        <v>1.64</v>
      </c>
      <c r="U312" t="n">
        <v>207100</v>
      </c>
      <c r="V312" t="n">
        <v>17.4</v>
      </c>
      <c r="W312" t="n">
        <v>4.03</v>
      </c>
      <c r="X312" t="n">
        <v>0.28</v>
      </c>
      <c r="Y312" t="n">
        <v>3.23</v>
      </c>
      <c r="Z312" t="inlineStr">
        <is>
          <t>T</t>
        </is>
      </c>
      <c r="AA312" t="n">
        <v>0.72</v>
      </c>
      <c r="AB312" t="n">
        <v>0.18</v>
      </c>
      <c r="AC312" t="inlineStr">
        <is>
          <t>T</t>
        </is>
      </c>
      <c r="AD312" t="n">
        <v>31600</v>
      </c>
      <c r="AE312" t="n">
        <v>139</v>
      </c>
      <c r="AF312" t="n">
        <v>16.4</v>
      </c>
      <c r="AG312" t="n">
        <v>0.33</v>
      </c>
      <c r="AH312" t="n">
        <v>11300</v>
      </c>
      <c r="AI312" t="n">
        <v>3210</v>
      </c>
      <c r="AJ312" t="n">
        <v>138</v>
      </c>
      <c r="AK312" t="n">
        <v>9780</v>
      </c>
      <c r="AL312" t="n">
        <v>5.56</v>
      </c>
      <c r="AM312" t="n">
        <v>25.4</v>
      </c>
      <c r="AN312" t="n">
        <v>80</v>
      </c>
      <c r="AO312" t="n">
        <v>810</v>
      </c>
      <c r="AP312" t="n">
        <v>9.35</v>
      </c>
      <c r="AQ312" t="inlineStr">
        <is>
          <t>T</t>
        </is>
      </c>
      <c r="AR312" t="n">
        <v>8.43</v>
      </c>
      <c r="AS312" t="inlineStr">
        <is>
          <t>T</t>
        </is>
      </c>
      <c r="AT312" t="n">
        <v>100</v>
      </c>
      <c r="AU312" t="n">
        <v>0.064</v>
      </c>
      <c r="AV312" t="inlineStr">
        <is>
          <t>T</t>
        </is>
      </c>
      <c r="AW312" t="inlineStr">
        <is>
          <t>T</t>
        </is>
      </c>
      <c r="AX312" t="n">
        <v>18000</v>
      </c>
      <c r="AY312" t="n">
        <v>5.66</v>
      </c>
      <c r="AZ312" t="n">
        <v>13.9</v>
      </c>
      <c r="BA312" t="n">
        <v>2.37</v>
      </c>
      <c r="BB312" t="n">
        <v>176100</v>
      </c>
      <c r="BC312" t="n">
        <v>4.46</v>
      </c>
      <c r="BD312" t="n">
        <v>7.11</v>
      </c>
      <c r="BE312" t="n">
        <v>158</v>
      </c>
      <c r="BF312" t="n">
        <v>0.45</v>
      </c>
      <c r="BG312" t="n">
        <v>0.61</v>
      </c>
      <c r="BH312" t="n">
        <v>0.74</v>
      </c>
      <c r="BI312" t="n">
        <v>8.26</v>
      </c>
      <c r="BJ312" t="n">
        <v>3930</v>
      </c>
      <c r="BK312" t="n">
        <v>0.27</v>
      </c>
      <c r="BL312" t="n">
        <v>0.3</v>
      </c>
      <c r="BM312" t="n">
        <v>31</v>
      </c>
      <c r="BN312" t="n">
        <v>227</v>
      </c>
      <c r="BO312" t="n">
        <v>92</v>
      </c>
      <c r="BP312" t="n">
        <v>19.9</v>
      </c>
      <c r="BQ312" t="n">
        <v>2.1</v>
      </c>
      <c r="BR312" t="n">
        <v>24.4</v>
      </c>
      <c r="BS312" t="n">
        <v>123</v>
      </c>
    </row>
    <row r="313">
      <c r="A313" t="inlineStr">
        <is>
          <t>OREAS0522</t>
        </is>
      </c>
      <c r="B313" t="n">
        <v>1.23</v>
      </c>
      <c r="C313" t="n">
        <v>39500</v>
      </c>
      <c r="D313" t="n">
        <v>490</v>
      </c>
      <c r="E313" t="n">
        <v>0.574</v>
      </c>
      <c r="F313" t="inlineStr">
        <is>
          <t>T</t>
        </is>
      </c>
      <c r="G313" t="n">
        <v>23800</v>
      </c>
      <c r="H313" t="n">
        <v>0.7</v>
      </c>
      <c r="I313" t="n">
        <v>8.720000000000001</v>
      </c>
      <c r="J313" t="n">
        <v>36500</v>
      </c>
      <c r="K313" t="inlineStr">
        <is>
          <t>T</t>
        </is>
      </c>
      <c r="L313" t="n">
        <v>148</v>
      </c>
      <c r="M313" t="inlineStr">
        <is>
          <t>T</t>
        </is>
      </c>
      <c r="N313" t="n">
        <v>550</v>
      </c>
      <c r="O313" t="n">
        <v>29.6</v>
      </c>
      <c r="P313" t="n">
        <v>0.64</v>
      </c>
      <c r="Q313" t="n">
        <v>9160</v>
      </c>
      <c r="R313" t="n">
        <v>3.24</v>
      </c>
      <c r="S313" t="n">
        <v>1.97</v>
      </c>
      <c r="T313" t="n">
        <v>1.88</v>
      </c>
      <c r="U313" t="n">
        <v>246300</v>
      </c>
      <c r="V313" t="n">
        <v>16</v>
      </c>
      <c r="W313" t="n">
        <v>3.87</v>
      </c>
      <c r="X313" t="inlineStr">
        <is>
          <t>T</t>
        </is>
      </c>
      <c r="Y313" t="n">
        <v>2.96</v>
      </c>
      <c r="Z313" t="inlineStr">
        <is>
          <t>T</t>
        </is>
      </c>
      <c r="AA313" t="n">
        <v>0.66</v>
      </c>
      <c r="AB313" t="n">
        <v>0.23</v>
      </c>
      <c r="AC313" t="inlineStr">
        <is>
          <t>T</t>
        </is>
      </c>
      <c r="AD313" t="n">
        <v>28300</v>
      </c>
      <c r="AE313" t="n">
        <v>171</v>
      </c>
      <c r="AF313" t="n">
        <v>16.2</v>
      </c>
      <c r="AG313" t="n">
        <v>0.31</v>
      </c>
      <c r="AH313" t="n">
        <v>11200</v>
      </c>
      <c r="AI313" t="n">
        <v>3970</v>
      </c>
      <c r="AJ313" t="n">
        <v>206</v>
      </c>
      <c r="AK313" t="n">
        <v>6330</v>
      </c>
      <c r="AL313" t="n">
        <v>5.66</v>
      </c>
      <c r="AM313" t="n">
        <v>27.2</v>
      </c>
      <c r="AN313" t="n">
        <v>72</v>
      </c>
      <c r="AO313" t="n">
        <v>890</v>
      </c>
      <c r="AP313" t="n">
        <v>12.5</v>
      </c>
      <c r="AQ313" t="inlineStr">
        <is>
          <t>T</t>
        </is>
      </c>
      <c r="AR313" t="n">
        <v>9.76</v>
      </c>
      <c r="AS313" t="inlineStr">
        <is>
          <t>T</t>
        </is>
      </c>
      <c r="AT313" t="n">
        <v>84</v>
      </c>
      <c r="AU313" t="n">
        <v>0.098</v>
      </c>
      <c r="AV313" t="inlineStr">
        <is>
          <t>T</t>
        </is>
      </c>
      <c r="AW313" t="inlineStr">
        <is>
          <t>T</t>
        </is>
      </c>
      <c r="AX313" t="n">
        <v>25000</v>
      </c>
      <c r="AY313" t="n">
        <v>7.93</v>
      </c>
      <c r="AZ313" t="n">
        <v>10.9</v>
      </c>
      <c r="BA313" t="n">
        <v>2.74</v>
      </c>
      <c r="BB313" t="n">
        <v>158100</v>
      </c>
      <c r="BC313" t="n">
        <v>4.32</v>
      </c>
      <c r="BD313" t="n">
        <v>9.32</v>
      </c>
      <c r="BE313" t="n">
        <v>199</v>
      </c>
      <c r="BF313" t="n">
        <v>0.44</v>
      </c>
      <c r="BG313" t="n">
        <v>0.59</v>
      </c>
      <c r="BH313" t="n">
        <v>1.11</v>
      </c>
      <c r="BI313" t="n">
        <v>7.53</v>
      </c>
      <c r="BJ313" t="n">
        <v>3440</v>
      </c>
      <c r="BK313" t="n">
        <v>0.29</v>
      </c>
      <c r="BL313" t="n">
        <v>0.28</v>
      </c>
      <c r="BM313" t="n">
        <v>42.2</v>
      </c>
      <c r="BN313" t="n">
        <v>182</v>
      </c>
      <c r="BO313" t="n">
        <v>135</v>
      </c>
      <c r="BP313" t="n">
        <v>18.5</v>
      </c>
      <c r="BQ313" t="n">
        <v>1.97</v>
      </c>
      <c r="BR313" t="n">
        <v>30.2</v>
      </c>
      <c r="BS313" t="n">
        <v>112</v>
      </c>
    </row>
    <row r="314">
      <c r="A314" t="inlineStr">
        <is>
          <t>OREAS0523</t>
        </is>
      </c>
      <c r="B314" t="n">
        <v>2.36</v>
      </c>
      <c r="C314" t="n">
        <v>30200</v>
      </c>
      <c r="D314" t="n">
        <v>666</v>
      </c>
      <c r="E314" t="n">
        <v>1.04</v>
      </c>
      <c r="F314" t="inlineStr">
        <is>
          <t>T</t>
        </is>
      </c>
      <c r="G314" t="inlineStr">
        <is>
          <t>T</t>
        </is>
      </c>
      <c r="H314" t="n">
        <v>0.53</v>
      </c>
      <c r="I314" t="n">
        <v>13.6</v>
      </c>
      <c r="J314" t="n">
        <v>33600</v>
      </c>
      <c r="K314" t="inlineStr">
        <is>
          <t>T</t>
        </is>
      </c>
      <c r="L314" t="n">
        <v>172</v>
      </c>
      <c r="M314" t="inlineStr">
        <is>
          <t>T</t>
        </is>
      </c>
      <c r="N314" t="n">
        <v>728</v>
      </c>
      <c r="O314" t="n">
        <v>25</v>
      </c>
      <c r="P314" t="n">
        <v>0.57</v>
      </c>
      <c r="Q314" t="n">
        <v>17200</v>
      </c>
      <c r="R314" t="n">
        <v>2.99</v>
      </c>
      <c r="S314" t="n">
        <v>1.83</v>
      </c>
      <c r="T314" t="n">
        <v>2.13</v>
      </c>
      <c r="U314" t="n">
        <v>289000</v>
      </c>
      <c r="V314" t="n">
        <v>14.3</v>
      </c>
      <c r="W314" t="n">
        <v>3.84</v>
      </c>
      <c r="X314" t="inlineStr">
        <is>
          <t>T</t>
        </is>
      </c>
      <c r="Y314" t="n">
        <v>2.66</v>
      </c>
      <c r="Z314" t="inlineStr">
        <is>
          <t>T</t>
        </is>
      </c>
      <c r="AA314" t="n">
        <v>0.62</v>
      </c>
      <c r="AB314" t="n">
        <v>0.37</v>
      </c>
      <c r="AC314" t="inlineStr">
        <is>
          <t>T</t>
        </is>
      </c>
      <c r="AD314" t="n">
        <v>25700</v>
      </c>
      <c r="AE314" t="n">
        <v>283</v>
      </c>
      <c r="AF314" t="n">
        <v>15.5</v>
      </c>
      <c r="AG314" t="n">
        <v>0.29</v>
      </c>
      <c r="AH314" t="n">
        <v>10200</v>
      </c>
      <c r="AI314" t="n">
        <v>4750</v>
      </c>
      <c r="AJ314" t="n">
        <v>313</v>
      </c>
      <c r="AK314" t="n">
        <v>2390</v>
      </c>
      <c r="AL314" t="n">
        <v>5.4</v>
      </c>
      <c r="AM314" t="n">
        <v>30.6</v>
      </c>
      <c r="AN314" t="n">
        <v>73</v>
      </c>
      <c r="AO314" t="n">
        <v>920</v>
      </c>
      <c r="AP314" t="n">
        <v>26.3</v>
      </c>
      <c r="AQ314" t="inlineStr">
        <is>
          <t>T</t>
        </is>
      </c>
      <c r="AR314" t="n">
        <v>11.1</v>
      </c>
      <c r="AS314" t="inlineStr">
        <is>
          <t>T</t>
        </is>
      </c>
      <c r="AT314" t="n">
        <v>70</v>
      </c>
      <c r="AU314" t="n">
        <v>0.15</v>
      </c>
      <c r="AV314" t="inlineStr">
        <is>
          <t>T</t>
        </is>
      </c>
      <c r="AW314" t="inlineStr">
        <is>
          <t>T</t>
        </is>
      </c>
      <c r="AX314" t="n">
        <v>38200</v>
      </c>
      <c r="AY314" t="n">
        <v>10.5</v>
      </c>
      <c r="AZ314" t="n">
        <v>7.42</v>
      </c>
      <c r="BA314" t="n">
        <v>3.66</v>
      </c>
      <c r="BB314" t="n">
        <v>132300</v>
      </c>
      <c r="BC314" t="n">
        <v>4.41</v>
      </c>
      <c r="BD314" t="n">
        <v>11.6</v>
      </c>
      <c r="BE314" t="n">
        <v>216</v>
      </c>
      <c r="BF314" t="n">
        <v>0.43</v>
      </c>
      <c r="BG314" t="n">
        <v>0.54</v>
      </c>
      <c r="BH314" t="n">
        <v>1.65</v>
      </c>
      <c r="BI314" t="n">
        <v>6.44</v>
      </c>
      <c r="BJ314" t="n">
        <v>2830</v>
      </c>
      <c r="BK314" t="n">
        <v>0.3</v>
      </c>
      <c r="BL314" t="n">
        <v>0.26</v>
      </c>
      <c r="BM314" t="n">
        <v>57</v>
      </c>
      <c r="BN314" t="n">
        <v>123</v>
      </c>
      <c r="BO314" t="n">
        <v>179</v>
      </c>
      <c r="BP314" t="n">
        <v>17.1</v>
      </c>
      <c r="BQ314" t="n">
        <v>1.86</v>
      </c>
      <c r="BR314" t="n">
        <v>40.2</v>
      </c>
      <c r="BS314" t="n">
        <v>100</v>
      </c>
    </row>
    <row r="315">
      <c r="A315" t="inlineStr">
        <is>
          <t>OREAS0523b</t>
        </is>
      </c>
      <c r="B315" t="n">
        <v>2.96</v>
      </c>
      <c r="C315" t="n">
        <v>53200</v>
      </c>
      <c r="D315" t="n">
        <v>157</v>
      </c>
      <c r="E315" t="n">
        <v>1.05</v>
      </c>
      <c r="F315" t="inlineStr">
        <is>
          <t>T</t>
        </is>
      </c>
      <c r="G315" t="n">
        <v>5816</v>
      </c>
      <c r="H315" t="n">
        <v>1.83</v>
      </c>
      <c r="I315" t="n">
        <v>8.470000000000001</v>
      </c>
      <c r="J315" t="n">
        <v>20400</v>
      </c>
      <c r="K315" t="n">
        <v>0.4</v>
      </c>
      <c r="L315" t="n">
        <v>100</v>
      </c>
      <c r="M315" t="inlineStr">
        <is>
          <t>T</t>
        </is>
      </c>
      <c r="N315" t="n">
        <v>247</v>
      </c>
      <c r="O315" t="n">
        <v>36.2</v>
      </c>
      <c r="P315" t="n">
        <v>2.53</v>
      </c>
      <c r="Q315" t="n">
        <v>16600</v>
      </c>
      <c r="R315" t="n">
        <v>3.86</v>
      </c>
      <c r="S315" t="n">
        <v>1.89</v>
      </c>
      <c r="T315" t="n">
        <v>1.55</v>
      </c>
      <c r="U315" t="n">
        <v>170700</v>
      </c>
      <c r="V315" t="n">
        <v>17.3</v>
      </c>
      <c r="W315" t="n">
        <v>5.2</v>
      </c>
      <c r="X315" t="n">
        <v>0.23</v>
      </c>
      <c r="Y315" t="n">
        <v>4.94</v>
      </c>
      <c r="Z315" t="n">
        <v>0.078</v>
      </c>
      <c r="AA315" t="n">
        <v>0.71</v>
      </c>
      <c r="AB315" t="n">
        <v>0.38</v>
      </c>
      <c r="AC315" t="inlineStr">
        <is>
          <t>T</t>
        </is>
      </c>
      <c r="AD315" t="n">
        <v>30500</v>
      </c>
      <c r="AE315" t="n">
        <v>77</v>
      </c>
      <c r="AF315" t="n">
        <v>15.7</v>
      </c>
      <c r="AG315" t="n">
        <v>0.27</v>
      </c>
      <c r="AH315" t="n">
        <v>6110</v>
      </c>
      <c r="AI315" t="n">
        <v>1750</v>
      </c>
      <c r="AJ315" t="n">
        <v>223</v>
      </c>
      <c r="AK315" t="n">
        <v>12400</v>
      </c>
      <c r="AL315" t="n">
        <v>11.7</v>
      </c>
      <c r="AM315" t="n">
        <v>34</v>
      </c>
      <c r="AN315" t="n">
        <v>63</v>
      </c>
      <c r="AO315" t="n">
        <v>1180</v>
      </c>
      <c r="AP315" t="n">
        <v>141</v>
      </c>
      <c r="AQ315" t="inlineStr">
        <is>
          <t>T</t>
        </is>
      </c>
      <c r="AR315" t="n">
        <v>9.92</v>
      </c>
      <c r="AS315" t="inlineStr">
        <is>
          <t>T</t>
        </is>
      </c>
      <c r="AT315" t="n">
        <v>111</v>
      </c>
      <c r="AU315" t="n">
        <v>0.11</v>
      </c>
      <c r="AV315" t="inlineStr">
        <is>
          <t>T</t>
        </is>
      </c>
      <c r="AW315" t="inlineStr">
        <is>
          <t>T</t>
        </is>
      </c>
      <c r="AX315" t="n">
        <v>28600</v>
      </c>
      <c r="AY315" t="n">
        <v>4.55</v>
      </c>
      <c r="AZ315" t="n">
        <v>8.82</v>
      </c>
      <c r="BA315" t="n">
        <v>3.45</v>
      </c>
      <c r="BB315" t="n">
        <v>214800</v>
      </c>
      <c r="BC315" t="n">
        <v>6.29</v>
      </c>
      <c r="BD315" t="n">
        <v>5.22</v>
      </c>
      <c r="BE315" t="n">
        <v>163</v>
      </c>
      <c r="BF315" t="n">
        <v>0.8100000000000001</v>
      </c>
      <c r="BG315" t="n">
        <v>0.73</v>
      </c>
      <c r="BH315" t="n">
        <v>0.97</v>
      </c>
      <c r="BI315" t="n">
        <v>11.9</v>
      </c>
      <c r="BJ315" t="n">
        <v>3200</v>
      </c>
      <c r="BK315" t="n">
        <v>0.68</v>
      </c>
      <c r="BL315" t="n">
        <v>0.27</v>
      </c>
      <c r="BM315" t="n">
        <v>18.3</v>
      </c>
      <c r="BN315" t="n">
        <v>110</v>
      </c>
      <c r="BO315" t="n">
        <v>23.7</v>
      </c>
      <c r="BP315" t="n">
        <v>18.7</v>
      </c>
      <c r="BQ315" t="n">
        <v>1.67</v>
      </c>
      <c r="BR315" t="n">
        <v>529</v>
      </c>
      <c r="BS315" t="n">
        <v>187</v>
      </c>
    </row>
    <row r="316">
      <c r="A316" t="inlineStr">
        <is>
          <t>OREAS0524</t>
        </is>
      </c>
      <c r="B316" t="n">
        <v>3.7</v>
      </c>
      <c r="C316" t="n">
        <v>28800</v>
      </c>
      <c r="D316" t="n">
        <v>660</v>
      </c>
      <c r="E316" t="n">
        <v>1.54</v>
      </c>
      <c r="F316" t="inlineStr">
        <is>
          <t>T</t>
        </is>
      </c>
      <c r="G316" t="n">
        <v>29400</v>
      </c>
      <c r="H316" t="n">
        <v>0.46</v>
      </c>
      <c r="I316" t="n">
        <v>16.4</v>
      </c>
      <c r="J316" t="n">
        <v>32700</v>
      </c>
      <c r="K316" t="inlineStr">
        <is>
          <t>T</t>
        </is>
      </c>
      <c r="L316" t="n">
        <v>163</v>
      </c>
      <c r="M316" t="inlineStr">
        <is>
          <t>T</t>
        </is>
      </c>
      <c r="N316" t="n">
        <v>728</v>
      </c>
      <c r="O316" t="n">
        <v>23.2</v>
      </c>
      <c r="P316" t="n">
        <v>0.53</v>
      </c>
      <c r="Q316" t="n">
        <v>25300</v>
      </c>
      <c r="R316" t="n">
        <v>2.97</v>
      </c>
      <c r="S316" t="n">
        <v>1.82</v>
      </c>
      <c r="T316" t="n">
        <v>2.11</v>
      </c>
      <c r="U316" t="n">
        <v>292500</v>
      </c>
      <c r="V316" t="n">
        <v>13.5</v>
      </c>
      <c r="W316" t="n">
        <v>3.79</v>
      </c>
      <c r="X316" t="n">
        <v>0.38</v>
      </c>
      <c r="Y316" t="n">
        <v>2.6</v>
      </c>
      <c r="Z316" t="inlineStr">
        <is>
          <t>T</t>
        </is>
      </c>
      <c r="AA316" t="n">
        <v>0.62</v>
      </c>
      <c r="AB316" t="n">
        <v>0.51</v>
      </c>
      <c r="AC316" t="inlineStr">
        <is>
          <t>T</t>
        </is>
      </c>
      <c r="AD316" t="n">
        <v>24800</v>
      </c>
      <c r="AE316" t="n">
        <v>286</v>
      </c>
      <c r="AF316" t="n">
        <v>15.2</v>
      </c>
      <c r="AG316" t="n">
        <v>0.29</v>
      </c>
      <c r="AH316" t="n">
        <v>9850</v>
      </c>
      <c r="AI316" t="n">
        <v>4630</v>
      </c>
      <c r="AJ316" t="n">
        <v>376</v>
      </c>
      <c r="AK316" t="n">
        <v>1820</v>
      </c>
      <c r="AL316" t="n">
        <v>5.25</v>
      </c>
      <c r="AM316" t="n">
        <v>29.5</v>
      </c>
      <c r="AN316" t="n">
        <v>71</v>
      </c>
      <c r="AO316" t="n">
        <v>920</v>
      </c>
      <c r="AP316" t="n">
        <v>43.8</v>
      </c>
      <c r="AQ316" t="inlineStr">
        <is>
          <t>T</t>
        </is>
      </c>
      <c r="AR316" t="n">
        <v>10.9</v>
      </c>
      <c r="AS316" t="inlineStr">
        <is>
          <t>T</t>
        </is>
      </c>
      <c r="AT316" t="n">
        <v>67</v>
      </c>
      <c r="AU316" t="n">
        <v>0.18</v>
      </c>
      <c r="AV316" t="inlineStr">
        <is>
          <t>T</t>
        </is>
      </c>
      <c r="AW316" t="inlineStr">
        <is>
          <t>T</t>
        </is>
      </c>
      <c r="AX316" t="n">
        <v>47300</v>
      </c>
      <c r="AY316" t="n">
        <v>11.4</v>
      </c>
      <c r="AZ316" t="n">
        <v>7.04</v>
      </c>
      <c r="BA316" t="n">
        <v>4.76</v>
      </c>
      <c r="BB316" t="n">
        <v>125700</v>
      </c>
      <c r="BC316" t="n">
        <v>4.5</v>
      </c>
      <c r="BD316" t="n">
        <v>12</v>
      </c>
      <c r="BE316" t="n">
        <v>194</v>
      </c>
      <c r="BF316" t="n">
        <v>0.41</v>
      </c>
      <c r="BG316" t="n">
        <v>0.54</v>
      </c>
      <c r="BH316" t="n">
        <v>1.88</v>
      </c>
      <c r="BI316" t="n">
        <v>6.67</v>
      </c>
      <c r="BJ316" t="n">
        <v>2710</v>
      </c>
      <c r="BK316" t="n">
        <v>0.3</v>
      </c>
      <c r="BL316" t="n">
        <v>0.25</v>
      </c>
      <c r="BM316" t="n">
        <v>57</v>
      </c>
      <c r="BN316" t="n">
        <v>115</v>
      </c>
      <c r="BO316" t="n">
        <v>177</v>
      </c>
      <c r="BP316" t="n">
        <v>16.6</v>
      </c>
      <c r="BQ316" t="n">
        <v>1.84</v>
      </c>
      <c r="BR316" t="n">
        <v>55</v>
      </c>
      <c r="BS316" t="n">
        <v>98</v>
      </c>
    </row>
    <row r="317">
      <c r="A317" t="inlineStr">
        <is>
          <t>OREAS0525</t>
        </is>
      </c>
      <c r="B317" t="n">
        <v>1.97</v>
      </c>
      <c r="C317" t="n">
        <v>52500</v>
      </c>
      <c r="D317" t="n">
        <v>331</v>
      </c>
      <c r="E317" t="n">
        <v>0.8179999999999999</v>
      </c>
      <c r="F317" t="inlineStr">
        <is>
          <t>T</t>
        </is>
      </c>
      <c r="G317" t="n">
        <v>15500</v>
      </c>
      <c r="H317" t="n">
        <v>1.66</v>
      </c>
      <c r="I317" t="n">
        <v>8.449999999999999</v>
      </c>
      <c r="J317" t="n">
        <v>24100</v>
      </c>
      <c r="K317" t="n">
        <v>0.21</v>
      </c>
      <c r="L317" t="n">
        <v>154</v>
      </c>
      <c r="M317" t="inlineStr">
        <is>
          <t>T</t>
        </is>
      </c>
      <c r="N317" t="n">
        <v>379</v>
      </c>
      <c r="O317" t="n">
        <v>22.4</v>
      </c>
      <c r="P317" t="n">
        <v>2.39</v>
      </c>
      <c r="Q317" t="n">
        <v>13500</v>
      </c>
      <c r="R317" t="n">
        <v>4.03</v>
      </c>
      <c r="S317" t="n">
        <v>1.97</v>
      </c>
      <c r="T317" t="n">
        <v>2.16</v>
      </c>
      <c r="U317" t="n">
        <v>167700</v>
      </c>
      <c r="V317" t="n">
        <v>18.1</v>
      </c>
      <c r="W317" t="n">
        <v>5.85</v>
      </c>
      <c r="X317" t="n">
        <v>0.25</v>
      </c>
      <c r="Y317" t="n">
        <v>4.87</v>
      </c>
      <c r="Z317" t="inlineStr">
        <is>
          <t>T</t>
        </is>
      </c>
      <c r="AA317" t="n">
        <v>0.75</v>
      </c>
      <c r="AB317" t="n">
        <v>0.31</v>
      </c>
      <c r="AC317" t="inlineStr">
        <is>
          <t>T</t>
        </is>
      </c>
      <c r="AD317" t="n">
        <v>32800</v>
      </c>
      <c r="AE317" t="n">
        <v>144</v>
      </c>
      <c r="AF317" t="n">
        <v>16.2</v>
      </c>
      <c r="AG317" t="n">
        <v>0.29</v>
      </c>
      <c r="AH317" t="n">
        <v>7730</v>
      </c>
      <c r="AI317" t="n">
        <v>3230</v>
      </c>
      <c r="AJ317" t="n">
        <v>190</v>
      </c>
      <c r="AK317" t="n">
        <v>11500</v>
      </c>
      <c r="AL317" t="n">
        <v>12.1</v>
      </c>
      <c r="AM317" t="n">
        <v>42.7</v>
      </c>
      <c r="AN317" t="n">
        <v>58</v>
      </c>
      <c r="AO317" t="n">
        <v>1050</v>
      </c>
      <c r="AP317" t="n">
        <v>18.4</v>
      </c>
      <c r="AQ317" t="inlineStr">
        <is>
          <t>T</t>
        </is>
      </c>
      <c r="AR317" t="n">
        <v>13.1</v>
      </c>
      <c r="AS317" t="inlineStr">
        <is>
          <t>T</t>
        </is>
      </c>
      <c r="AT317" t="n">
        <v>116</v>
      </c>
      <c r="AU317" t="n">
        <v>0.11</v>
      </c>
      <c r="AV317" t="inlineStr">
        <is>
          <t>T</t>
        </is>
      </c>
      <c r="AW317" t="inlineStr">
        <is>
          <t>T</t>
        </is>
      </c>
      <c r="AX317" t="n">
        <v>23900</v>
      </c>
      <c r="AY317" t="n">
        <v>5.59</v>
      </c>
      <c r="AZ317" t="n">
        <v>8.449999999999999</v>
      </c>
      <c r="BA317" t="n">
        <v>3.06</v>
      </c>
      <c r="BB317" t="n">
        <v>212200</v>
      </c>
      <c r="BC317" t="n">
        <v>6.64</v>
      </c>
      <c r="BD317" t="n">
        <v>6.97</v>
      </c>
      <c r="BE317" t="n">
        <v>222</v>
      </c>
      <c r="BF317" t="n">
        <v>0.8100000000000001</v>
      </c>
      <c r="BG317" t="n">
        <v>0.79</v>
      </c>
      <c r="BH317" t="n">
        <v>1.01</v>
      </c>
      <c r="BI317" t="n">
        <v>12.2</v>
      </c>
      <c r="BJ317" t="n">
        <v>3190</v>
      </c>
      <c r="BK317" t="n">
        <v>0.42</v>
      </c>
      <c r="BL317" t="n">
        <v>0.27</v>
      </c>
      <c r="BM317" t="n">
        <v>30.8</v>
      </c>
      <c r="BN317" t="n">
        <v>113</v>
      </c>
      <c r="BO317" t="n">
        <v>85</v>
      </c>
      <c r="BP317" t="n">
        <v>19.5</v>
      </c>
      <c r="BQ317" t="n">
        <v>1.71</v>
      </c>
      <c r="BR317" t="n">
        <v>68</v>
      </c>
      <c r="BS317" t="n">
        <v>182</v>
      </c>
    </row>
    <row r="318">
      <c r="A318" t="inlineStr">
        <is>
          <t>OREAS0052c</t>
        </is>
      </c>
      <c r="B318" t="inlineStr">
        <is>
          <t>T</t>
        </is>
      </c>
      <c r="C318" t="inlineStr">
        <is>
          <t>T</t>
        </is>
      </c>
      <c r="D318" t="inlineStr">
        <is>
          <t>T</t>
        </is>
      </c>
      <c r="E318" t="n">
        <v>0.346</v>
      </c>
      <c r="F318" t="inlineStr">
        <is>
          <t>T</t>
        </is>
      </c>
      <c r="G318" t="inlineStr">
        <is>
          <t>T</t>
        </is>
      </c>
      <c r="H318" t="inlineStr">
        <is>
          <t>T</t>
        </is>
      </c>
      <c r="I318" t="inlineStr">
        <is>
          <t>T</t>
        </is>
      </c>
      <c r="J318" t="inlineStr">
        <is>
          <t>T</t>
        </is>
      </c>
      <c r="K318" t="inlineStr">
        <is>
          <t>T</t>
        </is>
      </c>
      <c r="L318" t="inlineStr">
        <is>
          <t>T</t>
        </is>
      </c>
      <c r="M318" t="inlineStr">
        <is>
          <t>T</t>
        </is>
      </c>
      <c r="N318" t="inlineStr">
        <is>
          <t>T</t>
        </is>
      </c>
      <c r="O318" t="inlineStr">
        <is>
          <t>T</t>
        </is>
      </c>
      <c r="P318" t="inlineStr">
        <is>
          <t>T</t>
        </is>
      </c>
      <c r="Q318" t="n">
        <v>3440</v>
      </c>
      <c r="R318" t="inlineStr">
        <is>
          <t>T</t>
        </is>
      </c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>
        <is>
          <t>T</t>
        </is>
      </c>
      <c r="AA318" t="inlineStr">
        <is>
          <t>T</t>
        </is>
      </c>
      <c r="AB318" t="inlineStr">
        <is>
          <t>T</t>
        </is>
      </c>
      <c r="AC318" t="inlineStr">
        <is>
          <t>T</t>
        </is>
      </c>
      <c r="AD318" t="inlineStr">
        <is>
          <t>T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T</t>
        </is>
      </c>
      <c r="AI318" t="inlineStr">
        <is>
          <t>T</t>
        </is>
      </c>
      <c r="AJ318" t="n">
        <v>267</v>
      </c>
      <c r="AK318" t="inlineStr">
        <is>
          <t>T</t>
        </is>
      </c>
      <c r="AL318" t="inlineStr">
        <is>
          <t>T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  <c r="AP318" t="inlineStr">
        <is>
          <t>T</t>
        </is>
      </c>
      <c r="AQ318" t="inlineStr">
        <is>
          <t>T</t>
        </is>
      </c>
      <c r="AR318" t="inlineStr">
        <is>
          <t>T</t>
        </is>
      </c>
      <c r="AS318" t="inlineStr">
        <is>
          <t>T</t>
        </is>
      </c>
      <c r="AT318" t="inlineStr">
        <is>
          <t>T</t>
        </is>
      </c>
      <c r="AU318" t="inlineStr">
        <is>
          <t>T</t>
        </is>
      </c>
      <c r="AV318" t="inlineStr">
        <is>
          <t>T</t>
        </is>
      </c>
      <c r="AW318" t="inlineStr">
        <is>
          <t>T</t>
        </is>
      </c>
      <c r="AX318" t="n">
        <v>4710</v>
      </c>
      <c r="AY318" t="inlineStr">
        <is>
          <t>T</t>
        </is>
      </c>
      <c r="AZ318" t="inlineStr">
        <is>
          <t>T</t>
        </is>
      </c>
      <c r="BA318" t="inlineStr">
        <is>
          <t>T</t>
        </is>
      </c>
      <c r="BB318" t="inlineStr">
        <is>
          <t>T</t>
        </is>
      </c>
      <c r="BC318" t="inlineStr">
        <is>
          <t>T</t>
        </is>
      </c>
      <c r="BD318" t="inlineStr">
        <is>
          <t>T</t>
        </is>
      </c>
      <c r="BE318" t="inlineStr">
        <is>
          <t>T</t>
        </is>
      </c>
      <c r="BF318" t="inlineStr">
        <is>
          <t>T</t>
        </is>
      </c>
      <c r="BG318" t="inlineStr">
        <is>
          <t>T</t>
        </is>
      </c>
      <c r="BH318" t="inlineStr">
        <is>
          <t>T</t>
        </is>
      </c>
      <c r="BI318" t="inlineStr">
        <is>
          <t>T</t>
        </is>
      </c>
      <c r="BJ318" t="inlineStr">
        <is>
          <t>T</t>
        </is>
      </c>
      <c r="BK318" t="inlineStr">
        <is>
          <t>T</t>
        </is>
      </c>
      <c r="BL318" t="inlineStr">
        <is>
          <t>T</t>
        </is>
      </c>
      <c r="BM318" t="inlineStr">
        <is>
          <t>T</t>
        </is>
      </c>
      <c r="BN318" t="inlineStr">
        <is>
          <t>T</t>
        </is>
      </c>
      <c r="BO318" t="inlineStr">
        <is>
          <t>T</t>
        </is>
      </c>
      <c r="BP318" t="inlineStr">
        <is>
          <t>T</t>
        </is>
      </c>
      <c r="BQ318" t="inlineStr">
        <is>
          <t>T</t>
        </is>
      </c>
      <c r="BR318" t="inlineStr">
        <is>
          <t>T</t>
        </is>
      </c>
      <c r="BS318" t="inlineStr">
        <is>
          <t>T</t>
        </is>
      </c>
    </row>
    <row r="319">
      <c r="A319" t="inlineStr">
        <is>
          <t>OREAS0052P</t>
        </is>
      </c>
      <c r="B319" t="inlineStr">
        <is>
          <t>T</t>
        </is>
      </c>
      <c r="C319" t="inlineStr">
        <is>
          <t>T</t>
        </is>
      </c>
      <c r="D319" t="inlineStr">
        <is>
          <t>T</t>
        </is>
      </c>
      <c r="E319" t="n">
        <v>0.183</v>
      </c>
      <c r="F319" t="inlineStr">
        <is>
          <t>T</t>
        </is>
      </c>
      <c r="G319" t="inlineStr">
        <is>
          <t>T</t>
        </is>
      </c>
      <c r="H319" t="inlineStr">
        <is>
          <t>T</t>
        </is>
      </c>
      <c r="I319" t="inlineStr">
        <is>
          <t>T</t>
        </is>
      </c>
      <c r="J319" t="inlineStr">
        <is>
          <t>T</t>
        </is>
      </c>
      <c r="K319" t="inlineStr">
        <is>
          <t>T</t>
        </is>
      </c>
      <c r="L319" t="inlineStr">
        <is>
          <t>T</t>
        </is>
      </c>
      <c r="M319" t="inlineStr">
        <is>
          <t>T</t>
        </is>
      </c>
      <c r="N319" t="inlineStr">
        <is>
          <t>T</t>
        </is>
      </c>
      <c r="O319" t="inlineStr">
        <is>
          <t>T</t>
        </is>
      </c>
      <c r="P319" t="inlineStr">
        <is>
          <t>T</t>
        </is>
      </c>
      <c r="Q319" t="n">
        <v>3870</v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inlineStr">
        <is>
          <t>T</t>
        </is>
      </c>
      <c r="AD319" t="inlineStr">
        <is>
          <t>T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T</t>
        </is>
      </c>
      <c r="AI319" t="inlineStr">
        <is>
          <t>T</t>
        </is>
      </c>
      <c r="AJ319" t="inlineStr">
        <is>
          <t>T</t>
        </is>
      </c>
      <c r="AK319" t="inlineStr">
        <is>
          <t>T</t>
        </is>
      </c>
      <c r="AL319" t="inlineStr">
        <is>
          <t>T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  <c r="AP319" t="inlineStr">
        <is>
          <t>T</t>
        </is>
      </c>
      <c r="AQ319" t="inlineStr">
        <is>
          <t>T</t>
        </is>
      </c>
      <c r="AR319" t="inlineStr">
        <is>
          <t>T</t>
        </is>
      </c>
      <c r="AS319" t="inlineStr">
        <is>
          <t>T</t>
        </is>
      </c>
      <c r="AT319" t="inlineStr">
        <is>
          <t>T</t>
        </is>
      </c>
      <c r="AU319" t="inlineStr">
        <is>
          <t>T</t>
        </is>
      </c>
      <c r="AV319" t="inlineStr">
        <is>
          <t>T</t>
        </is>
      </c>
      <c r="AW319" t="inlineStr">
        <is>
          <t>T</t>
        </is>
      </c>
      <c r="AX319" t="inlineStr">
        <is>
          <t>T</t>
        </is>
      </c>
      <c r="AY319" t="inlineStr">
        <is>
          <t>T</t>
        </is>
      </c>
      <c r="AZ319" t="inlineStr">
        <is>
          <t>T</t>
        </is>
      </c>
      <c r="BA319" t="inlineStr">
        <is>
          <t>T</t>
        </is>
      </c>
      <c r="BB319" t="inlineStr">
        <is>
          <t>T</t>
        </is>
      </c>
      <c r="BC319" t="inlineStr">
        <is>
          <t>T</t>
        </is>
      </c>
      <c r="BD319" t="inlineStr">
        <is>
          <t>T</t>
        </is>
      </c>
      <c r="BE319" t="inlineStr">
        <is>
          <t>T</t>
        </is>
      </c>
      <c r="BF319" t="inlineStr">
        <is>
          <t>T</t>
        </is>
      </c>
      <c r="BG319" t="inlineStr">
        <is>
          <t>T</t>
        </is>
      </c>
      <c r="BH319" t="inlineStr">
        <is>
          <t>T</t>
        </is>
      </c>
      <c r="BI319" t="inlineStr">
        <is>
          <t>T</t>
        </is>
      </c>
      <c r="BJ319" t="inlineStr">
        <is>
          <t>T</t>
        </is>
      </c>
      <c r="BK319" t="inlineStr">
        <is>
          <t>T</t>
        </is>
      </c>
      <c r="BL319" t="inlineStr">
        <is>
          <t>T</t>
        </is>
      </c>
      <c r="BM319" t="inlineStr">
        <is>
          <t>T</t>
        </is>
      </c>
      <c r="BN319" t="inlineStr">
        <is>
          <t>T</t>
        </is>
      </c>
      <c r="BO319" t="inlineStr">
        <is>
          <t>T</t>
        </is>
      </c>
      <c r="BP319" t="inlineStr">
        <is>
          <t>T</t>
        </is>
      </c>
      <c r="BQ319" t="inlineStr">
        <is>
          <t>T</t>
        </is>
      </c>
      <c r="BR319" t="inlineStr">
        <is>
          <t>T</t>
        </is>
      </c>
      <c r="BS319" t="inlineStr">
        <is>
          <t>T</t>
        </is>
      </c>
    </row>
    <row r="320">
      <c r="A320" t="inlineStr">
        <is>
          <t>OREAS0052Pb</t>
        </is>
      </c>
      <c r="B320" t="inlineStr">
        <is>
          <t>T</t>
        </is>
      </c>
      <c r="C320" t="inlineStr">
        <is>
          <t>T</t>
        </is>
      </c>
      <c r="D320" t="inlineStr">
        <is>
          <t>T</t>
        </is>
      </c>
      <c r="E320" t="n">
        <v>0.307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3338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inlineStr">
        <is>
          <t>T</t>
        </is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inlineStr">
        <is>
          <t>T</t>
        </is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OREAS0053P</t>
        </is>
      </c>
      <c r="B321" t="inlineStr">
        <is>
          <t>T</t>
        </is>
      </c>
      <c r="C321" t="inlineStr">
        <is>
          <t>T</t>
        </is>
      </c>
      <c r="D321" t="inlineStr">
        <is>
          <t>T</t>
        </is>
      </c>
      <c r="E321" t="n">
        <v>0.38</v>
      </c>
      <c r="F321" t="inlineStr">
        <is>
          <t>T</t>
        </is>
      </c>
      <c r="G321" t="inlineStr">
        <is>
          <t>T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T</t>
        </is>
      </c>
      <c r="L321" t="inlineStr">
        <is>
          <t>T</t>
        </is>
      </c>
      <c r="M321" t="inlineStr">
        <is>
          <t>T</t>
        </is>
      </c>
      <c r="N321" t="inlineStr">
        <is>
          <t>T</t>
        </is>
      </c>
      <c r="O321" t="inlineStr">
        <is>
          <t>T</t>
        </is>
      </c>
      <c r="P321" t="inlineStr">
        <is>
          <t>T</t>
        </is>
      </c>
      <c r="Q321" t="n">
        <v>4130</v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inlineStr">
        <is>
          <t>T</t>
        </is>
      </c>
      <c r="AD321" t="inlineStr">
        <is>
          <t>T</t>
        </is>
      </c>
      <c r="AE321" t="inlineStr">
        <is>
          <t>T</t>
        </is>
      </c>
      <c r="AF321" t="inlineStr">
        <is>
          <t>T</t>
        </is>
      </c>
      <c r="AG321" t="inlineStr">
        <is>
          <t>T</t>
        </is>
      </c>
      <c r="AH321" t="inlineStr">
        <is>
          <t>T</t>
        </is>
      </c>
      <c r="AI321" t="inlineStr">
        <is>
          <t>T</t>
        </is>
      </c>
      <c r="AJ321" t="inlineStr">
        <is>
          <t>T</t>
        </is>
      </c>
      <c r="AK321" t="inlineStr">
        <is>
          <t>T</t>
        </is>
      </c>
      <c r="AL321" t="inlineStr">
        <is>
          <t>T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  <c r="AP321" t="inlineStr">
        <is>
          <t>T</t>
        </is>
      </c>
      <c r="AQ321" t="inlineStr">
        <is>
          <t>T</t>
        </is>
      </c>
      <c r="AR321" t="inlineStr">
        <is>
          <t>T</t>
        </is>
      </c>
      <c r="AS321" t="inlineStr">
        <is>
          <t>T</t>
        </is>
      </c>
      <c r="AT321" t="inlineStr">
        <is>
          <t>T</t>
        </is>
      </c>
      <c r="AU321" t="inlineStr">
        <is>
          <t>T</t>
        </is>
      </c>
      <c r="AV321" t="inlineStr">
        <is>
          <t>T</t>
        </is>
      </c>
      <c r="AW321" t="inlineStr">
        <is>
          <t>T</t>
        </is>
      </c>
      <c r="AX321" t="inlineStr">
        <is>
          <t>T</t>
        </is>
      </c>
      <c r="AY321" t="inlineStr">
        <is>
          <t>T</t>
        </is>
      </c>
      <c r="AZ321" t="inlineStr">
        <is>
          <t>T</t>
        </is>
      </c>
      <c r="BA321" t="inlineStr">
        <is>
          <t>T</t>
        </is>
      </c>
      <c r="BB321" t="inlineStr">
        <is>
          <t>T</t>
        </is>
      </c>
      <c r="BC321" t="inlineStr">
        <is>
          <t>T</t>
        </is>
      </c>
      <c r="BD321" t="inlineStr">
        <is>
          <t>T</t>
        </is>
      </c>
      <c r="BE321" t="inlineStr">
        <is>
          <t>T</t>
        </is>
      </c>
      <c r="BF321" t="inlineStr">
        <is>
          <t>T</t>
        </is>
      </c>
      <c r="BG321" t="inlineStr">
        <is>
          <t>T</t>
        </is>
      </c>
      <c r="BH321" t="inlineStr">
        <is>
          <t>T</t>
        </is>
      </c>
      <c r="BI321" t="inlineStr">
        <is>
          <t>T</t>
        </is>
      </c>
      <c r="BJ321" t="inlineStr">
        <is>
          <t>T</t>
        </is>
      </c>
      <c r="BK321" t="inlineStr">
        <is>
          <t>T</t>
        </is>
      </c>
      <c r="BL321" t="inlineStr">
        <is>
          <t>T</t>
        </is>
      </c>
      <c r="BM321" t="inlineStr">
        <is>
          <t>T</t>
        </is>
      </c>
      <c r="BN321" t="inlineStr">
        <is>
          <t>T</t>
        </is>
      </c>
      <c r="BO321" t="inlineStr">
        <is>
          <t>T</t>
        </is>
      </c>
      <c r="BP321" t="inlineStr">
        <is>
          <t>T</t>
        </is>
      </c>
      <c r="BQ321" t="inlineStr">
        <is>
          <t>T</t>
        </is>
      </c>
      <c r="BR321" t="inlineStr">
        <is>
          <t>T</t>
        </is>
      </c>
      <c r="BS321" t="inlineStr">
        <is>
          <t>T</t>
        </is>
      </c>
    </row>
    <row r="322">
      <c r="A322" t="inlineStr">
        <is>
          <t>OREAS0053Pb</t>
        </is>
      </c>
      <c r="B322" t="inlineStr">
        <is>
          <t>T</t>
        </is>
      </c>
      <c r="C322" t="inlineStr">
        <is>
          <t>T</t>
        </is>
      </c>
      <c r="D322" t="inlineStr">
        <is>
          <t>T</t>
        </is>
      </c>
      <c r="E322" t="n">
        <v>0.623</v>
      </c>
      <c r="F322" t="inlineStr">
        <is>
          <t>T</t>
        </is>
      </c>
      <c r="G322" t="inlineStr">
        <is>
          <t>T</t>
        </is>
      </c>
      <c r="H322" t="inlineStr">
        <is>
          <t>T</t>
        </is>
      </c>
      <c r="I322" t="inlineStr">
        <is>
          <t>T</t>
        </is>
      </c>
      <c r="J322" t="inlineStr">
        <is>
          <t>T</t>
        </is>
      </c>
      <c r="K322" t="inlineStr">
        <is>
          <t>T</t>
        </is>
      </c>
      <c r="L322" t="inlineStr">
        <is>
          <t>T</t>
        </is>
      </c>
      <c r="M322" t="inlineStr">
        <is>
          <t>T</t>
        </is>
      </c>
      <c r="N322" t="inlineStr">
        <is>
          <t>T</t>
        </is>
      </c>
      <c r="O322" t="inlineStr">
        <is>
          <t>T</t>
        </is>
      </c>
      <c r="P322" t="inlineStr">
        <is>
          <t>T</t>
        </is>
      </c>
      <c r="Q322" t="n">
        <v>5460</v>
      </c>
      <c r="R322" t="inlineStr">
        <is>
          <t>T</t>
        </is>
      </c>
      <c r="S322" t="inlineStr">
        <is>
          <t>T</t>
        </is>
      </c>
      <c r="T322" t="inlineStr">
        <is>
          <t>T</t>
        </is>
      </c>
      <c r="U322" t="inlineStr">
        <is>
          <t>T</t>
        </is>
      </c>
      <c r="V322" t="inlineStr">
        <is>
          <t>T</t>
        </is>
      </c>
      <c r="W322" t="inlineStr">
        <is>
          <t>T</t>
        </is>
      </c>
      <c r="X322" t="inlineStr">
        <is>
          <t>T</t>
        </is>
      </c>
      <c r="Y322" t="inlineStr">
        <is>
          <t>T</t>
        </is>
      </c>
      <c r="Z322" t="inlineStr">
        <is>
          <t>T</t>
        </is>
      </c>
      <c r="AA322" t="inlineStr">
        <is>
          <t>T</t>
        </is>
      </c>
      <c r="AB322" t="inlineStr">
        <is>
          <t>T</t>
        </is>
      </c>
      <c r="AC322" t="inlineStr">
        <is>
          <t>T</t>
        </is>
      </c>
      <c r="AD322" t="inlineStr">
        <is>
          <t>T</t>
        </is>
      </c>
      <c r="AE322" t="inlineStr">
        <is>
          <t>T</t>
        </is>
      </c>
      <c r="AF322" t="inlineStr">
        <is>
          <t>T</t>
        </is>
      </c>
      <c r="AG322" t="inlineStr">
        <is>
          <t>T</t>
        </is>
      </c>
      <c r="AH322" t="inlineStr">
        <is>
          <t>T</t>
        </is>
      </c>
      <c r="AI322" t="inlineStr">
        <is>
          <t>T</t>
        </is>
      </c>
      <c r="AJ322" t="inlineStr">
        <is>
          <t>T</t>
        </is>
      </c>
      <c r="AK322" t="inlineStr">
        <is>
          <t>T</t>
        </is>
      </c>
      <c r="AL322" t="inlineStr">
        <is>
          <t>T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  <c r="AP322" t="inlineStr">
        <is>
          <t>T</t>
        </is>
      </c>
      <c r="AQ322" t="inlineStr">
        <is>
          <t>T</t>
        </is>
      </c>
      <c r="AR322" t="inlineStr">
        <is>
          <t>T</t>
        </is>
      </c>
      <c r="AS322" t="inlineStr">
        <is>
          <t>T</t>
        </is>
      </c>
      <c r="AT322" t="inlineStr">
        <is>
          <t>T</t>
        </is>
      </c>
      <c r="AU322" t="inlineStr">
        <is>
          <t>T</t>
        </is>
      </c>
      <c r="AV322" t="inlineStr">
        <is>
          <t>T</t>
        </is>
      </c>
      <c r="AW322" t="inlineStr">
        <is>
          <t>T</t>
        </is>
      </c>
      <c r="AX322" t="inlineStr">
        <is>
          <t>T</t>
        </is>
      </c>
      <c r="AY322" t="inlineStr">
        <is>
          <t>T</t>
        </is>
      </c>
      <c r="AZ322" t="inlineStr">
        <is>
          <t>T</t>
        </is>
      </c>
      <c r="BA322" t="inlineStr">
        <is>
          <t>T</t>
        </is>
      </c>
      <c r="BB322" t="inlineStr">
        <is>
          <t>T</t>
        </is>
      </c>
      <c r="BC322" t="inlineStr">
        <is>
          <t>T</t>
        </is>
      </c>
      <c r="BD322" t="inlineStr">
        <is>
          <t>T</t>
        </is>
      </c>
      <c r="BE322" t="inlineStr">
        <is>
          <t>T</t>
        </is>
      </c>
      <c r="BF322" t="inlineStr">
        <is>
          <t>T</t>
        </is>
      </c>
      <c r="BG322" t="inlineStr">
        <is>
          <t>T</t>
        </is>
      </c>
      <c r="BH322" t="inlineStr">
        <is>
          <t>T</t>
        </is>
      </c>
      <c r="BI322" t="inlineStr">
        <is>
          <t>T</t>
        </is>
      </c>
      <c r="BJ322" t="inlineStr">
        <is>
          <t>T</t>
        </is>
      </c>
      <c r="BK322" t="inlineStr">
        <is>
          <t>T</t>
        </is>
      </c>
      <c r="BL322" t="inlineStr">
        <is>
          <t>T</t>
        </is>
      </c>
      <c r="BM322" t="inlineStr">
        <is>
          <t>T</t>
        </is>
      </c>
      <c r="BN322" t="inlineStr">
        <is>
          <t>T</t>
        </is>
      </c>
      <c r="BO322" t="inlineStr">
        <is>
          <t>T</t>
        </is>
      </c>
      <c r="BP322" t="inlineStr">
        <is>
          <t>T</t>
        </is>
      </c>
      <c r="BQ322" t="inlineStr">
        <is>
          <t>T</t>
        </is>
      </c>
      <c r="BR322" t="inlineStr">
        <is>
          <t>T</t>
        </is>
      </c>
      <c r="BS322" t="inlineStr">
        <is>
          <t>T</t>
        </is>
      </c>
    </row>
    <row r="323">
      <c r="A323" t="inlineStr">
        <is>
          <t>OREAS0054Pa</t>
        </is>
      </c>
      <c r="B323" t="inlineStr">
        <is>
          <t>T</t>
        </is>
      </c>
      <c r="C323" t="inlineStr">
        <is>
          <t>T</t>
        </is>
      </c>
      <c r="D323" t="inlineStr">
        <is>
          <t>T</t>
        </is>
      </c>
      <c r="E323" t="n">
        <v>2.9</v>
      </c>
      <c r="F323" t="inlineStr">
        <is>
          <t>T</t>
        </is>
      </c>
      <c r="G323" t="inlineStr">
        <is>
          <t>T</t>
        </is>
      </c>
      <c r="H323" t="inlineStr">
        <is>
          <t>T</t>
        </is>
      </c>
      <c r="I323" t="inlineStr">
        <is>
          <t>T</t>
        </is>
      </c>
      <c r="J323" t="inlineStr">
        <is>
          <t>T</t>
        </is>
      </c>
      <c r="K323" t="inlineStr">
        <is>
          <t>T</t>
        </is>
      </c>
      <c r="L323" t="inlineStr">
        <is>
          <t>T</t>
        </is>
      </c>
      <c r="M323" t="inlineStr">
        <is>
          <t>T</t>
        </is>
      </c>
      <c r="N323" t="inlineStr">
        <is>
          <t>T</t>
        </is>
      </c>
      <c r="O323" t="inlineStr">
        <is>
          <t>T</t>
        </is>
      </c>
      <c r="P323" t="inlineStr">
        <is>
          <t>T</t>
        </is>
      </c>
      <c r="Q323" t="n">
        <v>15500</v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>
        <is>
          <t>T</t>
        </is>
      </c>
      <c r="AA323" t="inlineStr">
        <is>
          <t>T</t>
        </is>
      </c>
      <c r="AB323" t="inlineStr">
        <is>
          <t>T</t>
        </is>
      </c>
      <c r="AC323" t="inlineStr">
        <is>
          <t>T</t>
        </is>
      </c>
      <c r="AD323" t="inlineStr">
        <is>
          <t>T</t>
        </is>
      </c>
      <c r="AE323" t="inlineStr">
        <is>
          <t>T</t>
        </is>
      </c>
      <c r="AF323" t="inlineStr">
        <is>
          <t>T</t>
        </is>
      </c>
      <c r="AG323" t="inlineStr">
        <is>
          <t>T</t>
        </is>
      </c>
      <c r="AH323" t="inlineStr">
        <is>
          <t>T</t>
        </is>
      </c>
      <c r="AI323" t="inlineStr">
        <is>
          <t>T</t>
        </is>
      </c>
      <c r="AJ323" t="inlineStr">
        <is>
          <t>T</t>
        </is>
      </c>
      <c r="AK323" t="inlineStr">
        <is>
          <t>T</t>
        </is>
      </c>
      <c r="AL323" t="inlineStr">
        <is>
          <t>T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  <c r="AP323" t="inlineStr">
        <is>
          <t>T</t>
        </is>
      </c>
      <c r="AQ323" t="inlineStr">
        <is>
          <t>T</t>
        </is>
      </c>
      <c r="AR323" t="inlineStr">
        <is>
          <t>T</t>
        </is>
      </c>
      <c r="AS323" t="inlineStr">
        <is>
          <t>T</t>
        </is>
      </c>
      <c r="AT323" t="inlineStr">
        <is>
          <t>T</t>
        </is>
      </c>
      <c r="AU323" t="inlineStr">
        <is>
          <t>T</t>
        </is>
      </c>
      <c r="AV323" t="inlineStr">
        <is>
          <t>T</t>
        </is>
      </c>
      <c r="AW323" t="inlineStr">
        <is>
          <t>T</t>
        </is>
      </c>
      <c r="AX323" t="inlineStr">
        <is>
          <t>T</t>
        </is>
      </c>
      <c r="AY323" t="inlineStr">
        <is>
          <t>T</t>
        </is>
      </c>
      <c r="AZ323" t="inlineStr">
        <is>
          <t>T</t>
        </is>
      </c>
      <c r="BA323" t="inlineStr">
        <is>
          <t>T</t>
        </is>
      </c>
      <c r="BB323" t="inlineStr">
        <is>
          <t>T</t>
        </is>
      </c>
      <c r="BC323" t="inlineStr">
        <is>
          <t>T</t>
        </is>
      </c>
      <c r="BD323" t="inlineStr">
        <is>
          <t>T</t>
        </is>
      </c>
      <c r="BE323" t="inlineStr">
        <is>
          <t>T</t>
        </is>
      </c>
      <c r="BF323" t="inlineStr">
        <is>
          <t>T</t>
        </is>
      </c>
      <c r="BG323" t="inlineStr">
        <is>
          <t>T</t>
        </is>
      </c>
      <c r="BH323" t="inlineStr">
        <is>
          <t>T</t>
        </is>
      </c>
      <c r="BI323" t="inlineStr">
        <is>
          <t>T</t>
        </is>
      </c>
      <c r="BJ323" t="inlineStr">
        <is>
          <t>T</t>
        </is>
      </c>
      <c r="BK323" t="inlineStr">
        <is>
          <t>T</t>
        </is>
      </c>
      <c r="BL323" t="inlineStr">
        <is>
          <t>T</t>
        </is>
      </c>
      <c r="BM323" t="inlineStr">
        <is>
          <t>T</t>
        </is>
      </c>
      <c r="BN323" t="inlineStr">
        <is>
          <t>T</t>
        </is>
      </c>
      <c r="BO323" t="inlineStr">
        <is>
          <t>T</t>
        </is>
      </c>
      <c r="BP323" t="inlineStr">
        <is>
          <t>T</t>
        </is>
      </c>
      <c r="BQ323" t="inlineStr">
        <is>
          <t>T</t>
        </is>
      </c>
      <c r="BR323" t="inlineStr">
        <is>
          <t>T</t>
        </is>
      </c>
      <c r="BS323" t="inlineStr">
        <is>
          <t>T</t>
        </is>
      </c>
    </row>
    <row r="324">
      <c r="A324" t="inlineStr">
        <is>
          <t>OREAS0550</t>
        </is>
      </c>
      <c r="B324" t="n">
        <v>0.08599999999999999</v>
      </c>
      <c r="C324" t="n">
        <v>28400</v>
      </c>
      <c r="D324" t="n">
        <v>5.82</v>
      </c>
      <c r="E324" t="inlineStr">
        <is>
          <t>T</t>
        </is>
      </c>
      <c r="F324" t="n">
        <v>229</v>
      </c>
      <c r="G324" t="n">
        <v>352</v>
      </c>
      <c r="H324" t="n">
        <v>1.31</v>
      </c>
      <c r="I324" t="n">
        <v>1.4</v>
      </c>
      <c r="J324" t="n">
        <v>69100</v>
      </c>
      <c r="K324" t="n">
        <v>0.13</v>
      </c>
      <c r="L324" t="n">
        <v>36.6</v>
      </c>
      <c r="M324" t="inlineStr">
        <is>
          <t>T</t>
        </is>
      </c>
      <c r="N324" t="n">
        <v>1480</v>
      </c>
      <c r="O324" t="n">
        <v>23.1</v>
      </c>
      <c r="P324" t="n">
        <v>0.58</v>
      </c>
      <c r="Q324" t="n">
        <v>2770</v>
      </c>
      <c r="R324" t="n">
        <v>3.3</v>
      </c>
      <c r="S324" t="n">
        <v>1.76</v>
      </c>
      <c r="T324" t="n">
        <v>0.84</v>
      </c>
      <c r="U324" t="n">
        <v>12800</v>
      </c>
      <c r="V324" t="n">
        <v>7.65</v>
      </c>
      <c r="W324" t="n">
        <v>4.02</v>
      </c>
      <c r="X324" t="inlineStr">
        <is>
          <t>T</t>
        </is>
      </c>
      <c r="Y324" t="n">
        <v>2.19</v>
      </c>
      <c r="Z324" t="n">
        <v>0.022</v>
      </c>
      <c r="AA324" t="n">
        <v>0.62</v>
      </c>
      <c r="AB324" t="n">
        <v>0.18</v>
      </c>
      <c r="AC324" t="inlineStr">
        <is>
          <t>T</t>
        </is>
      </c>
      <c r="AD324" t="n">
        <v>6140</v>
      </c>
      <c r="AE324" t="n">
        <v>19.2</v>
      </c>
      <c r="AF324" t="n">
        <v>105</v>
      </c>
      <c r="AG324" t="n">
        <v>0.23</v>
      </c>
      <c r="AH324" t="n">
        <v>64300</v>
      </c>
      <c r="AI324" t="n">
        <v>1190</v>
      </c>
      <c r="AJ324" t="n">
        <v>2.25</v>
      </c>
      <c r="AK324" t="n">
        <v>400</v>
      </c>
      <c r="AL324" t="n">
        <v>5.98</v>
      </c>
      <c r="AM324" t="n">
        <v>18.5</v>
      </c>
      <c r="AN324" t="n">
        <v>15.4</v>
      </c>
      <c r="AO324" t="n">
        <v>360</v>
      </c>
      <c r="AP324" t="n">
        <v>13.7</v>
      </c>
      <c r="AQ324" t="inlineStr">
        <is>
          <t>T</t>
        </is>
      </c>
      <c r="AR324" t="n">
        <v>4.61</v>
      </c>
      <c r="AS324" t="inlineStr">
        <is>
          <t>T</t>
        </is>
      </c>
      <c r="AT324" t="n">
        <v>22.9</v>
      </c>
      <c r="AU324" t="n">
        <v>0.008</v>
      </c>
      <c r="AV324" t="inlineStr">
        <is>
          <t>T</t>
        </is>
      </c>
      <c r="AW324" t="inlineStr">
        <is>
          <t>T</t>
        </is>
      </c>
      <c r="AX324" t="n">
        <v>2330</v>
      </c>
      <c r="AY324" t="n">
        <v>0.32</v>
      </c>
      <c r="AZ324" t="n">
        <v>6.27</v>
      </c>
      <c r="BA324" t="n">
        <v>1.11</v>
      </c>
      <c r="BB324" t="n">
        <v>246758.895</v>
      </c>
      <c r="BC324" t="n">
        <v>4.37</v>
      </c>
      <c r="BD324" t="n">
        <v>1.18</v>
      </c>
      <c r="BE324" t="n">
        <v>56</v>
      </c>
      <c r="BF324" t="inlineStr">
        <is>
          <t>T</t>
        </is>
      </c>
      <c r="BG324" t="n">
        <v>0.62</v>
      </c>
      <c r="BH324" t="n">
        <v>0.035</v>
      </c>
      <c r="BI324" t="n">
        <v>5.15</v>
      </c>
      <c r="BJ324" t="n">
        <v>1881.937</v>
      </c>
      <c r="BK324" t="n">
        <v>0.094</v>
      </c>
      <c r="BL324" t="n">
        <v>0.25</v>
      </c>
      <c r="BM324" t="n">
        <v>24.7</v>
      </c>
      <c r="BN324" t="n">
        <v>56</v>
      </c>
      <c r="BO324" t="n">
        <v>0.78</v>
      </c>
      <c r="BP324" t="n">
        <v>16.5</v>
      </c>
      <c r="BQ324" t="n">
        <v>1.62</v>
      </c>
      <c r="BR324" t="n">
        <v>41.9</v>
      </c>
      <c r="BS324" t="n">
        <v>76</v>
      </c>
    </row>
    <row r="325">
      <c r="A325" t="inlineStr">
        <is>
          <t>OREAS0551</t>
        </is>
      </c>
      <c r="B325" t="n">
        <v>0.08599999999999999</v>
      </c>
      <c r="C325" t="n">
        <v>23600</v>
      </c>
      <c r="D325" t="n">
        <v>6.5</v>
      </c>
      <c r="E325" t="n">
        <v>0.005</v>
      </c>
      <c r="F325" t="n">
        <v>198</v>
      </c>
      <c r="G325" t="n">
        <v>437</v>
      </c>
      <c r="H325" t="n">
        <v>1.21</v>
      </c>
      <c r="I325" t="n">
        <v>1.51</v>
      </c>
      <c r="J325" t="n">
        <v>58100</v>
      </c>
      <c r="K325" t="n">
        <v>0.12</v>
      </c>
      <c r="L325" t="n">
        <v>29.5</v>
      </c>
      <c r="M325" t="inlineStr">
        <is>
          <t>T</t>
        </is>
      </c>
      <c r="N325" t="n">
        <v>3050</v>
      </c>
      <c r="O325" t="n">
        <v>20.3</v>
      </c>
      <c r="P325" t="n">
        <v>0.63</v>
      </c>
      <c r="Q325" t="n">
        <v>5650</v>
      </c>
      <c r="R325" t="n">
        <v>2.8</v>
      </c>
      <c r="S325" t="n">
        <v>1.49</v>
      </c>
      <c r="T325" t="n">
        <v>0.68</v>
      </c>
      <c r="U325" t="n">
        <v>10500</v>
      </c>
      <c r="V325" t="n">
        <v>6.06</v>
      </c>
      <c r="W325" t="n">
        <v>3.43</v>
      </c>
      <c r="X325" s="2" t="n">
        <v>0.05</v>
      </c>
      <c r="Y325" t="n">
        <v>1.58</v>
      </c>
      <c r="Z325" t="n">
        <v>0.027</v>
      </c>
      <c r="AA325" t="n">
        <v>0.52</v>
      </c>
      <c r="AB325" t="n">
        <v>0.16</v>
      </c>
      <c r="AC325" t="inlineStr">
        <is>
          <t>T</t>
        </is>
      </c>
      <c r="AD325" t="n">
        <v>6890</v>
      </c>
      <c r="AE325" t="n">
        <v>16.4</v>
      </c>
      <c r="AF325" t="n">
        <v>79</v>
      </c>
      <c r="AG325" t="n">
        <v>0.19</v>
      </c>
      <c r="AH325" t="n">
        <v>49000</v>
      </c>
      <c r="AI325" t="n">
        <v>1410</v>
      </c>
      <c r="AJ325" t="n">
        <v>2.41</v>
      </c>
      <c r="AK325" t="n">
        <v>240</v>
      </c>
      <c r="AL325" t="n">
        <v>4</v>
      </c>
      <c r="AM325" t="n">
        <v>15</v>
      </c>
      <c r="AN325" t="n">
        <v>16.7</v>
      </c>
      <c r="AO325" t="n">
        <v>350</v>
      </c>
      <c r="AP325" t="n">
        <v>7.72</v>
      </c>
      <c r="AQ325" t="inlineStr">
        <is>
          <t>T</t>
        </is>
      </c>
      <c r="AR325" t="n">
        <v>3.71</v>
      </c>
      <c r="AS325" t="inlineStr">
        <is>
          <t>T</t>
        </is>
      </c>
      <c r="AT325" t="n">
        <v>25.8</v>
      </c>
      <c r="AU325" t="n">
        <v>0.005</v>
      </c>
      <c r="AV325" t="inlineStr">
        <is>
          <t>T</t>
        </is>
      </c>
      <c r="AW325" t="inlineStr">
        <is>
          <t>T</t>
        </is>
      </c>
      <c r="AX325" t="n">
        <v>1720</v>
      </c>
      <c r="AY325" t="n">
        <v>0.29</v>
      </c>
      <c r="AZ325" t="n">
        <v>5.13</v>
      </c>
      <c r="BA325" t="n">
        <v>1.02</v>
      </c>
      <c r="BB325" t="n">
        <v>283218.818</v>
      </c>
      <c r="BC325" t="n">
        <v>3.66</v>
      </c>
      <c r="BD325" t="n">
        <v>0.97</v>
      </c>
      <c r="BE325" t="n">
        <v>62</v>
      </c>
      <c r="BF325" t="n">
        <v>0.28</v>
      </c>
      <c r="BG325" t="n">
        <v>0.51</v>
      </c>
      <c r="BH325" t="inlineStr">
        <is>
          <t>T</t>
        </is>
      </c>
      <c r="BI325" t="n">
        <v>4.01</v>
      </c>
      <c r="BJ325" t="n">
        <v>880</v>
      </c>
      <c r="BK325" t="n">
        <v>0.089</v>
      </c>
      <c r="BL325" t="n">
        <v>0.2</v>
      </c>
      <c r="BM325" t="n">
        <v>8.81</v>
      </c>
      <c r="BN325" t="n">
        <v>54</v>
      </c>
      <c r="BO325" t="n">
        <v>0.82</v>
      </c>
      <c r="BP325" t="n">
        <v>14</v>
      </c>
      <c r="BQ325" t="n">
        <v>1.35</v>
      </c>
      <c r="BR325" t="n">
        <v>31.3</v>
      </c>
      <c r="BS325" t="n">
        <v>56</v>
      </c>
    </row>
    <row r="326">
      <c r="A326" t="inlineStr">
        <is>
          <t>OREAS0552</t>
        </is>
      </c>
      <c r="B326" t="n">
        <v>0.227</v>
      </c>
      <c r="C326" t="n">
        <v>19400</v>
      </c>
      <c r="D326" t="n">
        <v>5.11</v>
      </c>
      <c r="E326" t="inlineStr">
        <is>
          <t>T</t>
        </is>
      </c>
      <c r="F326" t="n">
        <v>222</v>
      </c>
      <c r="G326" t="n">
        <v>218</v>
      </c>
      <c r="H326" t="n">
        <v>1.04</v>
      </c>
      <c r="I326" t="n">
        <v>4.91</v>
      </c>
      <c r="J326" t="n">
        <v>94600</v>
      </c>
      <c r="K326" t="n">
        <v>0.11</v>
      </c>
      <c r="L326" t="n">
        <v>35.8</v>
      </c>
      <c r="M326" t="inlineStr">
        <is>
          <t>T</t>
        </is>
      </c>
      <c r="N326" t="n">
        <v>4060</v>
      </c>
      <c r="O326" t="n">
        <v>18.5</v>
      </c>
      <c r="P326" t="n">
        <v>0.49</v>
      </c>
      <c r="Q326" t="n">
        <v>30900</v>
      </c>
      <c r="R326" t="n">
        <v>2.01</v>
      </c>
      <c r="S326" t="n">
        <v>1.11</v>
      </c>
      <c r="T326" t="n">
        <v>0.43</v>
      </c>
      <c r="U326" t="n">
        <v>7610</v>
      </c>
      <c r="V326" t="n">
        <v>5.08</v>
      </c>
      <c r="W326" t="n">
        <v>2.41</v>
      </c>
      <c r="X326" s="2" t="n">
        <v>0.1</v>
      </c>
      <c r="Y326" t="n">
        <v>1.47</v>
      </c>
      <c r="Z326" t="n">
        <v>0.026</v>
      </c>
      <c r="AA326" t="n">
        <v>0.38</v>
      </c>
      <c r="AB326" t="n">
        <v>0.18</v>
      </c>
      <c r="AC326" t="inlineStr">
        <is>
          <t>T</t>
        </is>
      </c>
      <c r="AD326" t="n">
        <v>5830</v>
      </c>
      <c r="AE326" t="n">
        <v>19.1</v>
      </c>
      <c r="AF326" t="n">
        <v>53</v>
      </c>
      <c r="AG326" t="n">
        <v>0.15</v>
      </c>
      <c r="AH326" t="n">
        <v>70500</v>
      </c>
      <c r="AI326" t="n">
        <v>820</v>
      </c>
      <c r="AJ326" t="n">
        <v>3.08</v>
      </c>
      <c r="AK326" t="n">
        <v>280</v>
      </c>
      <c r="AL326" t="n">
        <v>4.28</v>
      </c>
      <c r="AM326" t="n">
        <v>15</v>
      </c>
      <c r="AN326" t="n">
        <v>14.1</v>
      </c>
      <c r="AO326" t="n">
        <v>350</v>
      </c>
      <c r="AP326" t="n">
        <v>8.73</v>
      </c>
      <c r="AQ326" t="inlineStr">
        <is>
          <t>T</t>
        </is>
      </c>
      <c r="AR326" t="n">
        <v>3.85</v>
      </c>
      <c r="AS326" t="inlineStr">
        <is>
          <t>T</t>
        </is>
      </c>
      <c r="AT326" t="n">
        <v>20</v>
      </c>
      <c r="AU326" t="n">
        <v>0.055</v>
      </c>
      <c r="AV326" t="inlineStr">
        <is>
          <t>T</t>
        </is>
      </c>
      <c r="AW326" t="inlineStr">
        <is>
          <t>T</t>
        </is>
      </c>
      <c r="AX326" t="n">
        <v>13200</v>
      </c>
      <c r="AY326" t="n">
        <v>0.25</v>
      </c>
      <c r="AZ326" t="n">
        <v>4.54</v>
      </c>
      <c r="BA326" t="n">
        <v>6.71</v>
      </c>
      <c r="BB326" t="n">
        <v>193377.827</v>
      </c>
      <c r="BC326" t="n">
        <v>3.15</v>
      </c>
      <c r="BD326" t="n">
        <v>0.73</v>
      </c>
      <c r="BE326" t="n">
        <v>73</v>
      </c>
      <c r="BF326" t="n">
        <v>0.27</v>
      </c>
      <c r="BG326" t="n">
        <v>0.37</v>
      </c>
      <c r="BH326" t="inlineStr">
        <is>
          <t>T</t>
        </is>
      </c>
      <c r="BI326" t="n">
        <v>3.47</v>
      </c>
      <c r="BJ326" t="n">
        <v>1432.43</v>
      </c>
      <c r="BK326" t="n">
        <v>0.18</v>
      </c>
      <c r="BL326" t="n">
        <v>0.17</v>
      </c>
      <c r="BM326" t="n">
        <v>18.9</v>
      </c>
      <c r="BN326" t="n">
        <v>59</v>
      </c>
      <c r="BO326" t="n">
        <v>0.45</v>
      </c>
      <c r="BP326" t="n">
        <v>10.3</v>
      </c>
      <c r="BQ326" t="n">
        <v>1.01</v>
      </c>
      <c r="BR326" t="n">
        <v>27</v>
      </c>
      <c r="BS326" t="n">
        <v>54</v>
      </c>
    </row>
    <row r="327">
      <c r="A327" t="inlineStr">
        <is>
          <t>OREAS0552b</t>
        </is>
      </c>
      <c r="B327" t="n">
        <v>0.401</v>
      </c>
      <c r="C327" t="n">
        <v>63400</v>
      </c>
      <c r="D327" t="n">
        <v>55</v>
      </c>
      <c r="E327" s="2" t="n">
        <v>0.02</v>
      </c>
      <c r="F327" t="n">
        <v>224</v>
      </c>
      <c r="G327" t="n">
        <v>363</v>
      </c>
      <c r="H327" t="n">
        <v>4.17</v>
      </c>
      <c r="I327" t="n">
        <v>3.18</v>
      </c>
      <c r="J327" t="n">
        <v>3860</v>
      </c>
      <c r="K327" t="n">
        <v>0.38</v>
      </c>
      <c r="L327" t="n">
        <v>158</v>
      </c>
      <c r="M327" t="inlineStr">
        <is>
          <t>T</t>
        </is>
      </c>
      <c r="N327" t="n">
        <v>3950</v>
      </c>
      <c r="O327" t="n">
        <v>85</v>
      </c>
      <c r="P327" t="n">
        <v>1.91</v>
      </c>
      <c r="Q327" t="n">
        <v>27800</v>
      </c>
      <c r="R327" t="n">
        <v>4.66</v>
      </c>
      <c r="S327" t="n">
        <v>2.82</v>
      </c>
      <c r="T327" t="n">
        <v>0.86</v>
      </c>
      <c r="U327" t="n">
        <v>29500</v>
      </c>
      <c r="V327" t="n">
        <v>26.2</v>
      </c>
      <c r="W327" t="n">
        <v>5.41</v>
      </c>
      <c r="X327" t="n">
        <v>0.18</v>
      </c>
      <c r="Y327" t="n">
        <v>4.98</v>
      </c>
      <c r="Z327" t="n">
        <v>0.073</v>
      </c>
      <c r="AA327" t="n">
        <v>0.9</v>
      </c>
      <c r="AB327" t="n">
        <v>1.66</v>
      </c>
      <c r="AC327" t="inlineStr">
        <is>
          <t>T</t>
        </is>
      </c>
      <c r="AD327" t="n">
        <v>22500</v>
      </c>
      <c r="AE327" t="n">
        <v>79</v>
      </c>
      <c r="AF327" t="n">
        <v>78</v>
      </c>
      <c r="AG327" t="n">
        <v>0.43</v>
      </c>
      <c r="AH327" t="n">
        <v>37200</v>
      </c>
      <c r="AI327" t="n">
        <v>360</v>
      </c>
      <c r="AJ327" t="n">
        <v>11.4</v>
      </c>
      <c r="AK327" t="n">
        <v>520</v>
      </c>
      <c r="AL327" t="n">
        <v>16.9</v>
      </c>
      <c r="AM327" t="n">
        <v>67</v>
      </c>
      <c r="AN327" t="n">
        <v>148</v>
      </c>
      <c r="AO327" t="n">
        <v>520</v>
      </c>
      <c r="AP327" t="n">
        <v>13.3</v>
      </c>
      <c r="AQ327" t="inlineStr">
        <is>
          <t>T</t>
        </is>
      </c>
      <c r="AR327" t="n">
        <v>17.8</v>
      </c>
      <c r="AS327" t="inlineStr">
        <is>
          <t>T</t>
        </is>
      </c>
      <c r="AT327" t="n">
        <v>86</v>
      </c>
      <c r="AU327" t="n">
        <v>0.025</v>
      </c>
      <c r="AV327" t="inlineStr">
        <is>
          <t>T</t>
        </is>
      </c>
      <c r="AW327" t="inlineStr">
        <is>
          <t>T</t>
        </is>
      </c>
      <c r="AX327" t="n">
        <v>21500</v>
      </c>
      <c r="AY327" t="n">
        <v>2.96</v>
      </c>
      <c r="AZ327" t="n">
        <v>12.2</v>
      </c>
      <c r="BA327" t="n">
        <v>5.59</v>
      </c>
      <c r="BB327" t="n">
        <v>266250.931</v>
      </c>
      <c r="BC327" t="n">
        <v>8.98</v>
      </c>
      <c r="BD327" t="n">
        <v>2.6</v>
      </c>
      <c r="BE327" t="n">
        <v>75</v>
      </c>
      <c r="BF327" t="n">
        <v>1.17</v>
      </c>
      <c r="BG327" t="n">
        <v>0.83</v>
      </c>
      <c r="BH327" t="n">
        <v>0.05</v>
      </c>
      <c r="BI327" t="n">
        <v>14.8</v>
      </c>
      <c r="BJ327" t="n">
        <v>2880</v>
      </c>
      <c r="BK327" t="n">
        <v>0.62</v>
      </c>
      <c r="BL327" t="n">
        <v>0.42</v>
      </c>
      <c r="BM327" t="n">
        <v>11.5</v>
      </c>
      <c r="BN327" t="n">
        <v>282.884</v>
      </c>
      <c r="BO327" t="n">
        <v>4.5</v>
      </c>
      <c r="BP327" t="n">
        <v>23.5</v>
      </c>
      <c r="BQ327" t="n">
        <v>2.81</v>
      </c>
      <c r="BR327" t="n">
        <v>26.9</v>
      </c>
      <c r="BS327" t="n">
        <v>173</v>
      </c>
    </row>
    <row r="328">
      <c r="A328" t="inlineStr">
        <is>
          <t>OREAS0553</t>
        </is>
      </c>
      <c r="B328" t="n">
        <v>0.093</v>
      </c>
      <c r="C328" t="n">
        <v>29300</v>
      </c>
      <c r="D328" t="n">
        <v>7.41</v>
      </c>
      <c r="E328" t="inlineStr">
        <is>
          <t>T</t>
        </is>
      </c>
      <c r="F328" t="n">
        <v>309</v>
      </c>
      <c r="G328" t="n">
        <v>319</v>
      </c>
      <c r="H328" t="n">
        <v>1.48</v>
      </c>
      <c r="I328" t="n">
        <v>2.39</v>
      </c>
      <c r="J328" t="n">
        <v>55700</v>
      </c>
      <c r="K328" t="n">
        <v>0.19</v>
      </c>
      <c r="L328" t="n">
        <v>45.5</v>
      </c>
      <c r="M328" t="inlineStr">
        <is>
          <t>T</t>
        </is>
      </c>
      <c r="N328" t="n">
        <v>6100</v>
      </c>
      <c r="O328" t="n">
        <v>24.6</v>
      </c>
      <c r="P328" t="n">
        <v>0.6899999999999999</v>
      </c>
      <c r="Q328" t="n">
        <v>5820</v>
      </c>
      <c r="R328" t="n">
        <v>3.38</v>
      </c>
      <c r="S328" t="n">
        <v>1.86</v>
      </c>
      <c r="T328" t="n">
        <v>0.82</v>
      </c>
      <c r="U328" t="n">
        <v>12400</v>
      </c>
      <c r="V328" t="n">
        <v>8.01</v>
      </c>
      <c r="W328" t="n">
        <v>4.11</v>
      </c>
      <c r="X328" s="2" t="n">
        <v>0.1</v>
      </c>
      <c r="Y328" t="n">
        <v>2.29</v>
      </c>
      <c r="Z328" t="n">
        <v>0.036</v>
      </c>
      <c r="AA328" t="n">
        <v>0.66</v>
      </c>
      <c r="AB328" t="n">
        <v>0.21</v>
      </c>
      <c r="AC328" t="inlineStr">
        <is>
          <t>T</t>
        </is>
      </c>
      <c r="AD328" t="n">
        <v>6950</v>
      </c>
      <c r="AE328" t="n">
        <v>24.9</v>
      </c>
      <c r="AF328" t="n">
        <v>99</v>
      </c>
      <c r="AG328" t="n">
        <v>0.25</v>
      </c>
      <c r="AH328" t="n">
        <v>55100</v>
      </c>
      <c r="AI328" t="n">
        <v>1560</v>
      </c>
      <c r="AJ328" t="n">
        <v>2.56</v>
      </c>
      <c r="AK328" t="n">
        <v>400</v>
      </c>
      <c r="AL328" t="n">
        <v>6.17</v>
      </c>
      <c r="AM328" t="n">
        <v>21.1</v>
      </c>
      <c r="AN328" t="n">
        <v>23.4</v>
      </c>
      <c r="AO328" t="n">
        <v>450</v>
      </c>
      <c r="AP328" t="n">
        <v>12.8</v>
      </c>
      <c r="AQ328" t="inlineStr">
        <is>
          <t>T</t>
        </is>
      </c>
      <c r="AR328" t="n">
        <v>5.3</v>
      </c>
      <c r="AS328" t="inlineStr">
        <is>
          <t>T</t>
        </is>
      </c>
      <c r="AT328" t="n">
        <v>25.9</v>
      </c>
      <c r="AU328" t="n">
        <v>0.008999999999999999</v>
      </c>
      <c r="AV328" t="inlineStr">
        <is>
          <t>T</t>
        </is>
      </c>
      <c r="AW328" t="inlineStr">
        <is>
          <t>T</t>
        </is>
      </c>
      <c r="AX328" t="n">
        <v>2940</v>
      </c>
      <c r="AY328" t="n">
        <v>0.41</v>
      </c>
      <c r="AZ328" t="n">
        <v>6.8</v>
      </c>
      <c r="BA328" t="n">
        <v>1.4</v>
      </c>
      <c r="BB328" t="n">
        <v>268868.566</v>
      </c>
      <c r="BC328" t="n">
        <v>4.41</v>
      </c>
      <c r="BD328" t="n">
        <v>1.2</v>
      </c>
      <c r="BE328" t="n">
        <v>56</v>
      </c>
      <c r="BF328" t="n">
        <v>0.45</v>
      </c>
      <c r="BG328" t="n">
        <v>0.6</v>
      </c>
      <c r="BH328" t="inlineStr">
        <is>
          <t>T</t>
        </is>
      </c>
      <c r="BI328" t="n">
        <v>5.46</v>
      </c>
      <c r="BJ328" t="n">
        <v>2079.72</v>
      </c>
      <c r="BK328" t="n">
        <v>0.12</v>
      </c>
      <c r="BL328" t="n">
        <v>0.26</v>
      </c>
      <c r="BM328" t="n">
        <v>25.5</v>
      </c>
      <c r="BN328" t="n">
        <v>73</v>
      </c>
      <c r="BO328" t="n">
        <v>0.87</v>
      </c>
      <c r="BP328" t="n">
        <v>17.6</v>
      </c>
      <c r="BQ328" t="n">
        <v>1.68</v>
      </c>
      <c r="BR328" t="n">
        <v>47.8</v>
      </c>
      <c r="BS328" t="n">
        <v>80</v>
      </c>
    </row>
    <row r="329">
      <c r="A329" t="inlineStr">
        <is>
          <t>OREAS0554</t>
        </is>
      </c>
      <c r="B329" t="n">
        <v>0.178</v>
      </c>
      <c r="C329" t="n">
        <v>43200</v>
      </c>
      <c r="D329" t="n">
        <v>66</v>
      </c>
      <c r="E329" t="inlineStr">
        <is>
          <t>T</t>
        </is>
      </c>
      <c r="F329" t="n">
        <v>178</v>
      </c>
      <c r="G329" t="n">
        <v>1274</v>
      </c>
      <c r="H329" t="n">
        <v>1.84</v>
      </c>
      <c r="I329" t="n">
        <v>2.74</v>
      </c>
      <c r="J329" t="n">
        <v>39600</v>
      </c>
      <c r="K329" t="n">
        <v>0.21</v>
      </c>
      <c r="L329" t="n">
        <v>64</v>
      </c>
      <c r="M329" t="inlineStr">
        <is>
          <t>T</t>
        </is>
      </c>
      <c r="N329" t="n">
        <v>8150</v>
      </c>
      <c r="O329" t="n">
        <v>49.5</v>
      </c>
      <c r="P329" t="n">
        <v>2.42</v>
      </c>
      <c r="Q329" t="n">
        <v>15900</v>
      </c>
      <c r="R329" t="n">
        <v>2.71</v>
      </c>
      <c r="S329" t="n">
        <v>1.43</v>
      </c>
      <c r="T329" t="n">
        <v>0.82</v>
      </c>
      <c r="U329" t="n">
        <v>18000</v>
      </c>
      <c r="V329" t="n">
        <v>12.5</v>
      </c>
      <c r="W329" t="n">
        <v>3.78</v>
      </c>
      <c r="X329" t="n">
        <v>0.095</v>
      </c>
      <c r="Y329" t="n">
        <v>1.88</v>
      </c>
      <c r="Z329" t="n">
        <v>0.019</v>
      </c>
      <c r="AA329" t="n">
        <v>0.52</v>
      </c>
      <c r="AB329" t="n">
        <v>0.1</v>
      </c>
      <c r="AC329" t="inlineStr">
        <is>
          <t>T</t>
        </is>
      </c>
      <c r="AD329" t="n">
        <v>17100</v>
      </c>
      <c r="AE329" t="n">
        <v>30.6</v>
      </c>
      <c r="AF329" t="n">
        <v>33.9</v>
      </c>
      <c r="AG329" t="n">
        <v>0.21</v>
      </c>
      <c r="AH329" t="n">
        <v>31400</v>
      </c>
      <c r="AI329" t="n">
        <v>1080</v>
      </c>
      <c r="AJ329" t="n">
        <v>3.54</v>
      </c>
      <c r="AK329" t="n">
        <v>600</v>
      </c>
      <c r="AL329" t="n">
        <v>5.08</v>
      </c>
      <c r="AM329" t="n">
        <v>25.3</v>
      </c>
      <c r="AN329" t="n">
        <v>33.7</v>
      </c>
      <c r="AO329" t="n">
        <v>310</v>
      </c>
      <c r="AP329" t="n">
        <v>16.6</v>
      </c>
      <c r="AQ329" t="inlineStr">
        <is>
          <t>T</t>
        </is>
      </c>
      <c r="AR329" t="n">
        <v>6.86</v>
      </c>
      <c r="AS329" t="inlineStr">
        <is>
          <t>T</t>
        </is>
      </c>
      <c r="AT329" t="n">
        <v>89</v>
      </c>
      <c r="AU329" t="n">
        <v>0.044</v>
      </c>
      <c r="AV329" t="inlineStr">
        <is>
          <t>T</t>
        </is>
      </c>
      <c r="AW329" t="inlineStr">
        <is>
          <t>T</t>
        </is>
      </c>
      <c r="AX329" t="n">
        <v>7780</v>
      </c>
      <c r="AY329" t="n">
        <v>2.22</v>
      </c>
      <c r="AZ329" t="n">
        <v>8.1</v>
      </c>
      <c r="BA329" t="n">
        <v>5.29</v>
      </c>
      <c r="BB329" t="n">
        <v>281676.283</v>
      </c>
      <c r="BC329" t="n">
        <v>4.93</v>
      </c>
      <c r="BD329" t="n">
        <v>2.22</v>
      </c>
      <c r="BE329" t="n">
        <v>67</v>
      </c>
      <c r="BF329" t="n">
        <v>0.35</v>
      </c>
      <c r="BG329" t="n">
        <v>0.52</v>
      </c>
      <c r="BH329" t="n">
        <v>0.048</v>
      </c>
      <c r="BI329" t="n">
        <v>8.99</v>
      </c>
      <c r="BJ329" t="n">
        <v>1610</v>
      </c>
      <c r="BK329" t="n">
        <v>0.53</v>
      </c>
      <c r="BL329" t="n">
        <v>0.2</v>
      </c>
      <c r="BM329" t="n">
        <v>13.8</v>
      </c>
      <c r="BN329" t="n">
        <v>116</v>
      </c>
      <c r="BO329" t="n">
        <v>1.27</v>
      </c>
      <c r="BP329" t="n">
        <v>12.9</v>
      </c>
      <c r="BQ329" t="n">
        <v>1.42</v>
      </c>
      <c r="BR329" t="n">
        <v>55</v>
      </c>
      <c r="BS329" t="n">
        <v>63</v>
      </c>
    </row>
    <row r="330">
      <c r="A330" t="inlineStr">
        <is>
          <t>OREAS0554b</t>
        </is>
      </c>
      <c r="B330" t="n">
        <v>0.08799999999999999</v>
      </c>
      <c r="C330" t="n">
        <v>64700</v>
      </c>
      <c r="D330" t="n">
        <v>75</v>
      </c>
      <c r="E330" s="2" t="n">
        <v>0.02</v>
      </c>
      <c r="F330" t="n">
        <v>209</v>
      </c>
      <c r="G330" t="n">
        <v>586</v>
      </c>
      <c r="H330" t="n">
        <v>4.17</v>
      </c>
      <c r="I330" t="n">
        <v>1.29</v>
      </c>
      <c r="J330" t="n">
        <v>1140</v>
      </c>
      <c r="K330" t="n">
        <v>0.38</v>
      </c>
      <c r="L330" t="n">
        <v>134</v>
      </c>
      <c r="M330" t="inlineStr">
        <is>
          <t>T</t>
        </is>
      </c>
      <c r="N330" t="n">
        <v>7880</v>
      </c>
      <c r="O330" t="n">
        <v>93</v>
      </c>
      <c r="P330" t="n">
        <v>2.44</v>
      </c>
      <c r="Q330" t="n">
        <v>37000</v>
      </c>
      <c r="R330" t="n">
        <v>4.48</v>
      </c>
      <c r="S330" t="n">
        <v>2.69</v>
      </c>
      <c r="T330" t="n">
        <v>0.97</v>
      </c>
      <c r="U330" t="n">
        <v>36600</v>
      </c>
      <c r="V330" t="n">
        <v>26.5</v>
      </c>
      <c r="W330" t="n">
        <v>5.08</v>
      </c>
      <c r="X330" t="n">
        <v>0.18</v>
      </c>
      <c r="Y330" t="n">
        <v>4.75</v>
      </c>
      <c r="Z330" t="n">
        <v>0.054</v>
      </c>
      <c r="AA330" t="n">
        <v>0.88</v>
      </c>
      <c r="AB330" t="n">
        <v>2.08</v>
      </c>
      <c r="AC330" t="inlineStr">
        <is>
          <t>T</t>
        </is>
      </c>
      <c r="AD330" t="n">
        <v>25700</v>
      </c>
      <c r="AE330" t="n">
        <v>64</v>
      </c>
      <c r="AF330" t="n">
        <v>52</v>
      </c>
      <c r="AG330" t="n">
        <v>0.41</v>
      </c>
      <c r="AH330" t="n">
        <v>24600</v>
      </c>
      <c r="AI330" t="n">
        <v>650</v>
      </c>
      <c r="AJ330" t="n">
        <v>14.7</v>
      </c>
      <c r="AK330" t="n">
        <v>630</v>
      </c>
      <c r="AL330" t="n">
        <v>15</v>
      </c>
      <c r="AM330" t="n">
        <v>58</v>
      </c>
      <c r="AN330" t="n">
        <v>159</v>
      </c>
      <c r="AO330" t="n">
        <v>330</v>
      </c>
      <c r="AP330" t="n">
        <v>15.9</v>
      </c>
      <c r="AQ330" t="inlineStr">
        <is>
          <t>T</t>
        </is>
      </c>
      <c r="AR330" t="n">
        <v>15.5</v>
      </c>
      <c r="AS330" t="inlineStr">
        <is>
          <t>T</t>
        </is>
      </c>
      <c r="AT330" t="n">
        <v>107</v>
      </c>
      <c r="AU330" t="n">
        <v>0.024</v>
      </c>
      <c r="AV330" t="inlineStr">
        <is>
          <t>T</t>
        </is>
      </c>
      <c r="AW330" t="inlineStr">
        <is>
          <t>T</t>
        </is>
      </c>
      <c r="AX330" t="n">
        <v>35700</v>
      </c>
      <c r="AY330" t="n">
        <v>3.79</v>
      </c>
      <c r="AZ330" t="n">
        <v>12.4</v>
      </c>
      <c r="BA330" t="n">
        <v>5.99</v>
      </c>
      <c r="BB330" t="n">
        <v>263072.373</v>
      </c>
      <c r="BC330" t="n">
        <v>8.83</v>
      </c>
      <c r="BD330" t="n">
        <v>3.21</v>
      </c>
      <c r="BE330" t="n">
        <v>66</v>
      </c>
      <c r="BF330" t="n">
        <v>1.05</v>
      </c>
      <c r="BG330" t="n">
        <v>0.77</v>
      </c>
      <c r="BH330" t="n">
        <v>0.057</v>
      </c>
      <c r="BI330" t="n">
        <v>15.4</v>
      </c>
      <c r="BJ330" t="n">
        <v>2750</v>
      </c>
      <c r="BK330" t="n">
        <v>0.98</v>
      </c>
      <c r="BL330" t="n">
        <v>0.39</v>
      </c>
      <c r="BM330" t="n">
        <v>8.26</v>
      </c>
      <c r="BN330" t="n">
        <v>312.573</v>
      </c>
      <c r="BO330" t="n">
        <v>2.63</v>
      </c>
      <c r="BP330" t="n">
        <v>22.8</v>
      </c>
      <c r="BQ330" t="n">
        <v>2.7</v>
      </c>
      <c r="BR330" t="n">
        <v>31.6</v>
      </c>
      <c r="BS330" t="n">
        <v>165</v>
      </c>
    </row>
    <row r="331">
      <c r="A331" t="inlineStr">
        <is>
          <t>OREAS0555</t>
        </is>
      </c>
      <c r="B331" t="n">
        <v>0.266</v>
      </c>
      <c r="C331" t="n">
        <v>40700</v>
      </c>
      <c r="D331" t="n">
        <v>36.1</v>
      </c>
      <c r="E331" t="inlineStr">
        <is>
          <t>T</t>
        </is>
      </c>
      <c r="F331" t="n">
        <v>279</v>
      </c>
      <c r="G331" t="n">
        <v>623</v>
      </c>
      <c r="H331" t="n">
        <v>1.96</v>
      </c>
      <c r="I331" t="n">
        <v>4.25</v>
      </c>
      <c r="J331" t="n">
        <v>31100</v>
      </c>
      <c r="K331" t="n">
        <v>0.14</v>
      </c>
      <c r="L331" t="n">
        <v>56</v>
      </c>
      <c r="M331" t="inlineStr">
        <is>
          <t>T</t>
        </is>
      </c>
      <c r="N331" t="n">
        <v>11600</v>
      </c>
      <c r="O331" t="n">
        <v>43.9</v>
      </c>
      <c r="P331" t="n">
        <v>1.61</v>
      </c>
      <c r="Q331" t="n">
        <v>22900</v>
      </c>
      <c r="R331" t="n">
        <v>3.25</v>
      </c>
      <c r="S331" t="n">
        <v>1.84</v>
      </c>
      <c r="T331" t="n">
        <v>0.7</v>
      </c>
      <c r="U331" t="n">
        <v>11000</v>
      </c>
      <c r="V331" t="n">
        <v>11.5</v>
      </c>
      <c r="W331" t="n">
        <v>3.86</v>
      </c>
      <c r="X331" t="n">
        <v>0.08500000000000001</v>
      </c>
      <c r="Y331" t="n">
        <v>2.59</v>
      </c>
      <c r="Z331" t="n">
        <v>0.03</v>
      </c>
      <c r="AA331" t="n">
        <v>0.64</v>
      </c>
      <c r="AB331" t="n">
        <v>0.14</v>
      </c>
      <c r="AC331" t="inlineStr">
        <is>
          <t>T</t>
        </is>
      </c>
      <c r="AD331" t="n">
        <v>13100</v>
      </c>
      <c r="AE331" t="n">
        <v>28.5</v>
      </c>
      <c r="AF331" t="n">
        <v>83</v>
      </c>
      <c r="AG331" t="n">
        <v>0.26</v>
      </c>
      <c r="AH331" t="n">
        <v>40700</v>
      </c>
      <c r="AI331" t="n">
        <v>740</v>
      </c>
      <c r="AJ331" t="n">
        <v>3.14</v>
      </c>
      <c r="AK331" t="n">
        <v>440</v>
      </c>
      <c r="AL331" t="n">
        <v>8.199999999999999</v>
      </c>
      <c r="AM331" t="n">
        <v>23.5</v>
      </c>
      <c r="AN331" t="n">
        <v>32.8</v>
      </c>
      <c r="AO331" t="n">
        <v>550</v>
      </c>
      <c r="AP331" t="n">
        <v>12.9</v>
      </c>
      <c r="AQ331" t="inlineStr">
        <is>
          <t>T</t>
        </is>
      </c>
      <c r="AR331" t="n">
        <v>6.27</v>
      </c>
      <c r="AS331" t="inlineStr">
        <is>
          <t>T</t>
        </is>
      </c>
      <c r="AT331" t="n">
        <v>58</v>
      </c>
      <c r="AU331" t="n">
        <v>0.03</v>
      </c>
      <c r="AV331" t="inlineStr">
        <is>
          <t>T</t>
        </is>
      </c>
      <c r="AW331" t="inlineStr">
        <is>
          <t>T</t>
        </is>
      </c>
      <c r="AX331" t="n">
        <v>11200</v>
      </c>
      <c r="AY331" t="n">
        <v>1.47</v>
      </c>
      <c r="AZ331" t="n">
        <v>8.720000000000001</v>
      </c>
      <c r="BA331" t="n">
        <v>6.97</v>
      </c>
      <c r="BB331" t="n">
        <v>287519.22</v>
      </c>
      <c r="BC331" t="n">
        <v>4.44</v>
      </c>
      <c r="BD331" t="n">
        <v>1.65</v>
      </c>
      <c r="BE331" t="n">
        <v>54</v>
      </c>
      <c r="BF331" t="n">
        <v>0.6</v>
      </c>
      <c r="BG331" t="n">
        <v>0.57</v>
      </c>
      <c r="BH331" t="n">
        <v>0.033</v>
      </c>
      <c r="BI331" t="n">
        <v>8.02</v>
      </c>
      <c r="BJ331" t="n">
        <v>2625.122</v>
      </c>
      <c r="BK331" t="n">
        <v>0.34</v>
      </c>
      <c r="BL331" t="n">
        <v>0.27</v>
      </c>
      <c r="BM331" t="n">
        <v>14.5</v>
      </c>
      <c r="BN331" t="n">
        <v>105</v>
      </c>
      <c r="BO331" t="n">
        <v>1.56</v>
      </c>
      <c r="BP331" t="n">
        <v>16.6</v>
      </c>
      <c r="BQ331" t="n">
        <v>1.76</v>
      </c>
      <c r="BR331" t="n">
        <v>36.1</v>
      </c>
      <c r="BS331" t="n">
        <v>92</v>
      </c>
    </row>
    <row r="332">
      <c r="A332" t="inlineStr">
        <is>
          <t>OREAS0555b</t>
        </is>
      </c>
      <c r="B332" t="n">
        <v>0.076</v>
      </c>
      <c r="C332" t="n">
        <v>64000</v>
      </c>
      <c r="D332" t="n">
        <v>64</v>
      </c>
      <c r="E332" s="2" t="n">
        <v>0.02</v>
      </c>
      <c r="F332" t="n">
        <v>232</v>
      </c>
      <c r="G332" t="n">
        <v>254</v>
      </c>
      <c r="H332" t="n">
        <v>4.76</v>
      </c>
      <c r="I332" t="n">
        <v>1.48</v>
      </c>
      <c r="J332" t="n">
        <v>1450</v>
      </c>
      <c r="K332" t="n">
        <v>0.46</v>
      </c>
      <c r="L332" t="n">
        <v>148</v>
      </c>
      <c r="M332" t="inlineStr">
        <is>
          <t>T</t>
        </is>
      </c>
      <c r="N332" t="n">
        <v>11000</v>
      </c>
      <c r="O332" t="n">
        <v>93</v>
      </c>
      <c r="P332" t="n">
        <v>2.03</v>
      </c>
      <c r="Q332" t="n">
        <v>45800</v>
      </c>
      <c r="R332" t="n">
        <v>4.68</v>
      </c>
      <c r="S332" t="n">
        <v>2.76</v>
      </c>
      <c r="T332" t="n">
        <v>0.91</v>
      </c>
      <c r="U332" t="n">
        <v>38300</v>
      </c>
      <c r="V332" t="n">
        <v>28.4</v>
      </c>
      <c r="W332" t="n">
        <v>5.18</v>
      </c>
      <c r="X332" t="n">
        <v>0.2</v>
      </c>
      <c r="Y332" t="n">
        <v>5.37</v>
      </c>
      <c r="Z332" t="n">
        <v>0.06</v>
      </c>
      <c r="AA332" t="n">
        <v>0.9</v>
      </c>
      <c r="AB332" t="n">
        <v>2.51</v>
      </c>
      <c r="AC332" t="inlineStr">
        <is>
          <t>T</t>
        </is>
      </c>
      <c r="AD332" t="n">
        <v>25400</v>
      </c>
      <c r="AE332" t="n">
        <v>72</v>
      </c>
      <c r="AF332" t="n">
        <v>59</v>
      </c>
      <c r="AG332" t="n">
        <v>0.44</v>
      </c>
      <c r="AH332" t="n">
        <v>30700</v>
      </c>
      <c r="AI332" t="n">
        <v>890</v>
      </c>
      <c r="AJ332" t="n">
        <v>17.1</v>
      </c>
      <c r="AK332" t="n">
        <v>520</v>
      </c>
      <c r="AL332" t="n">
        <v>17.1</v>
      </c>
      <c r="AM332" t="n">
        <v>64</v>
      </c>
      <c r="AN332" t="n">
        <v>233</v>
      </c>
      <c r="AO332" t="n">
        <v>350</v>
      </c>
      <c r="AP332" t="n">
        <v>13.6</v>
      </c>
      <c r="AQ332" t="inlineStr">
        <is>
          <t>T</t>
        </is>
      </c>
      <c r="AR332" t="n">
        <v>16.9</v>
      </c>
      <c r="AS332" t="inlineStr">
        <is>
          <t>T</t>
        </is>
      </c>
      <c r="AT332" t="n">
        <v>96</v>
      </c>
      <c r="AU332" t="n">
        <v>0.03</v>
      </c>
      <c r="AV332" t="inlineStr">
        <is>
          <t>T</t>
        </is>
      </c>
      <c r="AW332" t="inlineStr">
        <is>
          <t>T</t>
        </is>
      </c>
      <c r="AX332" t="n">
        <v>43900</v>
      </c>
      <c r="AY332" t="n">
        <v>3.72</v>
      </c>
      <c r="AZ332" t="n">
        <v>12.6</v>
      </c>
      <c r="BA332" t="n">
        <v>6.97</v>
      </c>
      <c r="BB332" t="n">
        <v>241991.058</v>
      </c>
      <c r="BC332" t="n">
        <v>9.07</v>
      </c>
      <c r="BD332" t="n">
        <v>2.99</v>
      </c>
      <c r="BE332" t="n">
        <v>70</v>
      </c>
      <c r="BF332" t="n">
        <v>1.19</v>
      </c>
      <c r="BG332" t="n">
        <v>0.8100000000000001</v>
      </c>
      <c r="BH332" t="n">
        <v>0.054</v>
      </c>
      <c r="BI332" t="n">
        <v>16</v>
      </c>
      <c r="BJ332" t="n">
        <v>2740</v>
      </c>
      <c r="BK332" t="n">
        <v>0.99</v>
      </c>
      <c r="BL332" t="n">
        <v>0.42</v>
      </c>
      <c r="BM332" t="n">
        <v>9.24</v>
      </c>
      <c r="BN332" t="n">
        <v>387.635</v>
      </c>
      <c r="BO332" t="n">
        <v>2.78</v>
      </c>
      <c r="BP332" t="n">
        <v>24.4</v>
      </c>
      <c r="BQ332" t="n">
        <v>2.88</v>
      </c>
      <c r="BR332" t="n">
        <v>29</v>
      </c>
      <c r="BS332" t="n">
        <v>188</v>
      </c>
    </row>
    <row r="333">
      <c r="A333" t="inlineStr">
        <is>
          <t>OREAS0556</t>
        </is>
      </c>
      <c r="B333" t="n">
        <v>0.141</v>
      </c>
      <c r="C333" t="n">
        <v>49300</v>
      </c>
      <c r="D333" t="n">
        <v>28.5</v>
      </c>
      <c r="E333" t="inlineStr">
        <is>
          <t>T</t>
        </is>
      </c>
      <c r="F333" t="n">
        <v>475</v>
      </c>
      <c r="G333" t="n">
        <v>496</v>
      </c>
      <c r="H333" t="n">
        <v>2.78</v>
      </c>
      <c r="I333" t="n">
        <v>4.39</v>
      </c>
      <c r="J333" t="n">
        <v>27600</v>
      </c>
      <c r="K333" t="n">
        <v>0.25</v>
      </c>
      <c r="L333" t="n">
        <v>77</v>
      </c>
      <c r="M333" t="inlineStr">
        <is>
          <t>T</t>
        </is>
      </c>
      <c r="N333" t="n">
        <v>21500</v>
      </c>
      <c r="O333" t="n">
        <v>55</v>
      </c>
      <c r="P333" t="n">
        <v>2.01</v>
      </c>
      <c r="Q333" t="n">
        <v>22000</v>
      </c>
      <c r="R333" t="n">
        <v>3.86</v>
      </c>
      <c r="S333" t="n">
        <v>2.33</v>
      </c>
      <c r="T333" t="n">
        <v>0.76</v>
      </c>
      <c r="U333" t="n">
        <v>8200</v>
      </c>
      <c r="V333" t="n">
        <v>13.2</v>
      </c>
      <c r="W333" t="n">
        <v>4.23</v>
      </c>
      <c r="X333" t="n">
        <v>0.098</v>
      </c>
      <c r="Y333" t="n">
        <v>3.43</v>
      </c>
      <c r="Z333" t="n">
        <v>0.048</v>
      </c>
      <c r="AA333" t="n">
        <v>0.79</v>
      </c>
      <c r="AB333" t="n">
        <v>0.14</v>
      </c>
      <c r="AC333" t="inlineStr">
        <is>
          <t>T</t>
        </is>
      </c>
      <c r="AD333" t="n">
        <v>18300</v>
      </c>
      <c r="AE333" t="n">
        <v>37.8</v>
      </c>
      <c r="AF333" t="n">
        <v>96</v>
      </c>
      <c r="AG333" t="n">
        <v>0.33</v>
      </c>
      <c r="AH333" t="n">
        <v>33500</v>
      </c>
      <c r="AI333" t="n">
        <v>660</v>
      </c>
      <c r="AJ333" t="n">
        <v>2.24</v>
      </c>
      <c r="AK333" t="n">
        <v>530</v>
      </c>
      <c r="AL333" t="n">
        <v>10.5</v>
      </c>
      <c r="AM333" t="n">
        <v>29.4</v>
      </c>
      <c r="AN333" t="n">
        <v>48.8</v>
      </c>
      <c r="AO333" t="n">
        <v>490</v>
      </c>
      <c r="AP333" t="n">
        <v>15.2</v>
      </c>
      <c r="AQ333" t="inlineStr">
        <is>
          <t>T</t>
        </is>
      </c>
      <c r="AR333" t="n">
        <v>7.59</v>
      </c>
      <c r="AS333" t="inlineStr">
        <is>
          <t>T</t>
        </is>
      </c>
      <c r="AT333" t="n">
        <v>71</v>
      </c>
      <c r="AU333" t="n">
        <v>0.041</v>
      </c>
      <c r="AV333" t="inlineStr">
        <is>
          <t>T</t>
        </is>
      </c>
      <c r="AW333" t="inlineStr">
        <is>
          <t>T</t>
        </is>
      </c>
      <c r="AX333" t="n">
        <v>17000</v>
      </c>
      <c r="AY333" t="n">
        <v>1.49</v>
      </c>
      <c r="AZ333" t="n">
        <v>10.5</v>
      </c>
      <c r="BA333" t="n">
        <v>3.74</v>
      </c>
      <c r="BB333" t="n">
        <v>284293.919</v>
      </c>
      <c r="BC333" t="n">
        <v>5.12</v>
      </c>
      <c r="BD333" t="n">
        <v>1.71</v>
      </c>
      <c r="BE333" t="n">
        <v>46.9</v>
      </c>
      <c r="BF333" t="n">
        <v>0.75</v>
      </c>
      <c r="BG333" t="n">
        <v>0.66</v>
      </c>
      <c r="BH333" s="2" t="n">
        <v>0.05</v>
      </c>
      <c r="BI333" t="n">
        <v>9.52</v>
      </c>
      <c r="BJ333" t="n">
        <v>2380</v>
      </c>
      <c r="BK333" t="n">
        <v>0.38</v>
      </c>
      <c r="BL333" t="n">
        <v>0.34</v>
      </c>
      <c r="BM333" t="n">
        <v>18.8</v>
      </c>
      <c r="BN333" t="n">
        <v>123</v>
      </c>
      <c r="BO333" t="n">
        <v>1.26</v>
      </c>
      <c r="BP333" t="n">
        <v>21.4</v>
      </c>
      <c r="BQ333" t="n">
        <v>2.23</v>
      </c>
      <c r="BR333" t="n">
        <v>35.9</v>
      </c>
      <c r="BS333" t="n">
        <v>122</v>
      </c>
    </row>
    <row r="334">
      <c r="A334" t="inlineStr">
        <is>
          <t>OREAS0556b</t>
        </is>
      </c>
      <c r="B334" t="n">
        <v>0.12</v>
      </c>
      <c r="C334" t="n">
        <v>56700</v>
      </c>
      <c r="D334" t="n">
        <v>98</v>
      </c>
      <c r="E334" s="2" t="n">
        <v>0.02</v>
      </c>
      <c r="F334" t="n">
        <v>199</v>
      </c>
      <c r="G334" t="n">
        <v>190</v>
      </c>
      <c r="H334" t="n">
        <v>4.52</v>
      </c>
      <c r="I334" t="n">
        <v>2.89</v>
      </c>
      <c r="J334" t="n">
        <v>1410</v>
      </c>
      <c r="K334" t="n">
        <v>0.51</v>
      </c>
      <c r="L334" t="n">
        <v>143</v>
      </c>
      <c r="M334" t="inlineStr">
        <is>
          <t>T</t>
        </is>
      </c>
      <c r="N334" t="n">
        <v>19900</v>
      </c>
      <c r="O334" t="n">
        <v>89</v>
      </c>
      <c r="P334" t="n">
        <v>1.75</v>
      </c>
      <c r="Q334" t="n">
        <v>86400</v>
      </c>
      <c r="R334" t="n">
        <v>4.54</v>
      </c>
      <c r="S334" t="n">
        <v>2.7</v>
      </c>
      <c r="T334" t="n">
        <v>0.89</v>
      </c>
      <c r="U334" t="n">
        <v>67100</v>
      </c>
      <c r="V334" t="n">
        <v>28.1</v>
      </c>
      <c r="W334" t="n">
        <v>4.92</v>
      </c>
      <c r="X334" t="n">
        <v>0.23</v>
      </c>
      <c r="Y334" t="n">
        <v>4.94</v>
      </c>
      <c r="Z334" t="n">
        <v>0.11</v>
      </c>
      <c r="AA334" t="n">
        <v>0.89</v>
      </c>
      <c r="AB334" t="n">
        <v>3.56</v>
      </c>
      <c r="AC334" t="inlineStr">
        <is>
          <t>T</t>
        </is>
      </c>
      <c r="AD334" t="n">
        <v>22500</v>
      </c>
      <c r="AE334" t="n">
        <v>70</v>
      </c>
      <c r="AF334" t="n">
        <v>52</v>
      </c>
      <c r="AG334" t="n">
        <v>0.41</v>
      </c>
      <c r="AH334" t="n">
        <v>24300</v>
      </c>
      <c r="AI334" t="n">
        <v>1170</v>
      </c>
      <c r="AJ334" t="n">
        <v>18.4</v>
      </c>
      <c r="AK334" t="n">
        <v>490</v>
      </c>
      <c r="AL334" t="n">
        <v>14</v>
      </c>
      <c r="AM334" t="n">
        <v>63</v>
      </c>
      <c r="AN334" t="n">
        <v>344</v>
      </c>
      <c r="AO334" t="n">
        <v>330</v>
      </c>
      <c r="AP334" t="n">
        <v>17.3</v>
      </c>
      <c r="AQ334" t="inlineStr">
        <is>
          <t>T</t>
        </is>
      </c>
      <c r="AR334" t="n">
        <v>16.5</v>
      </c>
      <c r="AS334" t="inlineStr">
        <is>
          <t>T</t>
        </is>
      </c>
      <c r="AT334" t="n">
        <v>82</v>
      </c>
      <c r="AU334" t="n">
        <v>0.033</v>
      </c>
      <c r="AV334" t="inlineStr">
        <is>
          <t>T</t>
        </is>
      </c>
      <c r="AW334" t="inlineStr">
        <is>
          <t>T</t>
        </is>
      </c>
      <c r="AX334" t="n">
        <v>85500</v>
      </c>
      <c r="AY334" t="n">
        <v>5.29</v>
      </c>
      <c r="AZ334" t="n">
        <v>11</v>
      </c>
      <c r="BA334" t="n">
        <v>11.2</v>
      </c>
      <c r="BB334" t="n">
        <v>199921.916</v>
      </c>
      <c r="BC334" t="n">
        <v>8.880000000000001</v>
      </c>
      <c r="BD334" t="n">
        <v>3.7</v>
      </c>
      <c r="BE334" t="n">
        <v>68</v>
      </c>
      <c r="BF334" t="n">
        <v>1.04</v>
      </c>
      <c r="BG334" t="n">
        <v>0.78</v>
      </c>
      <c r="BH334" t="n">
        <v>0.075</v>
      </c>
      <c r="BI334" t="n">
        <v>15.4</v>
      </c>
      <c r="BJ334" t="n">
        <v>2350</v>
      </c>
      <c r="BK334" t="n">
        <v>1.06</v>
      </c>
      <c r="BL334" t="n">
        <v>0.39</v>
      </c>
      <c r="BM334" t="n">
        <v>8.800000000000001</v>
      </c>
      <c r="BN334" t="n">
        <v>359.066</v>
      </c>
      <c r="BO334" t="n">
        <v>2.3</v>
      </c>
      <c r="BP334" t="n">
        <v>23.5</v>
      </c>
      <c r="BQ334" t="n">
        <v>2.72</v>
      </c>
      <c r="BR334" t="n">
        <v>38.8</v>
      </c>
      <c r="BS334" t="n">
        <v>171</v>
      </c>
    </row>
    <row r="335">
      <c r="A335" t="inlineStr">
        <is>
          <t>OREAS0055P</t>
        </is>
      </c>
      <c r="B335" t="inlineStr">
        <is>
          <t>T</t>
        </is>
      </c>
      <c r="C335" t="inlineStr">
        <is>
          <t>T</t>
        </is>
      </c>
      <c r="D335" t="inlineStr">
        <is>
          <t>T</t>
        </is>
      </c>
      <c r="E335" t="n">
        <v>0.927</v>
      </c>
      <c r="F335" t="inlineStr">
        <is>
          <t>T</t>
        </is>
      </c>
      <c r="G335" t="inlineStr">
        <is>
          <t>T</t>
        </is>
      </c>
      <c r="H335" t="inlineStr">
        <is>
          <t>T</t>
        </is>
      </c>
      <c r="I335" t="inlineStr">
        <is>
          <t>T</t>
        </is>
      </c>
      <c r="J335" t="inlineStr">
        <is>
          <t>T</t>
        </is>
      </c>
      <c r="K335" t="inlineStr">
        <is>
          <t>T</t>
        </is>
      </c>
      <c r="L335" t="inlineStr">
        <is>
          <t>T</t>
        </is>
      </c>
      <c r="M335" t="inlineStr">
        <is>
          <t>T</t>
        </is>
      </c>
      <c r="N335" t="inlineStr">
        <is>
          <t>T</t>
        </is>
      </c>
      <c r="O335" t="inlineStr">
        <is>
          <t>T</t>
        </is>
      </c>
      <c r="P335" t="inlineStr">
        <is>
          <t>T</t>
        </is>
      </c>
      <c r="Q335" t="n">
        <v>1397</v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inlineStr">
        <is>
          <t>T</t>
        </is>
      </c>
      <c r="AD335" t="inlineStr">
        <is>
          <t>T</t>
        </is>
      </c>
      <c r="AE335" t="inlineStr">
        <is>
          <t>T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T</t>
        </is>
      </c>
      <c r="AK335" t="inlineStr">
        <is>
          <t>T</t>
        </is>
      </c>
      <c r="AL335" t="inlineStr">
        <is>
          <t>T</t>
        </is>
      </c>
      <c r="AM335" t="inlineStr">
        <is>
          <t>T</t>
        </is>
      </c>
      <c r="AN335" t="inlineStr">
        <is>
          <t>T</t>
        </is>
      </c>
      <c r="AO335" t="inlineStr">
        <is>
          <t>T</t>
        </is>
      </c>
      <c r="AP335" t="inlineStr">
        <is>
          <t>T</t>
        </is>
      </c>
      <c r="AQ335" t="inlineStr">
        <is>
          <t>T</t>
        </is>
      </c>
      <c r="AR335" t="inlineStr">
        <is>
          <t>T</t>
        </is>
      </c>
      <c r="AS335" t="inlineStr">
        <is>
          <t>T</t>
        </is>
      </c>
      <c r="AT335" t="inlineStr">
        <is>
          <t>T</t>
        </is>
      </c>
      <c r="AU335" t="inlineStr">
        <is>
          <t>T</t>
        </is>
      </c>
      <c r="AV335" t="inlineStr">
        <is>
          <t>T</t>
        </is>
      </c>
      <c r="AW335" t="inlineStr">
        <is>
          <t>T</t>
        </is>
      </c>
      <c r="AX335" t="n">
        <v>28900</v>
      </c>
      <c r="AY335" t="inlineStr">
        <is>
          <t>T</t>
        </is>
      </c>
      <c r="AZ335" t="inlineStr">
        <is>
          <t>T</t>
        </is>
      </c>
      <c r="BA335" t="inlineStr">
        <is>
          <t>T</t>
        </is>
      </c>
      <c r="BB335" t="inlineStr">
        <is>
          <t>T</t>
        </is>
      </c>
      <c r="BC335" t="inlineStr">
        <is>
          <t>T</t>
        </is>
      </c>
      <c r="BD335" t="inlineStr">
        <is>
          <t>T</t>
        </is>
      </c>
      <c r="BE335" t="inlineStr">
        <is>
          <t>T</t>
        </is>
      </c>
      <c r="BF335" t="inlineStr">
        <is>
          <t>T</t>
        </is>
      </c>
      <c r="BG335" t="inlineStr">
        <is>
          <t>T</t>
        </is>
      </c>
      <c r="BH335" t="inlineStr">
        <is>
          <t>T</t>
        </is>
      </c>
      <c r="BI335" t="inlineStr">
        <is>
          <t>T</t>
        </is>
      </c>
      <c r="BJ335" t="inlineStr">
        <is>
          <t>T</t>
        </is>
      </c>
      <c r="BK335" t="inlineStr">
        <is>
          <t>T</t>
        </is>
      </c>
      <c r="BL335" t="inlineStr">
        <is>
          <t>T</t>
        </is>
      </c>
      <c r="BM335" t="inlineStr">
        <is>
          <t>T</t>
        </is>
      </c>
      <c r="BN335" t="inlineStr">
        <is>
          <t>T</t>
        </is>
      </c>
      <c r="BO335" t="inlineStr">
        <is>
          <t>T</t>
        </is>
      </c>
      <c r="BP335" t="inlineStr">
        <is>
          <t>T</t>
        </is>
      </c>
      <c r="BQ335" t="inlineStr">
        <is>
          <t>T</t>
        </is>
      </c>
      <c r="BR335" t="inlineStr">
        <is>
          <t>T</t>
        </is>
      </c>
      <c r="BS335" t="inlineStr">
        <is>
          <t>T</t>
        </is>
      </c>
    </row>
    <row r="336">
      <c r="A336" t="inlineStr">
        <is>
          <t>OREAS0056P</t>
        </is>
      </c>
      <c r="B336" t="inlineStr">
        <is>
          <t>T</t>
        </is>
      </c>
      <c r="C336" t="inlineStr">
        <is>
          <t>T</t>
        </is>
      </c>
      <c r="D336" t="inlineStr">
        <is>
          <t>T</t>
        </is>
      </c>
      <c r="E336" t="n">
        <v>0.746</v>
      </c>
      <c r="F336" t="inlineStr">
        <is>
          <t>T</t>
        </is>
      </c>
      <c r="G336" t="inlineStr">
        <is>
          <t>T</t>
        </is>
      </c>
      <c r="H336" t="inlineStr">
        <is>
          <t>T</t>
        </is>
      </c>
      <c r="I336" t="inlineStr">
        <is>
          <t>T</t>
        </is>
      </c>
      <c r="J336" t="inlineStr">
        <is>
          <t>T</t>
        </is>
      </c>
      <c r="K336" t="inlineStr">
        <is>
          <t>T</t>
        </is>
      </c>
      <c r="L336" t="inlineStr">
        <is>
          <t>T</t>
        </is>
      </c>
      <c r="M336" t="inlineStr">
        <is>
          <t>T</t>
        </is>
      </c>
      <c r="N336" t="inlineStr">
        <is>
          <t>T</t>
        </is>
      </c>
      <c r="O336" t="inlineStr">
        <is>
          <t>T</t>
        </is>
      </c>
      <c r="P336" t="inlineStr">
        <is>
          <t>T</t>
        </is>
      </c>
      <c r="Q336" t="n">
        <v>1064</v>
      </c>
      <c r="R336" t="inlineStr">
        <is>
          <t>T</t>
        </is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>
        <is>
          <t>T</t>
        </is>
      </c>
      <c r="W336" t="inlineStr">
        <is>
          <t>T</t>
        </is>
      </c>
      <c r="X336" t="inlineStr">
        <is>
          <t>T</t>
        </is>
      </c>
      <c r="Y336" t="inlineStr">
        <is>
          <t>T</t>
        </is>
      </c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inlineStr">
        <is>
          <t>T</t>
        </is>
      </c>
      <c r="AD336" t="inlineStr">
        <is>
          <t>T</t>
        </is>
      </c>
      <c r="AE336" t="inlineStr">
        <is>
          <t>T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T</t>
        </is>
      </c>
      <c r="AK336" t="inlineStr">
        <is>
          <t>T</t>
        </is>
      </c>
      <c r="AL336" t="inlineStr">
        <is>
          <t>T</t>
        </is>
      </c>
      <c r="AM336" t="inlineStr">
        <is>
          <t>T</t>
        </is>
      </c>
      <c r="AN336" t="inlineStr">
        <is>
          <t>T</t>
        </is>
      </c>
      <c r="AO336" t="inlineStr">
        <is>
          <t>T</t>
        </is>
      </c>
      <c r="AP336" t="inlineStr">
        <is>
          <t>T</t>
        </is>
      </c>
      <c r="AQ336" t="inlineStr">
        <is>
          <t>T</t>
        </is>
      </c>
      <c r="AR336" t="inlineStr">
        <is>
          <t>T</t>
        </is>
      </c>
      <c r="AS336" t="inlineStr">
        <is>
          <t>T</t>
        </is>
      </c>
      <c r="AT336" t="inlineStr">
        <is>
          <t>T</t>
        </is>
      </c>
      <c r="AU336" t="inlineStr">
        <is>
          <t>T</t>
        </is>
      </c>
      <c r="AV336" t="inlineStr">
        <is>
          <t>T</t>
        </is>
      </c>
      <c r="AW336" t="inlineStr">
        <is>
          <t>T</t>
        </is>
      </c>
      <c r="AX336" t="n">
        <v>18200</v>
      </c>
      <c r="AY336" t="inlineStr">
        <is>
          <t>T</t>
        </is>
      </c>
      <c r="AZ336" t="inlineStr">
        <is>
          <t>T</t>
        </is>
      </c>
      <c r="BA336" t="inlineStr">
        <is>
          <t>T</t>
        </is>
      </c>
      <c r="BB336" t="inlineStr">
        <is>
          <t>T</t>
        </is>
      </c>
      <c r="BC336" t="inlineStr">
        <is>
          <t>T</t>
        </is>
      </c>
      <c r="BD336" t="inlineStr">
        <is>
          <t>T</t>
        </is>
      </c>
      <c r="BE336" t="inlineStr">
        <is>
          <t>T</t>
        </is>
      </c>
      <c r="BF336" t="inlineStr">
        <is>
          <t>T</t>
        </is>
      </c>
      <c r="BG336" t="inlineStr">
        <is>
          <t>T</t>
        </is>
      </c>
      <c r="BH336" t="inlineStr">
        <is>
          <t>T</t>
        </is>
      </c>
      <c r="BI336" t="inlineStr">
        <is>
          <t>T</t>
        </is>
      </c>
      <c r="BJ336" t="inlineStr">
        <is>
          <t>T</t>
        </is>
      </c>
      <c r="BK336" t="inlineStr">
        <is>
          <t>T</t>
        </is>
      </c>
      <c r="BL336" t="inlineStr">
        <is>
          <t>T</t>
        </is>
      </c>
      <c r="BM336" t="inlineStr">
        <is>
          <t>T</t>
        </is>
      </c>
      <c r="BN336" t="inlineStr">
        <is>
          <t>T</t>
        </is>
      </c>
      <c r="BO336" t="inlineStr">
        <is>
          <t>T</t>
        </is>
      </c>
      <c r="BP336" t="inlineStr">
        <is>
          <t>T</t>
        </is>
      </c>
      <c r="BQ336" t="inlineStr">
        <is>
          <t>T</t>
        </is>
      </c>
      <c r="BR336" t="inlineStr">
        <is>
          <t>T</t>
        </is>
      </c>
      <c r="BS336" t="inlineStr">
        <is>
          <t>T</t>
        </is>
      </c>
    </row>
    <row r="337">
      <c r="A337" t="inlineStr">
        <is>
          <t>OREAS0058P</t>
        </is>
      </c>
      <c r="B337" t="inlineStr">
        <is>
          <t>T</t>
        </is>
      </c>
      <c r="C337" t="inlineStr">
        <is>
          <t>T</t>
        </is>
      </c>
      <c r="D337" t="inlineStr">
        <is>
          <t>T</t>
        </is>
      </c>
      <c r="E337" t="n">
        <v>0.523</v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T</t>
        </is>
      </c>
      <c r="K337" t="inlineStr">
        <is>
          <t>T</t>
        </is>
      </c>
      <c r="L337" t="inlineStr">
        <is>
          <t>T</t>
        </is>
      </c>
      <c r="M337" t="inlineStr">
        <is>
          <t>T</t>
        </is>
      </c>
      <c r="N337" t="inlineStr">
        <is>
          <t>T</t>
        </is>
      </c>
      <c r="O337" t="inlineStr">
        <is>
          <t>T</t>
        </is>
      </c>
      <c r="P337" t="inlineStr">
        <is>
          <t>T</t>
        </is>
      </c>
      <c r="Q337" t="n">
        <v>5110</v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inlineStr">
        <is>
          <t>T</t>
        </is>
      </c>
      <c r="AD337" t="inlineStr">
        <is>
          <t>T</t>
        </is>
      </c>
      <c r="AE337" t="inlineStr">
        <is>
          <t>T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T</t>
        </is>
      </c>
      <c r="AK337" t="inlineStr">
        <is>
          <t>T</t>
        </is>
      </c>
      <c r="AL337" t="inlineStr">
        <is>
          <t>T</t>
        </is>
      </c>
      <c r="AM337" t="inlineStr">
        <is>
          <t>T</t>
        </is>
      </c>
      <c r="AN337" t="inlineStr">
        <is>
          <t>T</t>
        </is>
      </c>
      <c r="AO337" t="inlineStr">
        <is>
          <t>T</t>
        </is>
      </c>
      <c r="AP337" t="inlineStr">
        <is>
          <t>T</t>
        </is>
      </c>
      <c r="AQ337" t="inlineStr">
        <is>
          <t>T</t>
        </is>
      </c>
      <c r="AR337" t="inlineStr">
        <is>
          <t>T</t>
        </is>
      </c>
      <c r="AS337" t="inlineStr">
        <is>
          <t>T</t>
        </is>
      </c>
      <c r="AT337" t="inlineStr">
        <is>
          <t>T</t>
        </is>
      </c>
      <c r="AU337" t="inlineStr">
        <is>
          <t>T</t>
        </is>
      </c>
      <c r="AV337" t="inlineStr">
        <is>
          <t>T</t>
        </is>
      </c>
      <c r="AW337" t="inlineStr">
        <is>
          <t>T</t>
        </is>
      </c>
      <c r="AX337" t="n">
        <v>6220</v>
      </c>
      <c r="AY337" t="inlineStr">
        <is>
          <t>T</t>
        </is>
      </c>
      <c r="AZ337" t="inlineStr">
        <is>
          <t>T</t>
        </is>
      </c>
      <c r="BA337" t="inlineStr">
        <is>
          <t>T</t>
        </is>
      </c>
      <c r="BB337" t="inlineStr">
        <is>
          <t>T</t>
        </is>
      </c>
      <c r="BC337" t="inlineStr">
        <is>
          <t>T</t>
        </is>
      </c>
      <c r="BD337" t="inlineStr">
        <is>
          <t>T</t>
        </is>
      </c>
      <c r="BE337" t="inlineStr">
        <is>
          <t>T</t>
        </is>
      </c>
      <c r="BF337" t="inlineStr">
        <is>
          <t>T</t>
        </is>
      </c>
      <c r="BG337" t="inlineStr">
        <is>
          <t>T</t>
        </is>
      </c>
      <c r="BH337" t="inlineStr">
        <is>
          <t>T</t>
        </is>
      </c>
      <c r="BI337" t="inlineStr">
        <is>
          <t>T</t>
        </is>
      </c>
      <c r="BJ337" t="inlineStr">
        <is>
          <t>T</t>
        </is>
      </c>
      <c r="BK337" t="inlineStr">
        <is>
          <t>T</t>
        </is>
      </c>
      <c r="BL337" t="inlineStr">
        <is>
          <t>T</t>
        </is>
      </c>
      <c r="BM337" t="inlineStr">
        <is>
          <t>T</t>
        </is>
      </c>
      <c r="BN337" t="inlineStr">
        <is>
          <t>T</t>
        </is>
      </c>
      <c r="BO337" t="inlineStr">
        <is>
          <t>T</t>
        </is>
      </c>
      <c r="BP337" t="inlineStr">
        <is>
          <t>T</t>
        </is>
      </c>
      <c r="BQ337" t="inlineStr">
        <is>
          <t>T</t>
        </is>
      </c>
      <c r="BR337" t="inlineStr">
        <is>
          <t>T</t>
        </is>
      </c>
      <c r="BS337" t="inlineStr">
        <is>
          <t>T</t>
        </is>
      </c>
    </row>
    <row r="338">
      <c r="A338" t="inlineStr">
        <is>
          <t>OREAS0059a</t>
        </is>
      </c>
      <c r="B338" t="inlineStr">
        <is>
          <t>T</t>
        </is>
      </c>
      <c r="C338" t="inlineStr">
        <is>
          <t>T</t>
        </is>
      </c>
      <c r="D338" t="n">
        <v>666</v>
      </c>
      <c r="E338" t="n">
        <v>0.191</v>
      </c>
      <c r="F338" t="inlineStr">
        <is>
          <t>T</t>
        </is>
      </c>
      <c r="G338" t="inlineStr">
        <is>
          <t>T</t>
        </is>
      </c>
      <c r="H338" t="inlineStr">
        <is>
          <t>T</t>
        </is>
      </c>
      <c r="I338" t="inlineStr">
        <is>
          <t>T</t>
        </is>
      </c>
      <c r="J338" t="inlineStr">
        <is>
          <t>T</t>
        </is>
      </c>
      <c r="K338" t="inlineStr">
        <is>
          <t>T</t>
        </is>
      </c>
      <c r="L338" t="inlineStr">
        <is>
          <t>T</t>
        </is>
      </c>
      <c r="M338" t="inlineStr">
        <is>
          <t>T</t>
        </is>
      </c>
      <c r="N338" t="n">
        <v>743</v>
      </c>
      <c r="O338" t="inlineStr">
        <is>
          <t>T</t>
        </is>
      </c>
      <c r="P338" t="inlineStr">
        <is>
          <t>T</t>
        </is>
      </c>
      <c r="Q338" t="n">
        <v>3439</v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n">
        <v>179000</v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inlineStr">
        <is>
          <t>T</t>
        </is>
      </c>
      <c r="AD338" t="inlineStr">
        <is>
          <t>T</t>
        </is>
      </c>
      <c r="AE338" t="inlineStr">
        <is>
          <t>T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n">
        <v>80</v>
      </c>
      <c r="AK338" t="inlineStr">
        <is>
          <t>T</t>
        </is>
      </c>
      <c r="AL338" t="inlineStr">
        <is>
          <t>T</t>
        </is>
      </c>
      <c r="AM338" t="inlineStr">
        <is>
          <t>T</t>
        </is>
      </c>
      <c r="AN338" t="n">
        <v>46</v>
      </c>
      <c r="AO338" t="inlineStr">
        <is>
          <t>T</t>
        </is>
      </c>
      <c r="AP338" t="inlineStr">
        <is>
          <t>T</t>
        </is>
      </c>
      <c r="AQ338" t="inlineStr">
        <is>
          <t>T</t>
        </is>
      </c>
      <c r="AR338" t="inlineStr">
        <is>
          <t>T</t>
        </is>
      </c>
      <c r="AS338" t="inlineStr">
        <is>
          <t>T</t>
        </is>
      </c>
      <c r="AT338" t="inlineStr">
        <is>
          <t>T</t>
        </is>
      </c>
      <c r="AU338" t="inlineStr">
        <is>
          <t>T</t>
        </is>
      </c>
      <c r="AV338" t="inlineStr">
        <is>
          <t>T</t>
        </is>
      </c>
      <c r="AW338" t="inlineStr">
        <is>
          <t>T</t>
        </is>
      </c>
      <c r="AX338" t="n">
        <v>30400</v>
      </c>
      <c r="AY338" t="inlineStr">
        <is>
          <t>T</t>
        </is>
      </c>
      <c r="AZ338" t="inlineStr">
        <is>
          <t>T</t>
        </is>
      </c>
      <c r="BA338" t="inlineStr">
        <is>
          <t>T</t>
        </is>
      </c>
      <c r="BB338" t="inlineStr">
        <is>
          <t>T</t>
        </is>
      </c>
      <c r="BC338" t="inlineStr">
        <is>
          <t>T</t>
        </is>
      </c>
      <c r="BD338" t="inlineStr">
        <is>
          <t>T</t>
        </is>
      </c>
      <c r="BE338" t="inlineStr">
        <is>
          <t>T</t>
        </is>
      </c>
      <c r="BF338" t="inlineStr">
        <is>
          <t>T</t>
        </is>
      </c>
      <c r="BG338" t="inlineStr">
        <is>
          <t>T</t>
        </is>
      </c>
      <c r="BH338" t="inlineStr">
        <is>
          <t>T</t>
        </is>
      </c>
      <c r="BI338" t="inlineStr">
        <is>
          <t>T</t>
        </is>
      </c>
      <c r="BJ338" t="inlineStr">
        <is>
          <t>T</t>
        </is>
      </c>
      <c r="BK338" t="inlineStr">
        <is>
          <t>T</t>
        </is>
      </c>
      <c r="BL338" t="inlineStr">
        <is>
          <t>T</t>
        </is>
      </c>
      <c r="BM338" t="inlineStr">
        <is>
          <t>T</t>
        </is>
      </c>
      <c r="BN338" t="inlineStr">
        <is>
          <t>T</t>
        </is>
      </c>
      <c r="BO338" t="inlineStr">
        <is>
          <t>T</t>
        </is>
      </c>
      <c r="BP338" t="inlineStr">
        <is>
          <t>T</t>
        </is>
      </c>
      <c r="BQ338" t="inlineStr">
        <is>
          <t>T</t>
        </is>
      </c>
      <c r="BR338" t="inlineStr">
        <is>
          <t>T</t>
        </is>
      </c>
      <c r="BS338" t="inlineStr">
        <is>
          <t>T</t>
        </is>
      </c>
    </row>
    <row r="339">
      <c r="A339" t="inlineStr">
        <is>
          <t>OREAS0059b</t>
        </is>
      </c>
      <c r="B339" t="inlineStr">
        <is>
          <t>T</t>
        </is>
      </c>
      <c r="C339" t="inlineStr">
        <is>
          <t>T</t>
        </is>
      </c>
      <c r="D339" t="n">
        <v>701</v>
      </c>
      <c r="E339" t="n">
        <v>0.303</v>
      </c>
      <c r="F339" t="inlineStr">
        <is>
          <t>T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T</t>
        </is>
      </c>
      <c r="K339" t="inlineStr">
        <is>
          <t>T</t>
        </is>
      </c>
      <c r="L339" t="inlineStr">
        <is>
          <t>T</t>
        </is>
      </c>
      <c r="M339" t="inlineStr">
        <is>
          <t>T</t>
        </is>
      </c>
      <c r="N339" t="n">
        <v>892</v>
      </c>
      <c r="O339" t="inlineStr">
        <is>
          <t>T</t>
        </is>
      </c>
      <c r="P339" t="inlineStr">
        <is>
          <t>T</t>
        </is>
      </c>
      <c r="Q339" t="n">
        <v>5765</v>
      </c>
      <c r="R339" t="inlineStr">
        <is>
          <t>T</t>
        </is>
      </c>
      <c r="S339" t="inlineStr">
        <is>
          <t>T</t>
        </is>
      </c>
      <c r="T339" t="inlineStr">
        <is>
          <t>T</t>
        </is>
      </c>
      <c r="U339" t="n">
        <v>200000</v>
      </c>
      <c r="V339" t="inlineStr">
        <is>
          <t>T</t>
        </is>
      </c>
      <c r="W339" t="inlineStr">
        <is>
          <t>T</t>
        </is>
      </c>
      <c r="X339" t="inlineStr">
        <is>
          <t>T</t>
        </is>
      </c>
      <c r="Y339" t="inlineStr">
        <is>
          <t>T</t>
        </is>
      </c>
      <c r="Z339" t="inlineStr">
        <is>
          <t>T</t>
        </is>
      </c>
      <c r="AA339" t="inlineStr">
        <is>
          <t>T</t>
        </is>
      </c>
      <c r="AB339" t="inlineStr">
        <is>
          <t>T</t>
        </is>
      </c>
      <c r="AC339" t="inlineStr">
        <is>
          <t>T</t>
        </is>
      </c>
      <c r="AD339" t="inlineStr">
        <is>
          <t>T</t>
        </is>
      </c>
      <c r="AE339" t="inlineStr">
        <is>
          <t>T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n">
        <v>123</v>
      </c>
      <c r="AK339" t="inlineStr">
        <is>
          <t>T</t>
        </is>
      </c>
      <c r="AL339" t="inlineStr">
        <is>
          <t>T</t>
        </is>
      </c>
      <c r="AM339" t="inlineStr">
        <is>
          <t>T</t>
        </is>
      </c>
      <c r="AN339" t="n">
        <v>45</v>
      </c>
      <c r="AO339" t="inlineStr">
        <is>
          <t>T</t>
        </is>
      </c>
      <c r="AP339" t="inlineStr">
        <is>
          <t>T</t>
        </is>
      </c>
      <c r="AQ339" t="inlineStr">
        <is>
          <t>T</t>
        </is>
      </c>
      <c r="AR339" t="inlineStr">
        <is>
          <t>T</t>
        </is>
      </c>
      <c r="AS339" t="inlineStr">
        <is>
          <t>T</t>
        </is>
      </c>
      <c r="AT339" t="inlineStr">
        <is>
          <t>T</t>
        </is>
      </c>
      <c r="AU339" t="inlineStr">
        <is>
          <t>T</t>
        </is>
      </c>
      <c r="AV339" t="inlineStr">
        <is>
          <t>T</t>
        </is>
      </c>
      <c r="AW339" t="inlineStr">
        <is>
          <t>T</t>
        </is>
      </c>
      <c r="AX339" t="n">
        <v>41100</v>
      </c>
      <c r="AY339" t="inlineStr">
        <is>
          <t>T</t>
        </is>
      </c>
      <c r="AZ339" t="inlineStr">
        <is>
          <t>T</t>
        </is>
      </c>
      <c r="BA339" t="inlineStr">
        <is>
          <t>T</t>
        </is>
      </c>
      <c r="BB339" t="inlineStr">
        <is>
          <t>T</t>
        </is>
      </c>
      <c r="BC339" t="inlineStr">
        <is>
          <t>T</t>
        </is>
      </c>
      <c r="BD339" t="inlineStr">
        <is>
          <t>T</t>
        </is>
      </c>
      <c r="BE339" t="inlineStr">
        <is>
          <t>T</t>
        </is>
      </c>
      <c r="BF339" t="inlineStr">
        <is>
          <t>T</t>
        </is>
      </c>
      <c r="BG339" t="inlineStr">
        <is>
          <t>T</t>
        </is>
      </c>
      <c r="BH339" t="inlineStr">
        <is>
          <t>T</t>
        </is>
      </c>
      <c r="BI339" t="inlineStr">
        <is>
          <t>T</t>
        </is>
      </c>
      <c r="BJ339" t="inlineStr">
        <is>
          <t>T</t>
        </is>
      </c>
      <c r="BK339" t="inlineStr">
        <is>
          <t>T</t>
        </is>
      </c>
      <c r="BL339" t="inlineStr">
        <is>
          <t>T</t>
        </is>
      </c>
      <c r="BM339" t="inlineStr">
        <is>
          <t>T</t>
        </is>
      </c>
      <c r="BN339" t="inlineStr">
        <is>
          <t>T</t>
        </is>
      </c>
      <c r="BO339" t="inlineStr">
        <is>
          <t>T</t>
        </is>
      </c>
      <c r="BP339" t="inlineStr">
        <is>
          <t>T</t>
        </is>
      </c>
      <c r="BQ339" t="inlineStr">
        <is>
          <t>T</t>
        </is>
      </c>
      <c r="BR339" t="inlineStr">
        <is>
          <t>T</t>
        </is>
      </c>
      <c r="BS339" t="inlineStr">
        <is>
          <t>T</t>
        </is>
      </c>
    </row>
    <row r="340">
      <c r="A340" t="inlineStr">
        <is>
          <t>OREAS0059c</t>
        </is>
      </c>
      <c r="B340" t="inlineStr">
        <is>
          <t>T</t>
        </is>
      </c>
      <c r="C340" t="inlineStr">
        <is>
          <t>T</t>
        </is>
      </c>
      <c r="D340" t="n">
        <v>574</v>
      </c>
      <c r="E340" t="n">
        <v>0.595</v>
      </c>
      <c r="F340" t="inlineStr">
        <is>
          <t>T</t>
        </is>
      </c>
      <c r="G340" t="inlineStr">
        <is>
          <t>T</t>
        </is>
      </c>
      <c r="H340" t="inlineStr">
        <is>
          <t>T</t>
        </is>
      </c>
      <c r="I340" t="inlineStr">
        <is>
          <t>T</t>
        </is>
      </c>
      <c r="J340" t="inlineStr">
        <is>
          <t>T</t>
        </is>
      </c>
      <c r="K340" t="inlineStr">
        <is>
          <t>T</t>
        </is>
      </c>
      <c r="L340" t="inlineStr">
        <is>
          <t>T</t>
        </is>
      </c>
      <c r="M340" t="inlineStr">
        <is>
          <t>T</t>
        </is>
      </c>
      <c r="N340" t="n">
        <v>749</v>
      </c>
      <c r="O340" t="inlineStr">
        <is>
          <t>T</t>
        </is>
      </c>
      <c r="P340" t="inlineStr">
        <is>
          <t>T</t>
        </is>
      </c>
      <c r="Q340" t="n">
        <v>10200</v>
      </c>
      <c r="R340" t="inlineStr">
        <is>
          <t>T</t>
        </is>
      </c>
      <c r="S340" t="inlineStr">
        <is>
          <t>T</t>
        </is>
      </c>
      <c r="T340" t="inlineStr">
        <is>
          <t>T</t>
        </is>
      </c>
      <c r="U340" t="n">
        <v>196000</v>
      </c>
      <c r="V340" t="inlineStr">
        <is>
          <t>T</t>
        </is>
      </c>
      <c r="W340" t="inlineStr">
        <is>
          <t>T</t>
        </is>
      </c>
      <c r="X340" t="inlineStr">
        <is>
          <t>T</t>
        </is>
      </c>
      <c r="Y340" t="inlineStr">
        <is>
          <t>T</t>
        </is>
      </c>
      <c r="Z340" t="inlineStr">
        <is>
          <t>T</t>
        </is>
      </c>
      <c r="AA340" t="inlineStr">
        <is>
          <t>T</t>
        </is>
      </c>
      <c r="AB340" t="inlineStr">
        <is>
          <t>T</t>
        </is>
      </c>
      <c r="AC340" t="inlineStr">
        <is>
          <t>T</t>
        </is>
      </c>
      <c r="AD340" t="inlineStr">
        <is>
          <t>T</t>
        </is>
      </c>
      <c r="AE340" t="inlineStr">
        <is>
          <t>T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n">
        <v>181</v>
      </c>
      <c r="AK340" t="inlineStr">
        <is>
          <t>T</t>
        </is>
      </c>
      <c r="AL340" t="inlineStr">
        <is>
          <t>T</t>
        </is>
      </c>
      <c r="AM340" t="inlineStr">
        <is>
          <t>T</t>
        </is>
      </c>
      <c r="AN340" t="n">
        <v>53</v>
      </c>
      <c r="AO340" t="inlineStr">
        <is>
          <t>T</t>
        </is>
      </c>
      <c r="AP340" t="inlineStr">
        <is>
          <t>T</t>
        </is>
      </c>
      <c r="AQ340" t="inlineStr">
        <is>
          <t>T</t>
        </is>
      </c>
      <c r="AR340" t="inlineStr">
        <is>
          <t>T</t>
        </is>
      </c>
      <c r="AS340" t="inlineStr">
        <is>
          <t>T</t>
        </is>
      </c>
      <c r="AT340" t="inlineStr">
        <is>
          <t>T</t>
        </is>
      </c>
      <c r="AU340" t="inlineStr">
        <is>
          <t>T</t>
        </is>
      </c>
      <c r="AV340" t="inlineStr">
        <is>
          <t>T</t>
        </is>
      </c>
      <c r="AW340" t="inlineStr">
        <is>
          <t>T</t>
        </is>
      </c>
      <c r="AX340" t="n">
        <v>39100</v>
      </c>
      <c r="AY340" t="inlineStr">
        <is>
          <t>T</t>
        </is>
      </c>
      <c r="AZ340" t="inlineStr">
        <is>
          <t>T</t>
        </is>
      </c>
      <c r="BA340" t="inlineStr">
        <is>
          <t>T</t>
        </is>
      </c>
      <c r="BB340" t="inlineStr">
        <is>
          <t>T</t>
        </is>
      </c>
      <c r="BC340" t="inlineStr">
        <is>
          <t>T</t>
        </is>
      </c>
      <c r="BD340" t="inlineStr">
        <is>
          <t>T</t>
        </is>
      </c>
      <c r="BE340" t="inlineStr">
        <is>
          <t>T</t>
        </is>
      </c>
      <c r="BF340" t="inlineStr">
        <is>
          <t>T</t>
        </is>
      </c>
      <c r="BG340" t="inlineStr">
        <is>
          <t>T</t>
        </is>
      </c>
      <c r="BH340" t="inlineStr">
        <is>
          <t>T</t>
        </is>
      </c>
      <c r="BI340" t="inlineStr">
        <is>
          <t>T</t>
        </is>
      </c>
      <c r="BJ340" t="inlineStr">
        <is>
          <t>T</t>
        </is>
      </c>
      <c r="BK340" t="inlineStr">
        <is>
          <t>T</t>
        </is>
      </c>
      <c r="BL340" t="inlineStr">
        <is>
          <t>T</t>
        </is>
      </c>
      <c r="BM340" t="inlineStr">
        <is>
          <t>T</t>
        </is>
      </c>
      <c r="BN340" t="inlineStr">
        <is>
          <t>T</t>
        </is>
      </c>
      <c r="BO340" t="inlineStr">
        <is>
          <t>T</t>
        </is>
      </c>
      <c r="BP340" t="inlineStr">
        <is>
          <t>T</t>
        </is>
      </c>
      <c r="BQ340" t="inlineStr">
        <is>
          <t>T</t>
        </is>
      </c>
      <c r="BR340" t="inlineStr">
        <is>
          <t>T</t>
        </is>
      </c>
      <c r="BS340" t="inlineStr">
        <is>
          <t>T</t>
        </is>
      </c>
    </row>
    <row r="341">
      <c r="A341" t="inlineStr">
        <is>
          <t>OREAS0059d</t>
        </is>
      </c>
      <c r="B341" t="inlineStr">
        <is>
          <t>T</t>
        </is>
      </c>
      <c r="C341" t="inlineStr">
        <is>
          <t>T</t>
        </is>
      </c>
      <c r="D341" t="n">
        <v>820</v>
      </c>
      <c r="E341" t="n">
        <v>0.801</v>
      </c>
      <c r="F341" t="inlineStr">
        <is>
          <t>T</t>
        </is>
      </c>
      <c r="G341" t="inlineStr">
        <is>
          <t>T</t>
        </is>
      </c>
      <c r="H341" t="inlineStr">
        <is>
          <t>T</t>
        </is>
      </c>
      <c r="I341" t="inlineStr">
        <is>
          <t>T</t>
        </is>
      </c>
      <c r="J341" t="inlineStr">
        <is>
          <t>T</t>
        </is>
      </c>
      <c r="K341" t="inlineStr">
        <is>
          <t>T</t>
        </is>
      </c>
      <c r="L341" t="inlineStr">
        <is>
          <t>T</t>
        </is>
      </c>
      <c r="M341" t="inlineStr">
        <is>
          <t>T</t>
        </is>
      </c>
      <c r="N341" t="n">
        <v>899</v>
      </c>
      <c r="O341" t="inlineStr">
        <is>
          <t>T</t>
        </is>
      </c>
      <c r="P341" t="inlineStr">
        <is>
          <t>T</t>
        </is>
      </c>
      <c r="Q341" t="n">
        <v>14700</v>
      </c>
      <c r="R341" t="inlineStr">
        <is>
          <t>T</t>
        </is>
      </c>
      <c r="S341" t="inlineStr">
        <is>
          <t>T</t>
        </is>
      </c>
      <c r="T341" t="inlineStr">
        <is>
          <t>T</t>
        </is>
      </c>
      <c r="U341" t="n">
        <v>268000</v>
      </c>
      <c r="V341" t="inlineStr">
        <is>
          <t>T</t>
        </is>
      </c>
      <c r="W341" t="inlineStr">
        <is>
          <t>T</t>
        </is>
      </c>
      <c r="X341" t="inlineStr">
        <is>
          <t>T</t>
        </is>
      </c>
      <c r="Y341" t="inlineStr">
        <is>
          <t>T</t>
        </is>
      </c>
      <c r="Z341" t="inlineStr">
        <is>
          <t>T</t>
        </is>
      </c>
      <c r="AA341" t="inlineStr">
        <is>
          <t>T</t>
        </is>
      </c>
      <c r="AB341" t="inlineStr">
        <is>
          <t>T</t>
        </is>
      </c>
      <c r="AC341" t="inlineStr">
        <is>
          <t>T</t>
        </is>
      </c>
      <c r="AD341" t="inlineStr">
        <is>
          <t>T</t>
        </is>
      </c>
      <c r="AE341" t="inlineStr">
        <is>
          <t>T</t>
        </is>
      </c>
      <c r="AF341" t="inlineStr">
        <is>
          <t>T</t>
        </is>
      </c>
      <c r="AG341" t="inlineStr">
        <is>
          <t>T</t>
        </is>
      </c>
      <c r="AH341" t="inlineStr">
        <is>
          <t>T</t>
        </is>
      </c>
      <c r="AI341" t="inlineStr">
        <is>
          <t>T</t>
        </is>
      </c>
      <c r="AJ341" t="n">
        <v>310</v>
      </c>
      <c r="AK341" t="inlineStr">
        <is>
          <t>T</t>
        </is>
      </c>
      <c r="AL341" t="inlineStr">
        <is>
          <t>T</t>
        </is>
      </c>
      <c r="AM341" t="inlineStr">
        <is>
          <t>T</t>
        </is>
      </c>
      <c r="AN341" t="n">
        <v>68</v>
      </c>
      <c r="AO341" t="inlineStr">
        <is>
          <t>T</t>
        </is>
      </c>
      <c r="AP341" t="inlineStr">
        <is>
          <t>T</t>
        </is>
      </c>
      <c r="AQ341" t="inlineStr">
        <is>
          <t>T</t>
        </is>
      </c>
      <c r="AR341" t="inlineStr">
        <is>
          <t>T</t>
        </is>
      </c>
      <c r="AS341" t="inlineStr">
        <is>
          <t>T</t>
        </is>
      </c>
      <c r="AT341" t="inlineStr">
        <is>
          <t>T</t>
        </is>
      </c>
      <c r="AU341" t="inlineStr">
        <is>
          <t>T</t>
        </is>
      </c>
      <c r="AV341" t="inlineStr">
        <is>
          <t>T</t>
        </is>
      </c>
      <c r="AW341" t="inlineStr">
        <is>
          <t>T</t>
        </is>
      </c>
      <c r="AX341" t="n">
        <v>37000</v>
      </c>
      <c r="AY341" t="inlineStr">
        <is>
          <t>T</t>
        </is>
      </c>
      <c r="AZ341" t="inlineStr">
        <is>
          <t>T</t>
        </is>
      </c>
      <c r="BA341" t="inlineStr">
        <is>
          <t>T</t>
        </is>
      </c>
      <c r="BB341" t="inlineStr">
        <is>
          <t>T</t>
        </is>
      </c>
      <c r="BC341" t="inlineStr">
        <is>
          <t>T</t>
        </is>
      </c>
      <c r="BD341" t="inlineStr">
        <is>
          <t>T</t>
        </is>
      </c>
      <c r="BE341" t="inlineStr">
        <is>
          <t>T</t>
        </is>
      </c>
      <c r="BF341" t="inlineStr">
        <is>
          <t>T</t>
        </is>
      </c>
      <c r="BG341" t="inlineStr">
        <is>
          <t>T</t>
        </is>
      </c>
      <c r="BH341" t="inlineStr">
        <is>
          <t>T</t>
        </is>
      </c>
      <c r="BI341" t="inlineStr">
        <is>
          <t>T</t>
        </is>
      </c>
      <c r="BJ341" t="inlineStr">
        <is>
          <t>T</t>
        </is>
      </c>
      <c r="BK341" t="inlineStr">
        <is>
          <t>T</t>
        </is>
      </c>
      <c r="BL341" t="inlineStr">
        <is>
          <t>T</t>
        </is>
      </c>
      <c r="BM341" t="inlineStr">
        <is>
          <t>T</t>
        </is>
      </c>
      <c r="BN341" t="inlineStr">
        <is>
          <t>T</t>
        </is>
      </c>
      <c r="BO341" t="inlineStr">
        <is>
          <t>T</t>
        </is>
      </c>
      <c r="BP341" t="inlineStr">
        <is>
          <t>T</t>
        </is>
      </c>
      <c r="BQ341" t="inlineStr">
        <is>
          <t>T</t>
        </is>
      </c>
      <c r="BR341" t="inlineStr">
        <is>
          <t>T</t>
        </is>
      </c>
      <c r="BS341" t="inlineStr">
        <is>
          <t>T</t>
        </is>
      </c>
    </row>
    <row r="342">
      <c r="A342" t="inlineStr">
        <is>
          <t>OREAS0005Pb</t>
        </is>
      </c>
      <c r="B342" t="inlineStr">
        <is>
          <t>T</t>
        </is>
      </c>
      <c r="C342" t="inlineStr">
        <is>
          <t>T</t>
        </is>
      </c>
      <c r="D342" t="inlineStr">
        <is>
          <t>T</t>
        </is>
      </c>
      <c r="E342" t="n">
        <v>0.098</v>
      </c>
      <c r="F342" t="inlineStr">
        <is>
          <t>T</t>
        </is>
      </c>
      <c r="G342" t="inlineStr">
        <is>
          <t>T</t>
        </is>
      </c>
      <c r="H342" t="inlineStr">
        <is>
          <t>T</t>
        </is>
      </c>
      <c r="I342" t="inlineStr">
        <is>
          <t>T</t>
        </is>
      </c>
      <c r="J342" t="inlineStr">
        <is>
          <t>T</t>
        </is>
      </c>
      <c r="K342" t="inlineStr">
        <is>
          <t>T</t>
        </is>
      </c>
      <c r="L342" t="inlineStr">
        <is>
          <t>T</t>
        </is>
      </c>
      <c r="M342" t="inlineStr">
        <is>
          <t>T</t>
        </is>
      </c>
      <c r="N342" t="inlineStr">
        <is>
          <t>T</t>
        </is>
      </c>
      <c r="O342" t="inlineStr">
        <is>
          <t>T</t>
        </is>
      </c>
      <c r="P342" t="inlineStr">
        <is>
          <t>T</t>
        </is>
      </c>
      <c r="Q342" t="inlineStr">
        <is>
          <t>T</t>
        </is>
      </c>
      <c r="R342" t="inlineStr">
        <is>
          <t>T</t>
        </is>
      </c>
      <c r="S342" t="inlineStr">
        <is>
          <t>T</t>
        </is>
      </c>
      <c r="T342" t="inlineStr">
        <is>
          <t>T</t>
        </is>
      </c>
      <c r="U342" t="inlineStr">
        <is>
          <t>T</t>
        </is>
      </c>
      <c r="V342" t="inlineStr">
        <is>
          <t>T</t>
        </is>
      </c>
      <c r="W342" t="inlineStr">
        <is>
          <t>T</t>
        </is>
      </c>
      <c r="X342" t="inlineStr">
        <is>
          <t>T</t>
        </is>
      </c>
      <c r="Y342" t="inlineStr">
        <is>
          <t>T</t>
        </is>
      </c>
      <c r="Z342" t="inlineStr">
        <is>
          <t>T</t>
        </is>
      </c>
      <c r="AA342" t="inlineStr">
        <is>
          <t>T</t>
        </is>
      </c>
      <c r="AB342" t="inlineStr">
        <is>
          <t>T</t>
        </is>
      </c>
      <c r="AC342" t="inlineStr">
        <is>
          <t>T</t>
        </is>
      </c>
      <c r="AD342" t="inlineStr">
        <is>
          <t>T</t>
        </is>
      </c>
      <c r="AE342" t="inlineStr">
        <is>
          <t>T</t>
        </is>
      </c>
      <c r="AF342" t="inlineStr">
        <is>
          <t>T</t>
        </is>
      </c>
      <c r="AG342" t="inlineStr">
        <is>
          <t>T</t>
        </is>
      </c>
      <c r="AH342" t="inlineStr">
        <is>
          <t>T</t>
        </is>
      </c>
      <c r="AI342" t="inlineStr">
        <is>
          <t>T</t>
        </is>
      </c>
      <c r="AJ342" t="inlineStr">
        <is>
          <t>T</t>
        </is>
      </c>
      <c r="AK342" t="inlineStr">
        <is>
          <t>T</t>
        </is>
      </c>
      <c r="AL342" t="inlineStr">
        <is>
          <t>T</t>
        </is>
      </c>
      <c r="AM342" t="inlineStr">
        <is>
          <t>T</t>
        </is>
      </c>
      <c r="AN342" t="inlineStr">
        <is>
          <t>T</t>
        </is>
      </c>
      <c r="AO342" t="inlineStr">
        <is>
          <t>T</t>
        </is>
      </c>
      <c r="AP342" t="inlineStr">
        <is>
          <t>T</t>
        </is>
      </c>
      <c r="AQ342" t="inlineStr">
        <is>
          <t>T</t>
        </is>
      </c>
      <c r="AR342" t="inlineStr">
        <is>
          <t>T</t>
        </is>
      </c>
      <c r="AS342" t="inlineStr">
        <is>
          <t>T</t>
        </is>
      </c>
      <c r="AT342" t="inlineStr">
        <is>
          <t>T</t>
        </is>
      </c>
      <c r="AU342" t="inlineStr">
        <is>
          <t>T</t>
        </is>
      </c>
      <c r="AV342" t="inlineStr">
        <is>
          <t>T</t>
        </is>
      </c>
      <c r="AW342" t="inlineStr">
        <is>
          <t>T</t>
        </is>
      </c>
      <c r="AX342" t="inlineStr">
        <is>
          <t>T</t>
        </is>
      </c>
      <c r="AY342" t="inlineStr">
        <is>
          <t>T</t>
        </is>
      </c>
      <c r="AZ342" t="inlineStr">
        <is>
          <t>T</t>
        </is>
      </c>
      <c r="BA342" t="inlineStr">
        <is>
          <t>T</t>
        </is>
      </c>
      <c r="BB342" t="inlineStr">
        <is>
          <t>T</t>
        </is>
      </c>
      <c r="BC342" t="inlineStr">
        <is>
          <t>T</t>
        </is>
      </c>
      <c r="BD342" t="inlineStr">
        <is>
          <t>T</t>
        </is>
      </c>
      <c r="BE342" t="inlineStr">
        <is>
          <t>T</t>
        </is>
      </c>
      <c r="BF342" t="inlineStr">
        <is>
          <t>T</t>
        </is>
      </c>
      <c r="BG342" t="inlineStr">
        <is>
          <t>T</t>
        </is>
      </c>
      <c r="BH342" t="inlineStr">
        <is>
          <t>T</t>
        </is>
      </c>
      <c r="BI342" t="inlineStr">
        <is>
          <t>T</t>
        </is>
      </c>
      <c r="BJ342" t="inlineStr">
        <is>
          <t>T</t>
        </is>
      </c>
      <c r="BK342" t="inlineStr">
        <is>
          <t>T</t>
        </is>
      </c>
      <c r="BL342" t="inlineStr">
        <is>
          <t>T</t>
        </is>
      </c>
      <c r="BM342" t="inlineStr">
        <is>
          <t>T</t>
        </is>
      </c>
      <c r="BN342" t="inlineStr">
        <is>
          <t>T</t>
        </is>
      </c>
      <c r="BO342" t="inlineStr">
        <is>
          <t>T</t>
        </is>
      </c>
      <c r="BP342" t="inlineStr">
        <is>
          <t>T</t>
        </is>
      </c>
      <c r="BQ342" t="inlineStr">
        <is>
          <t>T</t>
        </is>
      </c>
      <c r="BR342" t="inlineStr">
        <is>
          <t>T</t>
        </is>
      </c>
      <c r="BS342" t="inlineStr">
        <is>
          <t>T</t>
        </is>
      </c>
    </row>
    <row r="343">
      <c r="A343" t="inlineStr">
        <is>
          <t>OREAS0600</t>
        </is>
      </c>
      <c r="B343" t="n">
        <v>24.3</v>
      </c>
      <c r="C343" t="n">
        <v>67800</v>
      </c>
      <c r="D343" t="n">
        <v>89</v>
      </c>
      <c r="E343" t="n">
        <v>0.2</v>
      </c>
      <c r="F343" s="2" t="n">
        <v>10</v>
      </c>
      <c r="G343" t="inlineStr">
        <is>
          <t>T</t>
        </is>
      </c>
      <c r="H343" t="n">
        <v>1.69</v>
      </c>
      <c r="I343" t="n">
        <v>6.39</v>
      </c>
      <c r="J343" t="n">
        <v>18800</v>
      </c>
      <c r="K343" t="n">
        <v>3.37</v>
      </c>
      <c r="L343" t="n">
        <v>47.7</v>
      </c>
      <c r="M343" t="inlineStr">
        <is>
          <t>T</t>
        </is>
      </c>
      <c r="N343" t="n">
        <v>7.06</v>
      </c>
      <c r="O343" t="n">
        <v>27.5</v>
      </c>
      <c r="P343" t="n">
        <v>9.42</v>
      </c>
      <c r="Q343" t="n">
        <v>482</v>
      </c>
      <c r="R343" t="n">
        <v>2.05</v>
      </c>
      <c r="S343" t="n">
        <v>0.97</v>
      </c>
      <c r="T343" t="n">
        <v>1.03</v>
      </c>
      <c r="U343" t="n">
        <v>23800</v>
      </c>
      <c r="V343" t="n">
        <v>18.7</v>
      </c>
      <c r="W343" t="n">
        <v>3.12</v>
      </c>
      <c r="X343" t="inlineStr">
        <is>
          <t>T</t>
        </is>
      </c>
      <c r="Y343" t="n">
        <v>2.9</v>
      </c>
      <c r="Z343" s="2" t="n">
        <v>1</v>
      </c>
      <c r="AA343" t="n">
        <v>0.36</v>
      </c>
      <c r="AB343" t="n">
        <v>0.75</v>
      </c>
      <c r="AC343" t="inlineStr">
        <is>
          <t>T</t>
        </is>
      </c>
      <c r="AD343" t="n">
        <v>18000</v>
      </c>
      <c r="AE343" t="n">
        <v>23</v>
      </c>
      <c r="AF343" t="n">
        <v>18.7</v>
      </c>
      <c r="AG343" t="n">
        <v>0.13</v>
      </c>
      <c r="AH343" t="n">
        <v>7720</v>
      </c>
      <c r="AI343" t="n">
        <v>710</v>
      </c>
      <c r="AJ343" t="n">
        <v>2.2</v>
      </c>
      <c r="AK343" t="n">
        <v>5870</v>
      </c>
      <c r="AL343" t="n">
        <v>7.98</v>
      </c>
      <c r="AM343" t="n">
        <v>19.5</v>
      </c>
      <c r="AN343" t="n">
        <v>15.4</v>
      </c>
      <c r="AO343" t="n">
        <v>600</v>
      </c>
      <c r="AP343" t="n">
        <v>193</v>
      </c>
      <c r="AQ343" t="inlineStr">
        <is>
          <t>T</t>
        </is>
      </c>
      <c r="AR343" t="n">
        <v>5.42</v>
      </c>
      <c r="AS343" t="inlineStr">
        <is>
          <t>T</t>
        </is>
      </c>
      <c r="AT343" t="n">
        <v>75</v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16900</v>
      </c>
      <c r="AY343" t="n">
        <v>14.3</v>
      </c>
      <c r="AZ343" t="n">
        <v>5.95</v>
      </c>
      <c r="BA343" t="n">
        <v>6.97</v>
      </c>
      <c r="BB343" t="inlineStr">
        <is>
          <t>T</t>
        </is>
      </c>
      <c r="BC343" t="n">
        <v>2.49</v>
      </c>
      <c r="BD343" t="n">
        <v>2.12</v>
      </c>
      <c r="BE343" t="n">
        <v>186</v>
      </c>
      <c r="BF343" t="n">
        <v>0.63</v>
      </c>
      <c r="BG343" t="n">
        <v>0.4</v>
      </c>
      <c r="BH343" t="n">
        <v>6.8</v>
      </c>
      <c r="BI343" t="n">
        <v>9.380000000000001</v>
      </c>
      <c r="BJ343" t="n">
        <v>2420</v>
      </c>
      <c r="BK343" t="n">
        <v>1.11</v>
      </c>
      <c r="BL343" t="inlineStr">
        <is>
          <t>T</t>
        </is>
      </c>
      <c r="BM343" t="n">
        <v>2.69</v>
      </c>
      <c r="BN343" t="n">
        <v>12.9</v>
      </c>
      <c r="BO343" t="n">
        <v>4.2</v>
      </c>
      <c r="BP343" t="n">
        <v>9.93</v>
      </c>
      <c r="BQ343" t="n">
        <v>0.91</v>
      </c>
      <c r="BR343" t="n">
        <v>615</v>
      </c>
      <c r="BS343" t="n">
        <v>94</v>
      </c>
    </row>
    <row r="344">
      <c r="A344" t="inlineStr">
        <is>
          <t>OREAS0600b</t>
        </is>
      </c>
      <c r="B344" t="n">
        <v>25.1</v>
      </c>
      <c r="C344" t="n">
        <v>75800</v>
      </c>
      <c r="D344" t="n">
        <v>99</v>
      </c>
      <c r="E344" t="n">
        <v>0.204</v>
      </c>
      <c r="F344" t="inlineStr">
        <is>
          <t>T</t>
        </is>
      </c>
      <c r="G344" t="n">
        <v>3397</v>
      </c>
      <c r="H344" t="n">
        <v>3.14</v>
      </c>
      <c r="I344" t="n">
        <v>5.42</v>
      </c>
      <c r="J344" t="n">
        <v>12600</v>
      </c>
      <c r="K344" t="n">
        <v>2.08</v>
      </c>
      <c r="L344" t="n">
        <v>93</v>
      </c>
      <c r="M344" t="inlineStr">
        <is>
          <t>T</t>
        </is>
      </c>
      <c r="N344" t="n">
        <v>2.77</v>
      </c>
      <c r="O344" t="n">
        <v>22.3</v>
      </c>
      <c r="P344" t="n">
        <v>6.91</v>
      </c>
      <c r="Q344" t="n">
        <v>499</v>
      </c>
      <c r="R344" t="n">
        <v>3.5</v>
      </c>
      <c r="S344" t="n">
        <v>1.01</v>
      </c>
      <c r="T344" t="n">
        <v>1.35</v>
      </c>
      <c r="U344" t="n">
        <v>25400</v>
      </c>
      <c r="V344" t="n">
        <v>23.2</v>
      </c>
      <c r="W344" t="n">
        <v>5.74</v>
      </c>
      <c r="X344" t="n">
        <v>0.18</v>
      </c>
      <c r="Y344" t="n">
        <v>6.89</v>
      </c>
      <c r="Z344" t="n">
        <v>0.08799999999999999</v>
      </c>
      <c r="AA344" t="n">
        <v>0.49</v>
      </c>
      <c r="AB344" t="n">
        <v>0.44</v>
      </c>
      <c r="AC344" t="inlineStr">
        <is>
          <t>T</t>
        </is>
      </c>
      <c r="AD344" t="n">
        <v>30300</v>
      </c>
      <c r="AE344" t="n">
        <v>44.1</v>
      </c>
      <c r="AF344" t="n">
        <v>28.9</v>
      </c>
      <c r="AG344" t="n">
        <v>0.067</v>
      </c>
      <c r="AH344" t="n">
        <v>1229</v>
      </c>
      <c r="AI344" t="n">
        <v>293</v>
      </c>
      <c r="AJ344" t="n">
        <v>5.43</v>
      </c>
      <c r="AK344" t="n">
        <v>27600</v>
      </c>
      <c r="AL344" t="n">
        <v>18.6</v>
      </c>
      <c r="AM344" t="n">
        <v>39.6</v>
      </c>
      <c r="AN344" t="n">
        <v>4.41</v>
      </c>
      <c r="AO344" t="n">
        <v>303</v>
      </c>
      <c r="AP344" t="n">
        <v>119</v>
      </c>
      <c r="AQ344" t="inlineStr">
        <is>
          <t>T</t>
        </is>
      </c>
      <c r="AR344" t="n">
        <v>10.7</v>
      </c>
      <c r="AS344" t="inlineStr">
        <is>
          <t>T</t>
        </is>
      </c>
      <c r="AT344" t="n">
        <v>15.7</v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n">
        <v>3080</v>
      </c>
      <c r="AY344" t="n">
        <v>13.5</v>
      </c>
      <c r="AZ344" t="n">
        <v>4.34</v>
      </c>
      <c r="BA344" t="n">
        <v>3.33</v>
      </c>
      <c r="BB344" t="inlineStr">
        <is>
          <t>T</t>
        </is>
      </c>
      <c r="BC344" t="n">
        <v>7.92</v>
      </c>
      <c r="BD344" t="n">
        <v>4.27</v>
      </c>
      <c r="BE344" t="n">
        <v>212</v>
      </c>
      <c r="BF344" t="n">
        <v>1.48</v>
      </c>
      <c r="BG344" t="n">
        <v>0.77</v>
      </c>
      <c r="BH344" t="n">
        <v>1.99</v>
      </c>
      <c r="BI344" t="n">
        <v>15.1</v>
      </c>
      <c r="BJ344" t="n">
        <v>1200</v>
      </c>
      <c r="BK344" t="n">
        <v>1.02</v>
      </c>
      <c r="BL344" t="inlineStr">
        <is>
          <t>T</t>
        </is>
      </c>
      <c r="BM344" t="n">
        <v>5.97</v>
      </c>
      <c r="BN344" t="n">
        <v>2.54</v>
      </c>
      <c r="BO344" t="n">
        <v>4.63</v>
      </c>
      <c r="BP344" t="n">
        <v>15</v>
      </c>
      <c r="BQ344" t="n">
        <v>0.5600000000000001</v>
      </c>
      <c r="BR344" t="n">
        <v>404</v>
      </c>
      <c r="BS344" t="n">
        <v>254</v>
      </c>
    </row>
    <row r="345">
      <c r="A345" t="inlineStr">
        <is>
          <t>OREAS0601</t>
        </is>
      </c>
      <c r="B345" t="n">
        <v>49.4</v>
      </c>
      <c r="C345" t="n">
        <v>63000</v>
      </c>
      <c r="D345" t="n">
        <v>307</v>
      </c>
      <c r="E345" t="n">
        <v>0.78</v>
      </c>
      <c r="F345" s="2" t="n">
        <v>10</v>
      </c>
      <c r="G345" t="inlineStr">
        <is>
          <t>T</t>
        </is>
      </c>
      <c r="H345" t="n">
        <v>2.07</v>
      </c>
      <c r="I345" t="n">
        <v>20.9</v>
      </c>
      <c r="J345" t="n">
        <v>13100</v>
      </c>
      <c r="K345" t="n">
        <v>7.86</v>
      </c>
      <c r="L345" t="n">
        <v>63</v>
      </c>
      <c r="M345" t="inlineStr">
        <is>
          <t>T</t>
        </is>
      </c>
      <c r="N345" t="n">
        <v>5.14</v>
      </c>
      <c r="O345" t="n">
        <v>42</v>
      </c>
      <c r="P345" t="n">
        <v>6.72</v>
      </c>
      <c r="Q345" t="n">
        <v>1010</v>
      </c>
      <c r="R345" t="n">
        <v>2.69</v>
      </c>
      <c r="S345" t="n">
        <v>0.92</v>
      </c>
      <c r="T345" t="n">
        <v>1.23</v>
      </c>
      <c r="U345" t="n">
        <v>24800</v>
      </c>
      <c r="V345" t="n">
        <v>20.4</v>
      </c>
      <c r="W345" t="n">
        <v>4.5</v>
      </c>
      <c r="X345" t="inlineStr">
        <is>
          <t>T</t>
        </is>
      </c>
      <c r="Y345" t="n">
        <v>4.52</v>
      </c>
      <c r="Z345" s="2" t="n">
        <v>3</v>
      </c>
      <c r="AA345" t="n">
        <v>0.4</v>
      </c>
      <c r="AB345" t="n">
        <v>1.73</v>
      </c>
      <c r="AC345" t="inlineStr">
        <is>
          <t>T</t>
        </is>
      </c>
      <c r="AD345" t="n">
        <v>21000</v>
      </c>
      <c r="AE345" t="n">
        <v>30.9</v>
      </c>
      <c r="AF345" t="n">
        <v>20.5</v>
      </c>
      <c r="AG345" t="n">
        <v>0.095</v>
      </c>
      <c r="AH345" t="n">
        <v>3890</v>
      </c>
      <c r="AI345" t="n">
        <v>480</v>
      </c>
      <c r="AJ345" t="n">
        <v>3.87</v>
      </c>
      <c r="AK345" t="n">
        <v>14500</v>
      </c>
      <c r="AL345" t="n">
        <v>12.6</v>
      </c>
      <c r="AM345" t="n">
        <v>27</v>
      </c>
      <c r="AN345" t="n">
        <v>24.1</v>
      </c>
      <c r="AO345" t="n">
        <v>470</v>
      </c>
      <c r="AP345" t="n">
        <v>329</v>
      </c>
      <c r="AQ345" t="inlineStr">
        <is>
          <t>T</t>
        </is>
      </c>
      <c r="AR345" t="n">
        <v>7.55</v>
      </c>
      <c r="AS345" t="inlineStr">
        <is>
          <t>T</t>
        </is>
      </c>
      <c r="AT345" t="n">
        <v>16</v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n">
        <v>10700</v>
      </c>
      <c r="AY345" t="n">
        <v>30.4</v>
      </c>
      <c r="AZ345" t="n">
        <v>4.85</v>
      </c>
      <c r="BA345" t="n">
        <v>12</v>
      </c>
      <c r="BB345" t="inlineStr">
        <is>
          <t>T</t>
        </is>
      </c>
      <c r="BC345" t="n">
        <v>3.42</v>
      </c>
      <c r="BD345" t="n">
        <v>4.16</v>
      </c>
      <c r="BE345" t="n">
        <v>230</v>
      </c>
      <c r="BF345" t="n">
        <v>1.04</v>
      </c>
      <c r="BG345" t="n">
        <v>0.5600000000000001</v>
      </c>
      <c r="BH345" t="n">
        <v>15.4</v>
      </c>
      <c r="BI345" t="n">
        <v>11.7</v>
      </c>
      <c r="BJ345" t="n">
        <v>1800</v>
      </c>
      <c r="BK345" t="n">
        <v>1.21</v>
      </c>
      <c r="BL345" t="inlineStr">
        <is>
          <t>T</t>
        </is>
      </c>
      <c r="BM345" t="n">
        <v>4</v>
      </c>
      <c r="BN345" t="n">
        <v>9.24</v>
      </c>
      <c r="BO345" t="n">
        <v>5.8</v>
      </c>
      <c r="BP345" t="n">
        <v>11.2</v>
      </c>
      <c r="BQ345" t="n">
        <v>0.68</v>
      </c>
      <c r="BR345" t="n">
        <v>1330</v>
      </c>
      <c r="BS345" t="n">
        <v>155</v>
      </c>
    </row>
    <row r="346">
      <c r="A346" t="inlineStr">
        <is>
          <t>OREAS0601b</t>
        </is>
      </c>
      <c r="B346" t="n">
        <v>50</v>
      </c>
      <c r="C346" t="n">
        <v>66300</v>
      </c>
      <c r="D346" t="n">
        <v>284</v>
      </c>
      <c r="E346" t="n">
        <v>0.775</v>
      </c>
      <c r="F346" t="inlineStr">
        <is>
          <t>T</t>
        </is>
      </c>
      <c r="G346" t="inlineStr">
        <is>
          <t>T</t>
        </is>
      </c>
      <c r="H346" t="n">
        <v>2.24</v>
      </c>
      <c r="I346" t="n">
        <v>18</v>
      </c>
      <c r="J346" t="n">
        <v>8870</v>
      </c>
      <c r="K346" t="n">
        <v>2.05</v>
      </c>
      <c r="L346" t="n">
        <v>70</v>
      </c>
      <c r="M346" t="inlineStr">
        <is>
          <t>T</t>
        </is>
      </c>
      <c r="N346" t="n">
        <v>2.97</v>
      </c>
      <c r="O346" t="n">
        <v>23.7</v>
      </c>
      <c r="P346" t="n">
        <v>4.88</v>
      </c>
      <c r="Q346" t="n">
        <v>1010</v>
      </c>
      <c r="R346" t="n">
        <v>2.54</v>
      </c>
      <c r="S346" t="n">
        <v>0.8</v>
      </c>
      <c r="T346" t="n">
        <v>0.97</v>
      </c>
      <c r="U346" t="n">
        <v>22900</v>
      </c>
      <c r="V346" t="n">
        <v>23.4</v>
      </c>
      <c r="W346" t="n">
        <v>4.14</v>
      </c>
      <c r="X346" t="n">
        <v>0.15</v>
      </c>
      <c r="Y346" t="n">
        <v>5.09</v>
      </c>
      <c r="Z346" t="n">
        <v>0.2</v>
      </c>
      <c r="AA346" t="n">
        <v>0.38</v>
      </c>
      <c r="AB346" t="n">
        <v>0.47</v>
      </c>
      <c r="AC346" t="inlineStr">
        <is>
          <t>T</t>
        </is>
      </c>
      <c r="AD346" t="n">
        <v>24100</v>
      </c>
      <c r="AE346" t="n">
        <v>33.5</v>
      </c>
      <c r="AF346" t="n">
        <v>22.6</v>
      </c>
      <c r="AG346" t="n">
        <v>0.073</v>
      </c>
      <c r="AH346" t="n">
        <v>996</v>
      </c>
      <c r="AI346" t="n">
        <v>222</v>
      </c>
      <c r="AJ346" t="n">
        <v>5.22</v>
      </c>
      <c r="AK346" t="n">
        <v>19000</v>
      </c>
      <c r="AL346" t="n">
        <v>14.4</v>
      </c>
      <c r="AM346" t="n">
        <v>28.5</v>
      </c>
      <c r="AN346" t="n">
        <v>6.39</v>
      </c>
      <c r="AO346" t="n">
        <v>292</v>
      </c>
      <c r="AP346" t="n">
        <v>318</v>
      </c>
      <c r="AQ346" t="inlineStr">
        <is>
          <t>T</t>
        </is>
      </c>
      <c r="AR346" t="n">
        <v>8.550000000000001</v>
      </c>
      <c r="AS346" t="inlineStr">
        <is>
          <t>T</t>
        </is>
      </c>
      <c r="AT346" t="n">
        <v>11.9</v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n">
        <v>15000</v>
      </c>
      <c r="AY346" t="n">
        <v>22.9</v>
      </c>
      <c r="AZ346" t="n">
        <v>3.77</v>
      </c>
      <c r="BA346" t="n">
        <v>10.6</v>
      </c>
      <c r="BB346" t="inlineStr">
        <is>
          <t>T</t>
        </is>
      </c>
      <c r="BC346" t="n">
        <v>5.77</v>
      </c>
      <c r="BD346" t="n">
        <v>3.36</v>
      </c>
      <c r="BE346" t="n">
        <v>241</v>
      </c>
      <c r="BF346" t="n">
        <v>1.11</v>
      </c>
      <c r="BG346" t="n">
        <v>0.52</v>
      </c>
      <c r="BH346" t="n">
        <v>13</v>
      </c>
      <c r="BI346" t="n">
        <v>11.9</v>
      </c>
      <c r="BJ346" t="n">
        <v>1350</v>
      </c>
      <c r="BK346" t="n">
        <v>1.44</v>
      </c>
      <c r="BL346" s="2" t="n">
        <v>0.1</v>
      </c>
      <c r="BM346" t="n">
        <v>4.64</v>
      </c>
      <c r="BN346" t="n">
        <v>3.83</v>
      </c>
      <c r="BO346" t="n">
        <v>6.13</v>
      </c>
      <c r="BP346" t="n">
        <v>11.1</v>
      </c>
      <c r="BQ346" t="n">
        <v>0.54</v>
      </c>
      <c r="BR346" t="n">
        <v>318</v>
      </c>
      <c r="BS346" t="n">
        <v>186</v>
      </c>
    </row>
    <row r="347">
      <c r="A347" t="inlineStr">
        <is>
          <t>OREAS0601c</t>
        </is>
      </c>
      <c r="B347" t="n">
        <v>50.4</v>
      </c>
      <c r="C347" t="n">
        <v>70600</v>
      </c>
      <c r="D347" t="n">
        <v>390</v>
      </c>
      <c r="E347" t="n">
        <v>0.996</v>
      </c>
      <c r="F347" s="2" t="n">
        <v>10</v>
      </c>
      <c r="G347" t="inlineStr">
        <is>
          <t>T</t>
        </is>
      </c>
      <c r="H347" t="n">
        <v>2.46</v>
      </c>
      <c r="I347" t="n">
        <v>21.1</v>
      </c>
      <c r="J347" t="n">
        <v>9530</v>
      </c>
      <c r="K347" t="n">
        <v>2.77</v>
      </c>
      <c r="L347" t="n">
        <v>75</v>
      </c>
      <c r="M347" t="inlineStr">
        <is>
          <t>T</t>
        </is>
      </c>
      <c r="N347" t="n">
        <v>4.99</v>
      </c>
      <c r="O347" t="n">
        <v>17.5</v>
      </c>
      <c r="P347" t="n">
        <v>5.17</v>
      </c>
      <c r="Q347" t="n">
        <v>1160</v>
      </c>
      <c r="R347" t="n">
        <v>2.66</v>
      </c>
      <c r="S347" t="n">
        <v>0.78</v>
      </c>
      <c r="T347" t="n">
        <v>1.08</v>
      </c>
      <c r="U347" t="n">
        <v>24100</v>
      </c>
      <c r="V347" t="n">
        <v>23.5</v>
      </c>
      <c r="W347" t="n">
        <v>4.65</v>
      </c>
      <c r="X347" t="n">
        <v>0.18</v>
      </c>
      <c r="Y347" t="n">
        <v>4.93</v>
      </c>
      <c r="Z347" t="n">
        <v>0.22</v>
      </c>
      <c r="AA347" t="n">
        <v>0.38</v>
      </c>
      <c r="AB347" t="n">
        <v>0.5600000000000001</v>
      </c>
      <c r="AC347" t="inlineStr">
        <is>
          <t>T</t>
        </is>
      </c>
      <c r="AD347" t="n">
        <v>27200</v>
      </c>
      <c r="AE347" t="n">
        <v>37.1</v>
      </c>
      <c r="AF347" t="n">
        <v>26.7</v>
      </c>
      <c r="AG347" t="n">
        <v>0.077</v>
      </c>
      <c r="AH347" t="n">
        <v>1690</v>
      </c>
      <c r="AI347" t="n">
        <v>230</v>
      </c>
      <c r="AJ347" t="n">
        <v>3.66</v>
      </c>
      <c r="AK347" t="n">
        <v>19400</v>
      </c>
      <c r="AL347" t="n">
        <v>14.7</v>
      </c>
      <c r="AM347" t="n">
        <v>29.8</v>
      </c>
      <c r="AN347" t="n">
        <v>6</v>
      </c>
      <c r="AO347" t="n">
        <v>390</v>
      </c>
      <c r="AP347" t="n">
        <v>328</v>
      </c>
      <c r="AQ347" t="inlineStr">
        <is>
          <t>T</t>
        </is>
      </c>
      <c r="AR347" t="n">
        <v>8.41</v>
      </c>
      <c r="AS347" t="inlineStr">
        <is>
          <t>T</t>
        </is>
      </c>
      <c r="AT347" t="n">
        <v>12.4</v>
      </c>
      <c r="AU347" s="2" t="n">
        <v>0.002</v>
      </c>
      <c r="AV347" t="inlineStr">
        <is>
          <t>T</t>
        </is>
      </c>
      <c r="AW347" t="inlineStr">
        <is>
          <t>T</t>
        </is>
      </c>
      <c r="AX347" t="n">
        <v>15800</v>
      </c>
      <c r="AY347" t="n">
        <v>37.2</v>
      </c>
      <c r="AZ347" t="n">
        <v>4.01</v>
      </c>
      <c r="BA347" t="n">
        <v>8.75</v>
      </c>
      <c r="BB347" t="inlineStr">
        <is>
          <t>T</t>
        </is>
      </c>
      <c r="BC347" t="n">
        <v>2.97</v>
      </c>
      <c r="BD347" t="n">
        <v>4.23</v>
      </c>
      <c r="BE347" t="n">
        <v>230</v>
      </c>
      <c r="BF347" t="n">
        <v>1.11</v>
      </c>
      <c r="BG347" t="n">
        <v>0.55</v>
      </c>
      <c r="BH347" t="n">
        <v>7.22</v>
      </c>
      <c r="BI347" t="n">
        <v>12.4</v>
      </c>
      <c r="BJ347" t="n">
        <v>1350</v>
      </c>
      <c r="BK347" t="n">
        <v>1.75</v>
      </c>
      <c r="BL347" t="n">
        <v>0.094</v>
      </c>
      <c r="BM347" t="n">
        <v>4.4</v>
      </c>
      <c r="BN347" t="n">
        <v>4.75</v>
      </c>
      <c r="BO347" t="n">
        <v>4.67</v>
      </c>
      <c r="BP347" t="n">
        <v>11.5</v>
      </c>
      <c r="BQ347" t="n">
        <v>0.54</v>
      </c>
      <c r="BR347" t="n">
        <v>425</v>
      </c>
      <c r="BS347" t="n">
        <v>178</v>
      </c>
    </row>
    <row r="348">
      <c r="A348" t="inlineStr">
        <is>
          <t>OREAS0602</t>
        </is>
      </c>
      <c r="B348" t="n">
        <v>115</v>
      </c>
      <c r="C348" t="n">
        <v>43700</v>
      </c>
      <c r="D348" t="n">
        <v>649</v>
      </c>
      <c r="E348" t="n">
        <v>1.95</v>
      </c>
      <c r="F348" t="inlineStr">
        <is>
          <t>T</t>
        </is>
      </c>
      <c r="G348" t="inlineStr">
        <is>
          <t>T</t>
        </is>
      </c>
      <c r="H348" t="n">
        <v>0.8</v>
      </c>
      <c r="I348" t="n">
        <v>57</v>
      </c>
      <c r="J348" t="n">
        <v>6170</v>
      </c>
      <c r="K348" t="n">
        <v>24.7</v>
      </c>
      <c r="L348" t="n">
        <v>32.1</v>
      </c>
      <c r="M348" t="inlineStr">
        <is>
          <t>T</t>
        </is>
      </c>
      <c r="N348" t="n">
        <v>9.9</v>
      </c>
      <c r="O348" t="n">
        <v>32.2</v>
      </c>
      <c r="P348" t="n">
        <v>2.73</v>
      </c>
      <c r="Q348" t="n">
        <v>5150</v>
      </c>
      <c r="R348" t="n">
        <v>1.31</v>
      </c>
      <c r="S348" t="n">
        <v>0.64</v>
      </c>
      <c r="T348" s="2" t="n">
        <v>1.5</v>
      </c>
      <c r="U348" t="n">
        <v>22400</v>
      </c>
      <c r="V348" t="n">
        <v>20.6</v>
      </c>
      <c r="W348" t="n">
        <v>2.13</v>
      </c>
      <c r="X348" s="2" t="n">
        <v>5</v>
      </c>
      <c r="Y348" t="n">
        <v>2.53</v>
      </c>
      <c r="Z348" t="n">
        <v>0.96</v>
      </c>
      <c r="AA348" t="n">
        <v>0.23</v>
      </c>
      <c r="AB348" t="n">
        <v>5.23</v>
      </c>
      <c r="AC348" t="inlineStr">
        <is>
          <t>T</t>
        </is>
      </c>
      <c r="AD348" t="n">
        <v>6820</v>
      </c>
      <c r="AE348" t="n">
        <v>16.3</v>
      </c>
      <c r="AF348" t="n">
        <v>20.1</v>
      </c>
      <c r="AG348" t="n">
        <v>0.1</v>
      </c>
      <c r="AH348" t="n">
        <v>2010</v>
      </c>
      <c r="AI348" t="n">
        <v>225</v>
      </c>
      <c r="AJ348" t="n">
        <v>4.41</v>
      </c>
      <c r="AK348" t="n">
        <v>4570</v>
      </c>
      <c r="AL348" t="n">
        <v>6.93</v>
      </c>
      <c r="AM348" t="n">
        <v>13.5</v>
      </c>
      <c r="AN348" t="n">
        <v>61</v>
      </c>
      <c r="AO348" t="n">
        <v>570</v>
      </c>
      <c r="AP348" t="n">
        <v>1022</v>
      </c>
      <c r="AQ348" t="inlineStr">
        <is>
          <t>T</t>
        </is>
      </c>
      <c r="AR348" t="n">
        <v>3.76</v>
      </c>
      <c r="AS348" t="inlineStr">
        <is>
          <t>T</t>
        </is>
      </c>
      <c r="AT348" t="n">
        <v>5.3</v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n">
        <v>21200</v>
      </c>
      <c r="AY348" t="n">
        <v>79</v>
      </c>
      <c r="AZ348" t="n">
        <v>4.18</v>
      </c>
      <c r="BA348" t="n">
        <v>31.6</v>
      </c>
      <c r="BB348" t="inlineStr">
        <is>
          <t>T</t>
        </is>
      </c>
      <c r="BC348" t="n">
        <v>1.28</v>
      </c>
      <c r="BD348" t="n">
        <v>5.8</v>
      </c>
      <c r="BE348" t="n">
        <v>464</v>
      </c>
      <c r="BF348" s="2" t="n">
        <v>1</v>
      </c>
      <c r="BG348" t="n">
        <v>0.26</v>
      </c>
      <c r="BH348" t="n">
        <v>38.2</v>
      </c>
      <c r="BI348" t="n">
        <v>6.86</v>
      </c>
      <c r="BJ348" t="n">
        <v>2100</v>
      </c>
      <c r="BK348" t="n">
        <v>1.71</v>
      </c>
      <c r="BL348" t="n">
        <v>0.099</v>
      </c>
      <c r="BM348" t="n">
        <v>2.54</v>
      </c>
      <c r="BN348" t="n">
        <v>11</v>
      </c>
      <c r="BO348" t="n">
        <v>12.1</v>
      </c>
      <c r="BP348" t="n">
        <v>6.18</v>
      </c>
      <c r="BQ348" t="n">
        <v>0.66</v>
      </c>
      <c r="BR348" t="n">
        <v>4190</v>
      </c>
      <c r="BS348" t="n">
        <v>79</v>
      </c>
    </row>
    <row r="349">
      <c r="A349" t="inlineStr">
        <is>
          <t>OREAS0602b</t>
        </is>
      </c>
      <c r="B349" t="n">
        <v>118</v>
      </c>
      <c r="C349" t="n">
        <v>53800</v>
      </c>
      <c r="D349" t="n">
        <v>874</v>
      </c>
      <c r="E349" t="n">
        <v>2.29</v>
      </c>
      <c r="F349" t="inlineStr">
        <is>
          <t>T</t>
        </is>
      </c>
      <c r="G349" t="inlineStr">
        <is>
          <t>T</t>
        </is>
      </c>
      <c r="H349" t="n">
        <v>1.69</v>
      </c>
      <c r="I349" t="n">
        <v>58</v>
      </c>
      <c r="J349" t="n">
        <v>6550</v>
      </c>
      <c r="K349" t="n">
        <v>4.89</v>
      </c>
      <c r="L349" t="n">
        <v>51</v>
      </c>
      <c r="M349" t="inlineStr">
        <is>
          <t>T</t>
        </is>
      </c>
      <c r="N349" t="n">
        <v>5.08</v>
      </c>
      <c r="O349" t="n">
        <v>33.5</v>
      </c>
      <c r="P349" t="n">
        <v>3.64</v>
      </c>
      <c r="Q349" t="n">
        <v>4960</v>
      </c>
      <c r="R349" t="n">
        <v>2.06</v>
      </c>
      <c r="S349" t="n">
        <v>0.68</v>
      </c>
      <c r="T349" t="n">
        <v>0.8</v>
      </c>
      <c r="U349" t="n">
        <v>25200</v>
      </c>
      <c r="V349" t="n">
        <v>24.3</v>
      </c>
      <c r="W349" t="n">
        <v>3.12</v>
      </c>
      <c r="X349" t="n">
        <v>0.16</v>
      </c>
      <c r="Y349" t="n">
        <v>4.21</v>
      </c>
      <c r="Z349" t="n">
        <v>0.48</v>
      </c>
      <c r="AA349" t="n">
        <v>0.29</v>
      </c>
      <c r="AB349" t="n">
        <v>1.5</v>
      </c>
      <c r="AC349" t="inlineStr">
        <is>
          <t>T</t>
        </is>
      </c>
      <c r="AD349" t="n">
        <v>17800</v>
      </c>
      <c r="AE349" t="n">
        <v>23.5</v>
      </c>
      <c r="AF349" t="n">
        <v>20.3</v>
      </c>
      <c r="AG349" t="n">
        <v>0.062</v>
      </c>
      <c r="AH349" t="n">
        <v>759</v>
      </c>
      <c r="AI349" t="n">
        <v>188</v>
      </c>
      <c r="AJ349" t="n">
        <v>7.45</v>
      </c>
      <c r="AK349" t="n">
        <v>14000</v>
      </c>
      <c r="AL349" t="n">
        <v>12</v>
      </c>
      <c r="AM349" t="n">
        <v>21.8</v>
      </c>
      <c r="AN349" t="n">
        <v>14.1</v>
      </c>
      <c r="AO349" t="n">
        <v>279</v>
      </c>
      <c r="AP349" t="n">
        <v>493</v>
      </c>
      <c r="AQ349" t="inlineStr">
        <is>
          <t>T</t>
        </is>
      </c>
      <c r="AR349" t="n">
        <v>6.52</v>
      </c>
      <c r="AS349" t="inlineStr">
        <is>
          <t>T</t>
        </is>
      </c>
      <c r="AT349" t="n">
        <v>8.65</v>
      </c>
      <c r="AU349" t="inlineStr">
        <is>
          <t>T</t>
        </is>
      </c>
      <c r="AV349" t="inlineStr">
        <is>
          <t>T</t>
        </is>
      </c>
      <c r="AW349" t="inlineStr">
        <is>
          <t>T</t>
        </is>
      </c>
      <c r="AX349" t="n">
        <v>21300</v>
      </c>
      <c r="AY349" t="n">
        <v>105</v>
      </c>
      <c r="AZ349" t="n">
        <v>3.56</v>
      </c>
      <c r="BA349" t="n">
        <v>24.1</v>
      </c>
      <c r="BB349" t="inlineStr">
        <is>
          <t>T</t>
        </is>
      </c>
      <c r="BC349" t="n">
        <v>4.26</v>
      </c>
      <c r="BD349" t="n">
        <v>8.960000000000001</v>
      </c>
      <c r="BE349" t="n">
        <v>260</v>
      </c>
      <c r="BF349" t="n">
        <v>0.93</v>
      </c>
      <c r="BG349" t="n">
        <v>0.43</v>
      </c>
      <c r="BH349" t="n">
        <v>35.5</v>
      </c>
      <c r="BI349" t="n">
        <v>9.109999999999999</v>
      </c>
      <c r="BJ349" t="n">
        <v>1490</v>
      </c>
      <c r="BK349" t="n">
        <v>2.17</v>
      </c>
      <c r="BL349" t="inlineStr">
        <is>
          <t>T</t>
        </is>
      </c>
      <c r="BM349" t="n">
        <v>3.8</v>
      </c>
      <c r="BN349" t="n">
        <v>5.01</v>
      </c>
      <c r="BO349" t="n">
        <v>13.8</v>
      </c>
      <c r="BP349" t="n">
        <v>8.69</v>
      </c>
      <c r="BQ349" t="n">
        <v>0.51</v>
      </c>
      <c r="BR349" t="n">
        <v>764</v>
      </c>
      <c r="BS349" t="n">
        <v>149</v>
      </c>
    </row>
    <row r="350">
      <c r="A350" t="inlineStr">
        <is>
          <t>OREAS0603</t>
        </is>
      </c>
      <c r="B350" t="n">
        <v>284</v>
      </c>
      <c r="C350" t="n">
        <v>39800</v>
      </c>
      <c r="D350" t="n">
        <v>1801</v>
      </c>
      <c r="E350" t="n">
        <v>5.18</v>
      </c>
      <c r="F350" s="2" t="n">
        <v>10</v>
      </c>
      <c r="G350" t="inlineStr">
        <is>
          <t>T</t>
        </is>
      </c>
      <c r="H350" t="n">
        <v>0.71</v>
      </c>
      <c r="I350" t="n">
        <v>149</v>
      </c>
      <c r="J350" t="n">
        <v>3180</v>
      </c>
      <c r="K350" t="n">
        <v>54</v>
      </c>
      <c r="L350" t="n">
        <v>25.7</v>
      </c>
      <c r="M350" t="inlineStr">
        <is>
          <t>T</t>
        </is>
      </c>
      <c r="N350" t="n">
        <v>15.3</v>
      </c>
      <c r="O350" t="n">
        <v>30.2</v>
      </c>
      <c r="P350" t="n">
        <v>1.66</v>
      </c>
      <c r="Q350" t="n">
        <v>10000</v>
      </c>
      <c r="R350" t="n">
        <v>1.21</v>
      </c>
      <c r="S350" t="n">
        <v>0.59</v>
      </c>
      <c r="T350" s="2" t="n">
        <v>1</v>
      </c>
      <c r="U350" t="n">
        <v>29200</v>
      </c>
      <c r="V350" t="n">
        <v>22.2</v>
      </c>
      <c r="W350" t="n">
        <v>1.77</v>
      </c>
      <c r="X350" t="inlineStr">
        <is>
          <t>T</t>
        </is>
      </c>
      <c r="Y350" t="n">
        <v>2.53</v>
      </c>
      <c r="Z350" s="2" t="n">
        <v>4</v>
      </c>
      <c r="AA350" t="n">
        <v>0.21</v>
      </c>
      <c r="AB350" t="n">
        <v>11.2</v>
      </c>
      <c r="AC350" t="inlineStr">
        <is>
          <t>T</t>
        </is>
      </c>
      <c r="AD350" t="n">
        <v>6230</v>
      </c>
      <c r="AE350" t="n">
        <v>11.9</v>
      </c>
      <c r="AF350" t="n">
        <v>18.9</v>
      </c>
      <c r="AG350" t="n">
        <v>0.099</v>
      </c>
      <c r="AH350" t="n">
        <v>828</v>
      </c>
      <c r="AI350" t="n">
        <v>133</v>
      </c>
      <c r="AJ350" t="n">
        <v>6.05</v>
      </c>
      <c r="AK350" t="n">
        <v>4280</v>
      </c>
      <c r="AL350" t="n">
        <v>7.09</v>
      </c>
      <c r="AM350" t="n">
        <v>11.4</v>
      </c>
      <c r="AN350" t="n">
        <v>113</v>
      </c>
      <c r="AO350" t="n">
        <v>534</v>
      </c>
      <c r="AP350" t="n">
        <v>1908</v>
      </c>
      <c r="AQ350" t="inlineStr">
        <is>
          <t>T</t>
        </is>
      </c>
      <c r="AR350" t="n">
        <v>3.23</v>
      </c>
      <c r="AS350" t="inlineStr">
        <is>
          <t>T</t>
        </is>
      </c>
      <c r="AT350" t="n">
        <v>4.89</v>
      </c>
      <c r="AU350" t="inlineStr">
        <is>
          <t>T</t>
        </is>
      </c>
      <c r="AV350" t="inlineStr">
        <is>
          <t>T</t>
        </is>
      </c>
      <c r="AW350" t="inlineStr">
        <is>
          <t>T</t>
        </is>
      </c>
      <c r="AX350" t="n">
        <v>37100</v>
      </c>
      <c r="AY350" t="n">
        <v>205</v>
      </c>
      <c r="AZ350" t="n">
        <v>4.04</v>
      </c>
      <c r="BA350" t="n">
        <v>60</v>
      </c>
      <c r="BB350" t="inlineStr">
        <is>
          <t>T</t>
        </is>
      </c>
      <c r="BC350" t="n">
        <v>1.12</v>
      </c>
      <c r="BD350" t="n">
        <v>12.9</v>
      </c>
      <c r="BE350" t="n">
        <v>459</v>
      </c>
      <c r="BF350" s="2" t="n">
        <v>1</v>
      </c>
      <c r="BG350" t="n">
        <v>0.23</v>
      </c>
      <c r="BH350" t="n">
        <v>57</v>
      </c>
      <c r="BI350" t="n">
        <v>5.9</v>
      </c>
      <c r="BJ350" t="n">
        <v>1910</v>
      </c>
      <c r="BK350" t="n">
        <v>4.18</v>
      </c>
      <c r="BL350" t="inlineStr">
        <is>
          <t>T</t>
        </is>
      </c>
      <c r="BM350" t="n">
        <v>2.71</v>
      </c>
      <c r="BN350" t="n">
        <v>10</v>
      </c>
      <c r="BO350" t="n">
        <v>14</v>
      </c>
      <c r="BP350" t="n">
        <v>5.64</v>
      </c>
      <c r="BQ350" t="n">
        <v>0.61</v>
      </c>
      <c r="BR350" t="n">
        <v>9200</v>
      </c>
      <c r="BS350" t="n">
        <v>78</v>
      </c>
    </row>
    <row r="351">
      <c r="A351" t="inlineStr">
        <is>
          <t>OREAS0603b</t>
        </is>
      </c>
      <c r="B351" t="n">
        <v>297</v>
      </c>
      <c r="C351" t="n">
        <v>64800</v>
      </c>
      <c r="D351" t="n">
        <v>2433</v>
      </c>
      <c r="E351" t="n">
        <v>5.21</v>
      </c>
      <c r="F351" t="inlineStr">
        <is>
          <t>T</t>
        </is>
      </c>
      <c r="G351" t="inlineStr">
        <is>
          <t>T</t>
        </is>
      </c>
      <c r="H351" t="n">
        <v>1.57</v>
      </c>
      <c r="I351" t="n">
        <v>154</v>
      </c>
      <c r="J351" t="n">
        <v>6180</v>
      </c>
      <c r="K351" t="n">
        <v>12.3</v>
      </c>
      <c r="L351" t="n">
        <v>47.9</v>
      </c>
      <c r="M351" t="inlineStr">
        <is>
          <t>T</t>
        </is>
      </c>
      <c r="N351" t="n">
        <v>9.380000000000001</v>
      </c>
      <c r="O351" t="n">
        <v>26.2</v>
      </c>
      <c r="P351" t="n">
        <v>3.41</v>
      </c>
      <c r="Q351" t="n">
        <v>9730</v>
      </c>
      <c r="R351" t="n">
        <v>1.95</v>
      </c>
      <c r="S351" t="n">
        <v>0.71</v>
      </c>
      <c r="T351" t="n">
        <v>0.8</v>
      </c>
      <c r="U351" t="n">
        <v>36700</v>
      </c>
      <c r="V351" t="n">
        <v>27.2</v>
      </c>
      <c r="W351" t="n">
        <v>3.09</v>
      </c>
      <c r="X351" t="n">
        <v>0.21</v>
      </c>
      <c r="Y351" t="n">
        <v>4.17</v>
      </c>
      <c r="Z351" t="n">
        <v>1.14</v>
      </c>
      <c r="AA351" t="n">
        <v>0.29</v>
      </c>
      <c r="AB351" t="n">
        <v>3.61</v>
      </c>
      <c r="AC351" t="inlineStr">
        <is>
          <t>T</t>
        </is>
      </c>
      <c r="AD351" t="n">
        <v>19600</v>
      </c>
      <c r="AE351" t="n">
        <v>22.1</v>
      </c>
      <c r="AF351" t="n">
        <v>22.4</v>
      </c>
      <c r="AG351" t="n">
        <v>0.067</v>
      </c>
      <c r="AH351" t="n">
        <v>730</v>
      </c>
      <c r="AI351" t="n">
        <v>162</v>
      </c>
      <c r="AJ351" t="n">
        <v>10</v>
      </c>
      <c r="AK351" t="n">
        <v>13800</v>
      </c>
      <c r="AL351" t="n">
        <v>11.1</v>
      </c>
      <c r="AM351" t="n">
        <v>22.3</v>
      </c>
      <c r="AN351" t="n">
        <v>11.4</v>
      </c>
      <c r="AO351" t="n">
        <v>386</v>
      </c>
      <c r="AP351" t="n">
        <v>862</v>
      </c>
      <c r="AQ351" t="inlineStr">
        <is>
          <t>T</t>
        </is>
      </c>
      <c r="AR351" t="n">
        <v>6.06</v>
      </c>
      <c r="AS351" t="inlineStr">
        <is>
          <t>T</t>
        </is>
      </c>
      <c r="AT351" t="n">
        <v>8.58</v>
      </c>
      <c r="AU351" t="n">
        <v>0.004</v>
      </c>
      <c r="AV351" t="inlineStr">
        <is>
          <t>T</t>
        </is>
      </c>
      <c r="AW351" t="inlineStr">
        <is>
          <t>T</t>
        </is>
      </c>
      <c r="AX351" t="n">
        <v>45400</v>
      </c>
      <c r="AY351" t="n">
        <v>307</v>
      </c>
      <c r="AZ351" t="n">
        <v>4.1</v>
      </c>
      <c r="BA351" t="n">
        <v>41.1</v>
      </c>
      <c r="BB351" t="inlineStr">
        <is>
          <t>T</t>
        </is>
      </c>
      <c r="BC351" t="n">
        <v>4.21</v>
      </c>
      <c r="BD351" t="n">
        <v>14.4</v>
      </c>
      <c r="BE351" t="n">
        <v>323</v>
      </c>
      <c r="BF351" t="n">
        <v>0.88</v>
      </c>
      <c r="BG351" t="n">
        <v>0.41</v>
      </c>
      <c r="BH351" t="n">
        <v>38.5</v>
      </c>
      <c r="BI351" t="n">
        <v>8.869999999999999</v>
      </c>
      <c r="BJ351" t="n">
        <v>1500</v>
      </c>
      <c r="BK351" t="n">
        <v>5.52</v>
      </c>
      <c r="BL351" t="inlineStr">
        <is>
          <t>T</t>
        </is>
      </c>
      <c r="BM351" t="n">
        <v>3.82</v>
      </c>
      <c r="BN351" t="n">
        <v>8.779999999999999</v>
      </c>
      <c r="BO351" t="n">
        <v>12.8</v>
      </c>
      <c r="BP351" t="n">
        <v>8.57</v>
      </c>
      <c r="BQ351" t="n">
        <v>0.51</v>
      </c>
      <c r="BR351" t="n">
        <v>2010</v>
      </c>
      <c r="BS351" t="n">
        <v>146</v>
      </c>
    </row>
    <row r="352">
      <c r="A352" t="inlineStr">
        <is>
          <t>OREAS0603c</t>
        </is>
      </c>
      <c r="B352" t="n">
        <v>275</v>
      </c>
      <c r="C352" t="n">
        <v>64600</v>
      </c>
      <c r="D352" t="n">
        <v>1560</v>
      </c>
      <c r="E352" t="n">
        <v>4.96</v>
      </c>
      <c r="F352" s="2" t="n">
        <v>10</v>
      </c>
      <c r="G352" t="inlineStr">
        <is>
          <t>T</t>
        </is>
      </c>
      <c r="H352" t="n">
        <v>2.28</v>
      </c>
      <c r="I352" t="n">
        <v>89</v>
      </c>
      <c r="J352" t="n">
        <v>9770</v>
      </c>
      <c r="K352" t="n">
        <v>31.4</v>
      </c>
      <c r="L352" t="n">
        <v>68</v>
      </c>
      <c r="M352" t="inlineStr">
        <is>
          <t>T</t>
        </is>
      </c>
      <c r="N352" t="n">
        <v>14.9</v>
      </c>
      <c r="O352" t="n">
        <v>19.4</v>
      </c>
      <c r="P352" t="n">
        <v>4.81</v>
      </c>
      <c r="Q352" t="n">
        <v>12100</v>
      </c>
      <c r="R352" t="n">
        <v>2.76</v>
      </c>
      <c r="S352" t="n">
        <v>0.83</v>
      </c>
      <c r="T352" t="n">
        <v>1.19</v>
      </c>
      <c r="U352" t="n">
        <v>41800</v>
      </c>
      <c r="V352" t="n">
        <v>23.3</v>
      </c>
      <c r="W352" t="n">
        <v>4.64</v>
      </c>
      <c r="X352" t="n">
        <v>0.16</v>
      </c>
      <c r="Y352" t="n">
        <v>4.87</v>
      </c>
      <c r="Z352" t="n">
        <v>1.35</v>
      </c>
      <c r="AA352" t="n">
        <v>0.36</v>
      </c>
      <c r="AB352" t="n">
        <v>4.04</v>
      </c>
      <c r="AC352" t="inlineStr">
        <is>
          <t>T</t>
        </is>
      </c>
      <c r="AD352" t="n">
        <v>23400</v>
      </c>
      <c r="AE352" t="n">
        <v>31.7</v>
      </c>
      <c r="AF352" t="n">
        <v>27.6</v>
      </c>
      <c r="AG352" t="n">
        <v>0.078</v>
      </c>
      <c r="AH352" t="n">
        <v>1620</v>
      </c>
      <c r="AI352" t="n">
        <v>660</v>
      </c>
      <c r="AJ352" t="n">
        <v>60</v>
      </c>
      <c r="AK352" t="n">
        <v>18000</v>
      </c>
      <c r="AL352" t="n">
        <v>13.6</v>
      </c>
      <c r="AM352" t="n">
        <v>28.2</v>
      </c>
      <c r="AN352" t="n">
        <v>25.8</v>
      </c>
      <c r="AO352" t="n">
        <v>430</v>
      </c>
      <c r="AP352" t="n">
        <v>10428</v>
      </c>
      <c r="AQ352" t="inlineStr">
        <is>
          <t>T</t>
        </is>
      </c>
      <c r="AR352" t="n">
        <v>7.91</v>
      </c>
      <c r="AS352" t="inlineStr">
        <is>
          <t>T</t>
        </is>
      </c>
      <c r="AT352" t="n">
        <v>13.8</v>
      </c>
      <c r="AU352" t="n">
        <v>0.035</v>
      </c>
      <c r="AV352" t="inlineStr">
        <is>
          <t>T</t>
        </is>
      </c>
      <c r="AW352" t="inlineStr">
        <is>
          <t>T</t>
        </is>
      </c>
      <c r="AX352" t="n">
        <v>35900</v>
      </c>
      <c r="AY352" t="n">
        <v>396</v>
      </c>
      <c r="AZ352" t="n">
        <v>4.14</v>
      </c>
      <c r="BA352" t="n">
        <v>29.6</v>
      </c>
      <c r="BB352" t="inlineStr">
        <is>
          <t>T</t>
        </is>
      </c>
      <c r="BC352" t="n">
        <v>2.83</v>
      </c>
      <c r="BD352" t="n">
        <v>12.1</v>
      </c>
      <c r="BE352" t="n">
        <v>270</v>
      </c>
      <c r="BF352" t="n">
        <v>1.04</v>
      </c>
      <c r="BG352" t="n">
        <v>0.55</v>
      </c>
      <c r="BH352" t="n">
        <v>23.2</v>
      </c>
      <c r="BI352" t="n">
        <v>11.4</v>
      </c>
      <c r="BJ352" t="n">
        <v>1420</v>
      </c>
      <c r="BK352" t="n">
        <v>4.18</v>
      </c>
      <c r="BL352" t="n">
        <v>0.095</v>
      </c>
      <c r="BM352" t="n">
        <v>4.42</v>
      </c>
      <c r="BN352" t="n">
        <v>6.27</v>
      </c>
      <c r="BO352" t="n">
        <v>8.99</v>
      </c>
      <c r="BP352" t="n">
        <v>11.6</v>
      </c>
      <c r="BQ352" t="n">
        <v>0.58</v>
      </c>
      <c r="BR352" t="n">
        <v>8030</v>
      </c>
      <c r="BS352" t="n">
        <v>177</v>
      </c>
    </row>
    <row r="353">
      <c r="A353" t="inlineStr">
        <is>
          <t>OREAS0604</t>
        </is>
      </c>
      <c r="B353" t="n">
        <v>488</v>
      </c>
      <c r="C353" t="n">
        <v>58200</v>
      </c>
      <c r="D353" t="n">
        <v>972</v>
      </c>
      <c r="E353" t="n">
        <v>1.43</v>
      </c>
      <c r="F353" s="2" t="n">
        <v>10</v>
      </c>
      <c r="G353" t="inlineStr">
        <is>
          <t>T</t>
        </is>
      </c>
      <c r="H353" t="n">
        <v>1.13</v>
      </c>
      <c r="I353" t="n">
        <v>28.4</v>
      </c>
      <c r="J353" t="n">
        <v>7350</v>
      </c>
      <c r="K353" t="n">
        <v>14.9</v>
      </c>
      <c r="L353" t="n">
        <v>38.1</v>
      </c>
      <c r="M353" t="inlineStr">
        <is>
          <t>T</t>
        </is>
      </c>
      <c r="N353" t="n">
        <v>42</v>
      </c>
      <c r="O353" t="n">
        <v>33.8</v>
      </c>
      <c r="P353" t="n">
        <v>3.63</v>
      </c>
      <c r="Q353" t="n">
        <v>21600</v>
      </c>
      <c r="R353" t="n">
        <v>1.6</v>
      </c>
      <c r="S353" t="n">
        <v>0.62</v>
      </c>
      <c r="T353" t="n">
        <v>0.74</v>
      </c>
      <c r="U353" t="n">
        <v>30200</v>
      </c>
      <c r="V353" t="n">
        <v>26.7</v>
      </c>
      <c r="W353" t="n">
        <v>2.72</v>
      </c>
      <c r="X353" s="2" t="n">
        <v>5</v>
      </c>
      <c r="Y353" t="n">
        <v>3.15</v>
      </c>
      <c r="Z353" t="n">
        <v>1.01</v>
      </c>
      <c r="AA353" t="n">
        <v>0.25</v>
      </c>
      <c r="AB353" t="n">
        <v>3.57</v>
      </c>
      <c r="AC353" t="inlineStr">
        <is>
          <t>T</t>
        </is>
      </c>
      <c r="AD353" t="n">
        <v>13200</v>
      </c>
      <c r="AE353" t="n">
        <v>19.4</v>
      </c>
      <c r="AF353" t="n">
        <v>22.6</v>
      </c>
      <c r="AG353" t="n">
        <v>0.081</v>
      </c>
      <c r="AH353" t="n">
        <v>2080</v>
      </c>
      <c r="AI353" t="n">
        <v>244</v>
      </c>
      <c r="AJ353" t="n">
        <v>4.11</v>
      </c>
      <c r="AK353" t="n">
        <v>8360</v>
      </c>
      <c r="AL353" t="n">
        <v>8.82</v>
      </c>
      <c r="AM353" t="n">
        <v>16.5</v>
      </c>
      <c r="AN353" t="n">
        <v>650</v>
      </c>
      <c r="AO353" t="n">
        <v>573</v>
      </c>
      <c r="AP353" t="n">
        <v>994</v>
      </c>
      <c r="AQ353" t="inlineStr">
        <is>
          <t>T</t>
        </is>
      </c>
      <c r="AR353" t="n">
        <v>4.55</v>
      </c>
      <c r="AS353" t="inlineStr">
        <is>
          <t>T</t>
        </is>
      </c>
      <c r="AT353" t="n">
        <v>8.390000000000001</v>
      </c>
      <c r="AU353" t="inlineStr">
        <is>
          <t>T</t>
        </is>
      </c>
      <c r="AV353" t="inlineStr">
        <is>
          <t>T</t>
        </is>
      </c>
      <c r="AW353" t="inlineStr">
        <is>
          <t>T</t>
        </is>
      </c>
      <c r="AX353" t="n">
        <v>45900</v>
      </c>
      <c r="AY353" t="n">
        <v>167</v>
      </c>
      <c r="AZ353" t="n">
        <v>4.81</v>
      </c>
      <c r="BA353" t="n">
        <v>43.9</v>
      </c>
      <c r="BB353" t="inlineStr">
        <is>
          <t>T</t>
        </is>
      </c>
      <c r="BC353" t="n">
        <v>1.94</v>
      </c>
      <c r="BD353" t="n">
        <v>3.83</v>
      </c>
      <c r="BE353" t="n">
        <v>398</v>
      </c>
      <c r="BF353" s="2" t="n">
        <v>1</v>
      </c>
      <c r="BG353" t="n">
        <v>0.33</v>
      </c>
      <c r="BH353" t="n">
        <v>25.3</v>
      </c>
      <c r="BI353" t="n">
        <v>7.47</v>
      </c>
      <c r="BJ353" t="n">
        <v>1910</v>
      </c>
      <c r="BK353" t="n">
        <v>7.44</v>
      </c>
      <c r="BL353" t="n">
        <v>0.081</v>
      </c>
      <c r="BM353" t="n">
        <v>3.17</v>
      </c>
      <c r="BN353" t="n">
        <v>10.2</v>
      </c>
      <c r="BO353" t="n">
        <v>16.7</v>
      </c>
      <c r="BP353" t="n">
        <v>7.16</v>
      </c>
      <c r="BQ353" t="n">
        <v>0.5600000000000001</v>
      </c>
      <c r="BR353" t="n">
        <v>2550</v>
      </c>
      <c r="BS353" t="n">
        <v>104</v>
      </c>
    </row>
    <row r="354">
      <c r="A354" t="inlineStr">
        <is>
          <t>OREAS0604b</t>
        </is>
      </c>
      <c r="B354" t="n">
        <v>493</v>
      </c>
      <c r="C354" t="n">
        <v>65500</v>
      </c>
      <c r="D354" t="n">
        <v>1351</v>
      </c>
      <c r="E354" t="n">
        <v>1.69</v>
      </c>
      <c r="F354" t="inlineStr">
        <is>
          <t>T</t>
        </is>
      </c>
      <c r="G354" t="inlineStr">
        <is>
          <t>T</t>
        </is>
      </c>
      <c r="H354" t="n">
        <v>1.72</v>
      </c>
      <c r="I354" t="n">
        <v>40.8</v>
      </c>
      <c r="J354" t="n">
        <v>7040</v>
      </c>
      <c r="K354" t="n">
        <v>7.05</v>
      </c>
      <c r="L354" t="n">
        <v>45.3</v>
      </c>
      <c r="M354" t="inlineStr">
        <is>
          <t>T</t>
        </is>
      </c>
      <c r="N354" t="n">
        <v>10.4</v>
      </c>
      <c r="O354" t="n">
        <v>29.7</v>
      </c>
      <c r="P354" t="n">
        <v>3.89</v>
      </c>
      <c r="Q354" t="n">
        <v>21200</v>
      </c>
      <c r="R354" t="n">
        <v>2.13</v>
      </c>
      <c r="S354" t="n">
        <v>0.73</v>
      </c>
      <c r="T354" t="n">
        <v>0.85</v>
      </c>
      <c r="U354" t="n">
        <v>42500</v>
      </c>
      <c r="V354" t="n">
        <v>28.1</v>
      </c>
      <c r="W354" t="n">
        <v>3.22</v>
      </c>
      <c r="X354" t="n">
        <v>0.2</v>
      </c>
      <c r="Y354" t="n">
        <v>4.08</v>
      </c>
      <c r="Z354" t="n">
        <v>1.08</v>
      </c>
      <c r="AA354" t="n">
        <v>0.31</v>
      </c>
      <c r="AB354" t="n">
        <v>2.25</v>
      </c>
      <c r="AC354" t="inlineStr">
        <is>
          <t>T</t>
        </is>
      </c>
      <c r="AD354" t="n">
        <v>18800</v>
      </c>
      <c r="AE354" t="n">
        <v>19.6</v>
      </c>
      <c r="AF354" t="n">
        <v>28.1</v>
      </c>
      <c r="AG354" t="n">
        <v>0.074</v>
      </c>
      <c r="AH354" t="n">
        <v>1182</v>
      </c>
      <c r="AI354" t="n">
        <v>177</v>
      </c>
      <c r="AJ354" t="n">
        <v>9.32</v>
      </c>
      <c r="AK354" t="n">
        <v>14000</v>
      </c>
      <c r="AL354" t="n">
        <v>11.3</v>
      </c>
      <c r="AM354" t="n">
        <v>22.1</v>
      </c>
      <c r="AN354" t="n">
        <v>17</v>
      </c>
      <c r="AO354" t="n">
        <v>449</v>
      </c>
      <c r="AP354" t="n">
        <v>792</v>
      </c>
      <c r="AQ354" t="inlineStr">
        <is>
          <t>T</t>
        </is>
      </c>
      <c r="AR354" t="n">
        <v>5.78</v>
      </c>
      <c r="AS354" t="inlineStr">
        <is>
          <t>T</t>
        </is>
      </c>
      <c r="AT354" t="n">
        <v>13.7</v>
      </c>
      <c r="AU354" t="inlineStr">
        <is>
          <t>T</t>
        </is>
      </c>
      <c r="AV354" t="inlineStr">
        <is>
          <t>T</t>
        </is>
      </c>
      <c r="AW354" t="inlineStr">
        <is>
          <t>T</t>
        </is>
      </c>
      <c r="AX354" t="n">
        <v>47600</v>
      </c>
      <c r="AY354" t="n">
        <v>214</v>
      </c>
      <c r="AZ354" t="n">
        <v>5.09</v>
      </c>
      <c r="BA354" t="n">
        <v>45.6</v>
      </c>
      <c r="BB354" t="inlineStr">
        <is>
          <t>T</t>
        </is>
      </c>
      <c r="BC354" t="n">
        <v>4.32</v>
      </c>
      <c r="BD354" t="n">
        <v>9</v>
      </c>
      <c r="BE354" t="n">
        <v>336</v>
      </c>
      <c r="BF354" t="n">
        <v>0.91</v>
      </c>
      <c r="BG354" t="n">
        <v>0.43</v>
      </c>
      <c r="BH354" t="n">
        <v>24.3</v>
      </c>
      <c r="BI354" t="n">
        <v>8.359999999999999</v>
      </c>
      <c r="BJ354" t="n">
        <v>1660</v>
      </c>
      <c r="BK354" t="n">
        <v>8.1</v>
      </c>
      <c r="BL354" t="inlineStr">
        <is>
          <t>T</t>
        </is>
      </c>
      <c r="BM354" t="n">
        <v>4.11</v>
      </c>
      <c r="BN354" t="n">
        <v>11.9</v>
      </c>
      <c r="BO354" t="n">
        <v>17.5</v>
      </c>
      <c r="BP354" t="n">
        <v>9.09</v>
      </c>
      <c r="BQ354" t="n">
        <v>0.51</v>
      </c>
      <c r="BR354" t="n">
        <v>1170</v>
      </c>
      <c r="BS354" t="n">
        <v>149</v>
      </c>
    </row>
    <row r="355">
      <c r="A355" t="inlineStr">
        <is>
          <t>OREAS0605</t>
        </is>
      </c>
      <c r="B355" t="n">
        <v>965</v>
      </c>
      <c r="C355" t="n">
        <v>54300</v>
      </c>
      <c r="D355" t="n">
        <v>1602</v>
      </c>
      <c r="E355" t="n">
        <v>1.67</v>
      </c>
      <c r="F355" s="2" t="n">
        <v>10</v>
      </c>
      <c r="G355" t="inlineStr">
        <is>
          <t>T</t>
        </is>
      </c>
      <c r="H355" t="n">
        <v>0.67</v>
      </c>
      <c r="I355" t="n">
        <v>16.3</v>
      </c>
      <c r="J355" t="n">
        <v>2760</v>
      </c>
      <c r="K355" t="n">
        <v>12.5</v>
      </c>
      <c r="L355" t="n">
        <v>21.4</v>
      </c>
      <c r="M355" t="inlineStr">
        <is>
          <t>T</t>
        </is>
      </c>
      <c r="N355" t="n">
        <v>90</v>
      </c>
      <c r="O355" t="n">
        <v>30.4</v>
      </c>
      <c r="P355" t="n">
        <v>1.57</v>
      </c>
      <c r="Q355" t="n">
        <v>50200</v>
      </c>
      <c r="R355" t="n">
        <v>1.02</v>
      </c>
      <c r="S355" t="n">
        <v>0.39</v>
      </c>
      <c r="T355" t="n">
        <v>0.21</v>
      </c>
      <c r="U355" t="n">
        <v>37600</v>
      </c>
      <c r="V355" t="n">
        <v>30.3</v>
      </c>
      <c r="W355" t="n">
        <v>1.6</v>
      </c>
      <c r="X355" s="2" t="n">
        <v>5</v>
      </c>
      <c r="Y355" t="n">
        <v>2.58</v>
      </c>
      <c r="Z355" s="2" t="n">
        <v>4</v>
      </c>
      <c r="AA355" t="n">
        <v>0.15</v>
      </c>
      <c r="AB355" t="n">
        <v>3.78</v>
      </c>
      <c r="AC355" t="inlineStr">
        <is>
          <t>T</t>
        </is>
      </c>
      <c r="AD355" t="n">
        <v>10400</v>
      </c>
      <c r="AE355" s="2" t="n">
        <v>20</v>
      </c>
      <c r="AF355" t="n">
        <v>21.7</v>
      </c>
      <c r="AG355" t="n">
        <v>0.054</v>
      </c>
      <c r="AH355" t="n">
        <v>476</v>
      </c>
      <c r="AI355" t="n">
        <v>91</v>
      </c>
      <c r="AJ355" t="n">
        <v>4.82</v>
      </c>
      <c r="AK355" t="n">
        <v>5800</v>
      </c>
      <c r="AL355" t="n">
        <v>6.92</v>
      </c>
      <c r="AM355" t="n">
        <v>10.7</v>
      </c>
      <c r="AN355" t="n">
        <v>1538</v>
      </c>
      <c r="AO355" t="n">
        <v>507</v>
      </c>
      <c r="AP355" t="n">
        <v>1297</v>
      </c>
      <c r="AQ355" t="inlineStr">
        <is>
          <t>T</t>
        </is>
      </c>
      <c r="AR355" t="n">
        <v>2.97</v>
      </c>
      <c r="AS355" t="inlineStr">
        <is>
          <t>T</t>
        </is>
      </c>
      <c r="AT355" t="n">
        <v>5.75</v>
      </c>
      <c r="AU355" t="inlineStr">
        <is>
          <t>T</t>
        </is>
      </c>
      <c r="AV355" t="inlineStr">
        <is>
          <t>T</t>
        </is>
      </c>
      <c r="AW355" t="inlineStr">
        <is>
          <t>T</t>
        </is>
      </c>
      <c r="AX355" t="n">
        <v>83400</v>
      </c>
      <c r="AY355" t="n">
        <v>294</v>
      </c>
      <c r="AZ355" t="n">
        <v>5.03</v>
      </c>
      <c r="BA355" t="n">
        <v>76</v>
      </c>
      <c r="BB355" t="inlineStr">
        <is>
          <t>T</t>
        </is>
      </c>
      <c r="BC355" t="n">
        <v>1.16</v>
      </c>
      <c r="BD355" t="n">
        <v>2.73</v>
      </c>
      <c r="BE355" t="n">
        <v>373</v>
      </c>
      <c r="BF355" s="2" t="n">
        <v>1</v>
      </c>
      <c r="BG355" t="n">
        <v>0.2</v>
      </c>
      <c r="BH355" t="n">
        <v>33.1</v>
      </c>
      <c r="BI355" t="n">
        <v>5.12</v>
      </c>
      <c r="BJ355" t="n">
        <v>1770</v>
      </c>
      <c r="BK355" t="n">
        <v>15</v>
      </c>
      <c r="BL355" t="inlineStr">
        <is>
          <t>T</t>
        </is>
      </c>
      <c r="BM355" t="n">
        <v>2.79</v>
      </c>
      <c r="BN355" t="n">
        <v>8.33</v>
      </c>
      <c r="BO355" t="n">
        <v>27</v>
      </c>
      <c r="BP355" t="n">
        <v>4.26</v>
      </c>
      <c r="BQ355" t="n">
        <v>0.37</v>
      </c>
      <c r="BR355" t="n">
        <v>2160</v>
      </c>
      <c r="BS355" t="n">
        <v>84</v>
      </c>
    </row>
    <row r="356">
      <c r="A356" t="inlineStr">
        <is>
          <t>OREAS0605b</t>
        </is>
      </c>
      <c r="B356" t="n">
        <v>975</v>
      </c>
      <c r="C356" t="n">
        <v>62600</v>
      </c>
      <c r="D356" t="n">
        <v>2454</v>
      </c>
      <c r="E356" t="n">
        <v>1.72</v>
      </c>
      <c r="F356" t="inlineStr">
        <is>
          <t>T</t>
        </is>
      </c>
      <c r="G356" t="inlineStr">
        <is>
          <t>T</t>
        </is>
      </c>
      <c r="H356" t="n">
        <v>0.71</v>
      </c>
      <c r="I356" t="n">
        <v>49.6</v>
      </c>
      <c r="J356" t="n">
        <v>4230</v>
      </c>
      <c r="K356" t="n">
        <v>14</v>
      </c>
      <c r="L356" t="n">
        <v>21.2</v>
      </c>
      <c r="M356" t="inlineStr">
        <is>
          <t>T</t>
        </is>
      </c>
      <c r="N356" t="n">
        <v>19.4</v>
      </c>
      <c r="O356" t="n">
        <v>30.3</v>
      </c>
      <c r="P356" t="n">
        <v>2.31</v>
      </c>
      <c r="Q356" t="n">
        <v>50300</v>
      </c>
      <c r="R356" t="n">
        <v>1.34</v>
      </c>
      <c r="S356" t="n">
        <v>0.64</v>
      </c>
      <c r="T356" t="n">
        <v>0.46</v>
      </c>
      <c r="U356" t="n">
        <v>71400</v>
      </c>
      <c r="V356" t="n">
        <v>32.8</v>
      </c>
      <c r="W356" t="n">
        <v>1.77</v>
      </c>
      <c r="X356" t="n">
        <v>0.29</v>
      </c>
      <c r="Y356" t="n">
        <v>2.27</v>
      </c>
      <c r="Z356" t="n">
        <v>2.2</v>
      </c>
      <c r="AA356" t="n">
        <v>0.22</v>
      </c>
      <c r="AB356" t="n">
        <v>3.92</v>
      </c>
      <c r="AC356" t="inlineStr">
        <is>
          <t>T</t>
        </is>
      </c>
      <c r="AD356" t="n">
        <v>12000</v>
      </c>
      <c r="AE356" t="inlineStr">
        <is>
          <t>T</t>
        </is>
      </c>
      <c r="AF356" t="n">
        <v>28.9</v>
      </c>
      <c r="AG356" t="n">
        <v>0.08799999999999999</v>
      </c>
      <c r="AH356" t="n">
        <v>1731</v>
      </c>
      <c r="AI356" t="n">
        <v>109</v>
      </c>
      <c r="AJ356" t="n">
        <v>17.3</v>
      </c>
      <c r="AK356" t="n">
        <v>5270</v>
      </c>
      <c r="AL356" t="n">
        <v>6.8</v>
      </c>
      <c r="AM356" t="n">
        <v>10.4</v>
      </c>
      <c r="AN356" t="n">
        <v>20.8</v>
      </c>
      <c r="AO356" t="n">
        <v>624</v>
      </c>
      <c r="AP356" t="n">
        <v>1510</v>
      </c>
      <c r="AQ356" t="inlineStr">
        <is>
          <t>T</t>
        </is>
      </c>
      <c r="AR356" t="n">
        <v>3.01</v>
      </c>
      <c r="AS356" t="inlineStr">
        <is>
          <t>T</t>
        </is>
      </c>
      <c r="AT356" t="n">
        <v>17.5</v>
      </c>
      <c r="AU356" t="n">
        <v>0.011</v>
      </c>
      <c r="AV356" t="inlineStr">
        <is>
          <t>T</t>
        </is>
      </c>
      <c r="AW356" t="inlineStr">
        <is>
          <t>T</t>
        </is>
      </c>
      <c r="AX356" t="n">
        <v>99600</v>
      </c>
      <c r="AY356" t="n">
        <v>405</v>
      </c>
      <c r="AZ356" t="n">
        <v>6.31</v>
      </c>
      <c r="BA356" t="n">
        <v>87</v>
      </c>
      <c r="BB356" t="inlineStr">
        <is>
          <t>T</t>
        </is>
      </c>
      <c r="BC356" t="n">
        <v>2.15</v>
      </c>
      <c r="BD356" t="n">
        <v>6.79</v>
      </c>
      <c r="BE356" t="n">
        <v>402</v>
      </c>
      <c r="BF356" t="n">
        <v>0.55</v>
      </c>
      <c r="BG356" t="n">
        <v>0.22</v>
      </c>
      <c r="BH356" t="n">
        <v>33.4</v>
      </c>
      <c r="BI356" t="n">
        <v>4.79</v>
      </c>
      <c r="BJ356" t="n">
        <v>2120</v>
      </c>
      <c r="BK356" t="n">
        <v>15.5</v>
      </c>
      <c r="BL356" t="inlineStr">
        <is>
          <t>T</t>
        </is>
      </c>
      <c r="BM356" t="n">
        <v>3.11</v>
      </c>
      <c r="BN356" t="n">
        <v>24.4</v>
      </c>
      <c r="BO356" t="n">
        <v>30.2</v>
      </c>
      <c r="BP356" t="n">
        <v>5.98</v>
      </c>
      <c r="BQ356" t="n">
        <v>0.6</v>
      </c>
      <c r="BR356" t="n">
        <v>2400</v>
      </c>
      <c r="BS356" t="n">
        <v>77</v>
      </c>
    </row>
    <row r="357">
      <c r="A357" t="inlineStr">
        <is>
          <t>OREAS0606</t>
        </is>
      </c>
      <c r="B357" t="n">
        <v>1.03</v>
      </c>
      <c r="C357" t="n">
        <v>69500</v>
      </c>
      <c r="D357" t="n">
        <v>106</v>
      </c>
      <c r="E357" t="n">
        <v>0.34</v>
      </c>
      <c r="F357" t="inlineStr">
        <is>
          <t>T</t>
        </is>
      </c>
      <c r="G357" t="n">
        <v>2506</v>
      </c>
      <c r="H357" t="n">
        <v>2.58</v>
      </c>
      <c r="I357" t="n">
        <v>5.91</v>
      </c>
      <c r="J357" t="n">
        <v>5210</v>
      </c>
      <c r="K357" t="n">
        <v>0.96</v>
      </c>
      <c r="L357" t="n">
        <v>80</v>
      </c>
      <c r="M357" t="inlineStr">
        <is>
          <t>T</t>
        </is>
      </c>
      <c r="N357" t="n">
        <v>4.33</v>
      </c>
      <c r="O357" t="n">
        <v>30.2</v>
      </c>
      <c r="P357" t="n">
        <v>4.97</v>
      </c>
      <c r="Q357" t="n">
        <v>268</v>
      </c>
      <c r="R357" t="n">
        <v>3.02</v>
      </c>
      <c r="S357" t="n">
        <v>0.8100000000000001</v>
      </c>
      <c r="T357" t="n">
        <v>1.55</v>
      </c>
      <c r="U357" t="n">
        <v>17200</v>
      </c>
      <c r="V357" t="n">
        <v>20.8</v>
      </c>
      <c r="W357" t="n">
        <v>5.98</v>
      </c>
      <c r="X357" t="inlineStr">
        <is>
          <t>T</t>
        </is>
      </c>
      <c r="Y357" t="n">
        <v>2.48</v>
      </c>
      <c r="Z357" t="n">
        <v>0.039</v>
      </c>
      <c r="AA357" t="n">
        <v>0.39</v>
      </c>
      <c r="AB357" t="n">
        <v>0.15</v>
      </c>
      <c r="AC357" t="inlineStr">
        <is>
          <t>T</t>
        </is>
      </c>
      <c r="AD357" t="n">
        <v>32200</v>
      </c>
      <c r="AE357" t="n">
        <v>39.7</v>
      </c>
      <c r="AF357" t="n">
        <v>41.3</v>
      </c>
      <c r="AG357" t="inlineStr">
        <is>
          <t>T</t>
        </is>
      </c>
      <c r="AH357" t="n">
        <v>3628</v>
      </c>
      <c r="AI357" t="n">
        <v>104</v>
      </c>
      <c r="AJ357" t="n">
        <v>4.04</v>
      </c>
      <c r="AK357" t="n">
        <v>17700</v>
      </c>
      <c r="AL357" t="n">
        <v>14.1</v>
      </c>
      <c r="AM357" t="n">
        <v>35.7</v>
      </c>
      <c r="AN357" t="n">
        <v>14.3</v>
      </c>
      <c r="AO357" t="n">
        <v>817</v>
      </c>
      <c r="AP357" t="n">
        <v>107</v>
      </c>
      <c r="AQ357" t="inlineStr">
        <is>
          <t>T</t>
        </is>
      </c>
      <c r="AR357" t="n">
        <v>9.619999999999999</v>
      </c>
      <c r="AS357" t="inlineStr">
        <is>
          <t>T</t>
        </is>
      </c>
      <c r="AT357" t="n">
        <v>17.9</v>
      </c>
      <c r="AU357" t="inlineStr">
        <is>
          <t>T</t>
        </is>
      </c>
      <c r="AV357" t="inlineStr">
        <is>
          <t>T</t>
        </is>
      </c>
      <c r="AW357" t="inlineStr">
        <is>
          <t>T</t>
        </is>
      </c>
      <c r="AX357" t="n">
        <v>5030</v>
      </c>
      <c r="AY357" t="n">
        <v>19.7</v>
      </c>
      <c r="AZ357" t="n">
        <v>3.48</v>
      </c>
      <c r="BA357" t="n">
        <v>2.05</v>
      </c>
      <c r="BB357" t="inlineStr">
        <is>
          <t>T</t>
        </is>
      </c>
      <c r="BC357" t="n">
        <v>7.67</v>
      </c>
      <c r="BD357" t="n">
        <v>4.26</v>
      </c>
      <c r="BE357" t="n">
        <v>204</v>
      </c>
      <c r="BF357" t="n">
        <v>1.11</v>
      </c>
      <c r="BG357" t="n">
        <v>0.68</v>
      </c>
      <c r="BH357" t="n">
        <v>0.76</v>
      </c>
      <c r="BI357" t="n">
        <v>15.2</v>
      </c>
      <c r="BJ357" t="n">
        <v>1700</v>
      </c>
      <c r="BK357" t="n">
        <v>1.15</v>
      </c>
      <c r="BL357" t="inlineStr">
        <is>
          <t>T</t>
        </is>
      </c>
      <c r="BM357" t="n">
        <v>4.41</v>
      </c>
      <c r="BN357" t="n">
        <v>8.890000000000001</v>
      </c>
      <c r="BO357" t="n">
        <v>2.53</v>
      </c>
      <c r="BP357" t="n">
        <v>11.5</v>
      </c>
      <c r="BQ357" t="n">
        <v>0.5600000000000001</v>
      </c>
      <c r="BR357" t="n">
        <v>179</v>
      </c>
      <c r="BS357" t="n">
        <v>66</v>
      </c>
    </row>
    <row r="358">
      <c r="A358" t="inlineStr">
        <is>
          <t>OREAS0607</t>
        </is>
      </c>
      <c r="B358" t="n">
        <v>5.94</v>
      </c>
      <c r="C358" t="n">
        <v>68000</v>
      </c>
      <c r="D358" t="n">
        <v>209</v>
      </c>
      <c r="E358" t="n">
        <v>0.6899999999999999</v>
      </c>
      <c r="F358" t="inlineStr">
        <is>
          <t>T</t>
        </is>
      </c>
      <c r="G358" t="n">
        <v>440</v>
      </c>
      <c r="H358" t="n">
        <v>2.37</v>
      </c>
      <c r="I358" t="n">
        <v>11.6</v>
      </c>
      <c r="J358" t="n">
        <v>4940</v>
      </c>
      <c r="K358" t="n">
        <v>1.63</v>
      </c>
      <c r="L358" t="n">
        <v>76</v>
      </c>
      <c r="M358" t="inlineStr">
        <is>
          <t>T</t>
        </is>
      </c>
      <c r="N358" t="n">
        <v>4.22</v>
      </c>
      <c r="O358" t="n">
        <v>25.7</v>
      </c>
      <c r="P358" t="n">
        <v>4.38</v>
      </c>
      <c r="Q358" t="n">
        <v>563</v>
      </c>
      <c r="R358" t="n">
        <v>2.8</v>
      </c>
      <c r="S358" t="n">
        <v>0.76</v>
      </c>
      <c r="T358" t="n">
        <v>1.44</v>
      </c>
      <c r="U358" t="n">
        <v>17100</v>
      </c>
      <c r="V358" t="n">
        <v>21.1</v>
      </c>
      <c r="W358" t="n">
        <v>5.54</v>
      </c>
      <c r="X358" t="n">
        <v>0.081</v>
      </c>
      <c r="Y358" t="n">
        <v>2.33</v>
      </c>
      <c r="Z358" t="n">
        <v>0.09</v>
      </c>
      <c r="AA358" t="n">
        <v>0.35</v>
      </c>
      <c r="AB358" t="n">
        <v>0.26</v>
      </c>
      <c r="AC358" t="inlineStr">
        <is>
          <t>T</t>
        </is>
      </c>
      <c r="AD358" t="n">
        <v>30600</v>
      </c>
      <c r="AE358" t="n">
        <v>36.8</v>
      </c>
      <c r="AF358" t="n">
        <v>38.6</v>
      </c>
      <c r="AG358" t="inlineStr">
        <is>
          <t>T</t>
        </is>
      </c>
      <c r="AH358" t="n">
        <v>3270</v>
      </c>
      <c r="AI358" t="n">
        <v>96</v>
      </c>
      <c r="AJ358" t="n">
        <v>4.03</v>
      </c>
      <c r="AK358" t="n">
        <v>16100</v>
      </c>
      <c r="AL358" t="n">
        <v>13.2</v>
      </c>
      <c r="AM358" t="n">
        <v>34.5</v>
      </c>
      <c r="AN358" t="n">
        <v>13.3</v>
      </c>
      <c r="AO358" t="n">
        <v>775</v>
      </c>
      <c r="AP358" t="n">
        <v>209</v>
      </c>
      <c r="AQ358" t="inlineStr">
        <is>
          <t>T</t>
        </is>
      </c>
      <c r="AR358" t="n">
        <v>9.19</v>
      </c>
      <c r="AS358" t="inlineStr">
        <is>
          <t>T</t>
        </is>
      </c>
      <c r="AT358" t="n">
        <v>16.7</v>
      </c>
      <c r="AU358" t="inlineStr">
        <is>
          <t>T</t>
        </is>
      </c>
      <c r="AV358" t="inlineStr">
        <is>
          <t>T</t>
        </is>
      </c>
      <c r="AW358" t="inlineStr">
        <is>
          <t>T</t>
        </is>
      </c>
      <c r="AX358" t="n">
        <v>9740</v>
      </c>
      <c r="AY358" t="n">
        <v>30</v>
      </c>
      <c r="AZ358" t="n">
        <v>3.27</v>
      </c>
      <c r="BA358" t="n">
        <v>3.56</v>
      </c>
      <c r="BB358" t="inlineStr">
        <is>
          <t>T</t>
        </is>
      </c>
      <c r="BC358" t="n">
        <v>7.04</v>
      </c>
      <c r="BD358" t="n">
        <v>3.99</v>
      </c>
      <c r="BE358" t="n">
        <v>221</v>
      </c>
      <c r="BF358" t="n">
        <v>1.03</v>
      </c>
      <c r="BG358" t="n">
        <v>0.59</v>
      </c>
      <c r="BH358" t="n">
        <v>2.51</v>
      </c>
      <c r="BI358" t="n">
        <v>14</v>
      </c>
      <c r="BJ358" t="n">
        <v>1660</v>
      </c>
      <c r="BK358" t="n">
        <v>1.29</v>
      </c>
      <c r="BL358" t="inlineStr">
        <is>
          <t>T</t>
        </is>
      </c>
      <c r="BM358" t="n">
        <v>4.11</v>
      </c>
      <c r="BN358" t="n">
        <v>8.51</v>
      </c>
      <c r="BO358" t="n">
        <v>3.15</v>
      </c>
      <c r="BP358" t="n">
        <v>10.6</v>
      </c>
      <c r="BQ358" t="n">
        <v>0.54</v>
      </c>
      <c r="BR358" t="n">
        <v>259</v>
      </c>
      <c r="BS358" t="n">
        <v>63</v>
      </c>
    </row>
    <row r="359">
      <c r="A359" t="inlineStr">
        <is>
          <t>OREAS0607b</t>
        </is>
      </c>
      <c r="B359" t="n">
        <v>6.1</v>
      </c>
      <c r="C359" t="n">
        <v>71800</v>
      </c>
      <c r="D359" t="n">
        <v>180</v>
      </c>
      <c r="E359" t="n">
        <v>0.696</v>
      </c>
      <c r="F359" s="2" t="n">
        <v>10</v>
      </c>
      <c r="G359" t="n">
        <v>2633</v>
      </c>
      <c r="H359" t="n">
        <v>2.74</v>
      </c>
      <c r="I359" t="n">
        <v>12.5</v>
      </c>
      <c r="J359" t="n">
        <v>10700</v>
      </c>
      <c r="K359" t="n">
        <v>3.3</v>
      </c>
      <c r="L359" t="n">
        <v>83</v>
      </c>
      <c r="M359" t="inlineStr">
        <is>
          <t>T</t>
        </is>
      </c>
      <c r="N359" t="n">
        <v>2.79</v>
      </c>
      <c r="O359" t="n">
        <v>17</v>
      </c>
      <c r="P359" t="n">
        <v>5.9</v>
      </c>
      <c r="Q359" t="n">
        <v>554</v>
      </c>
      <c r="R359" t="n">
        <v>3.08</v>
      </c>
      <c r="S359" t="n">
        <v>0.85</v>
      </c>
      <c r="T359" t="n">
        <v>1.23</v>
      </c>
      <c r="U359" t="n">
        <v>22200</v>
      </c>
      <c r="V359" t="n">
        <v>22.3</v>
      </c>
      <c r="W359" t="n">
        <v>5.22</v>
      </c>
      <c r="X359" t="n">
        <v>0.076</v>
      </c>
      <c r="Y359" t="n">
        <v>5.36</v>
      </c>
      <c r="Z359" t="n">
        <v>0.098</v>
      </c>
      <c r="AA359" t="n">
        <v>0.4</v>
      </c>
      <c r="AB359" t="n">
        <v>0.42</v>
      </c>
      <c r="AC359" t="inlineStr">
        <is>
          <t>T</t>
        </is>
      </c>
      <c r="AD359" t="n">
        <v>29100</v>
      </c>
      <c r="AE359" t="n">
        <v>41.1</v>
      </c>
      <c r="AF359" t="n">
        <v>30.5</v>
      </c>
      <c r="AG359" t="n">
        <v>0.079</v>
      </c>
      <c r="AH359" t="n">
        <v>1780</v>
      </c>
      <c r="AI359" t="n">
        <v>260</v>
      </c>
      <c r="AJ359" t="n">
        <v>3.43</v>
      </c>
      <c r="AK359" t="n">
        <v>22100</v>
      </c>
      <c r="AL359" t="n">
        <v>16</v>
      </c>
      <c r="AM359" t="n">
        <v>33</v>
      </c>
      <c r="AN359" t="n">
        <v>4.98</v>
      </c>
      <c r="AO359" t="n">
        <v>370</v>
      </c>
      <c r="AP359" t="n">
        <v>1733</v>
      </c>
      <c r="AQ359" t="inlineStr">
        <is>
          <t>T</t>
        </is>
      </c>
      <c r="AR359" t="n">
        <v>9.43</v>
      </c>
      <c r="AS359" t="inlineStr">
        <is>
          <t>T</t>
        </is>
      </c>
      <c r="AT359" t="n">
        <v>13.9</v>
      </c>
      <c r="AU359" s="2" t="n">
        <v>0.002</v>
      </c>
      <c r="AV359" t="inlineStr">
        <is>
          <t>T</t>
        </is>
      </c>
      <c r="AW359" t="inlineStr">
        <is>
          <t>T</t>
        </is>
      </c>
      <c r="AX359" t="n">
        <v>8920</v>
      </c>
      <c r="AY359" t="n">
        <v>13.6</v>
      </c>
      <c r="AZ359" t="n">
        <v>3.96</v>
      </c>
      <c r="BA359" t="n">
        <v>3.57</v>
      </c>
      <c r="BB359" t="inlineStr">
        <is>
          <t>T</t>
        </is>
      </c>
      <c r="BC359" t="n">
        <v>3.51</v>
      </c>
      <c r="BD359" t="n">
        <v>4.01</v>
      </c>
      <c r="BE359" t="n">
        <v>208</v>
      </c>
      <c r="BF359" t="n">
        <v>1.21</v>
      </c>
      <c r="BG359" t="n">
        <v>0.65</v>
      </c>
      <c r="BH359" t="n">
        <v>2.35</v>
      </c>
      <c r="BI359" t="n">
        <v>13.7</v>
      </c>
      <c r="BJ359" t="n">
        <v>1240</v>
      </c>
      <c r="BK359" t="n">
        <v>1.09</v>
      </c>
      <c r="BL359" t="n">
        <v>0.1</v>
      </c>
      <c r="BM359" t="n">
        <v>4.74</v>
      </c>
      <c r="BN359" t="n">
        <v>3.49</v>
      </c>
      <c r="BO359" t="n">
        <v>2.6</v>
      </c>
      <c r="BP359" t="n">
        <v>12.7</v>
      </c>
      <c r="BQ359" t="n">
        <v>0.55</v>
      </c>
      <c r="BR359" t="n">
        <v>694</v>
      </c>
      <c r="BS359" t="n">
        <v>196</v>
      </c>
    </row>
    <row r="360">
      <c r="A360" t="inlineStr">
        <is>
          <t>OREAS0608</t>
        </is>
      </c>
      <c r="B360" t="n">
        <v>14.6</v>
      </c>
      <c r="C360" t="n">
        <v>66800</v>
      </c>
      <c r="D360" t="n">
        <v>365</v>
      </c>
      <c r="E360" t="n">
        <v>1.21</v>
      </c>
      <c r="F360" t="inlineStr">
        <is>
          <t>T</t>
        </is>
      </c>
      <c r="G360" t="inlineStr">
        <is>
          <t>T</t>
        </is>
      </c>
      <c r="H360" t="n">
        <v>2.19</v>
      </c>
      <c r="I360" t="n">
        <v>20.4</v>
      </c>
      <c r="J360" t="n">
        <v>4580</v>
      </c>
      <c r="K360" t="n">
        <v>2.48</v>
      </c>
      <c r="L360" t="n">
        <v>70</v>
      </c>
      <c r="M360" t="inlineStr">
        <is>
          <t>T</t>
        </is>
      </c>
      <c r="N360" t="n">
        <v>4.42</v>
      </c>
      <c r="O360" t="n">
        <v>26.8</v>
      </c>
      <c r="P360" t="n">
        <v>4</v>
      </c>
      <c r="Q360" t="n">
        <v>1010</v>
      </c>
      <c r="R360" t="n">
        <v>2.54</v>
      </c>
      <c r="S360" t="n">
        <v>0.73</v>
      </c>
      <c r="T360" t="n">
        <v>1.31</v>
      </c>
      <c r="U360" t="n">
        <v>17700</v>
      </c>
      <c r="V360" t="n">
        <v>21.4</v>
      </c>
      <c r="W360" t="n">
        <v>5.04</v>
      </c>
      <c r="X360" t="n">
        <v>0.093</v>
      </c>
      <c r="Y360" t="n">
        <v>2.26</v>
      </c>
      <c r="Z360" t="n">
        <v>0.15</v>
      </c>
      <c r="AA360" t="n">
        <v>0.32</v>
      </c>
      <c r="AB360" t="n">
        <v>0.45</v>
      </c>
      <c r="AC360" t="inlineStr">
        <is>
          <t>T</t>
        </is>
      </c>
      <c r="AD360" t="n">
        <v>29000</v>
      </c>
      <c r="AE360" t="n">
        <v>33.9</v>
      </c>
      <c r="AF360" t="n">
        <v>36.3</v>
      </c>
      <c r="AG360" t="inlineStr">
        <is>
          <t>T</t>
        </is>
      </c>
      <c r="AH360" t="n">
        <v>3010</v>
      </c>
      <c r="AI360" t="n">
        <v>95</v>
      </c>
      <c r="AJ360" t="n">
        <v>4.13</v>
      </c>
      <c r="AK360" t="n">
        <v>14500</v>
      </c>
      <c r="AL360" t="n">
        <v>12.2</v>
      </c>
      <c r="AM360" t="n">
        <v>31.1</v>
      </c>
      <c r="AN360" t="n">
        <v>13.5</v>
      </c>
      <c r="AO360" t="n">
        <v>723</v>
      </c>
      <c r="AP360" t="n">
        <v>316</v>
      </c>
      <c r="AQ360" t="inlineStr">
        <is>
          <t>T</t>
        </is>
      </c>
      <c r="AR360" t="n">
        <v>8.33</v>
      </c>
      <c r="AS360" t="inlineStr">
        <is>
          <t>T</t>
        </is>
      </c>
      <c r="AT360" t="n">
        <v>15.2</v>
      </c>
      <c r="AU360" t="inlineStr">
        <is>
          <t>T</t>
        </is>
      </c>
      <c r="AV360" t="inlineStr">
        <is>
          <t>T</t>
        </is>
      </c>
      <c r="AW360" t="inlineStr">
        <is>
          <t>T</t>
        </is>
      </c>
      <c r="AX360" t="n">
        <v>14000</v>
      </c>
      <c r="AY360" t="n">
        <v>53</v>
      </c>
      <c r="AZ360" t="n">
        <v>3.29</v>
      </c>
      <c r="BA360" t="n">
        <v>6.02</v>
      </c>
      <c r="BB360" t="inlineStr">
        <is>
          <t>T</t>
        </is>
      </c>
      <c r="BC360" t="n">
        <v>6.32</v>
      </c>
      <c r="BD360" t="n">
        <v>4.22</v>
      </c>
      <c r="BE360" t="n">
        <v>231</v>
      </c>
      <c r="BF360" t="n">
        <v>0.9399999999999999</v>
      </c>
      <c r="BG360" t="n">
        <v>0.54</v>
      </c>
      <c r="BH360" t="n">
        <v>5.73</v>
      </c>
      <c r="BI360" t="n">
        <v>13</v>
      </c>
      <c r="BJ360" t="n">
        <v>1670</v>
      </c>
      <c r="BK360" t="n">
        <v>1.42</v>
      </c>
      <c r="BL360" t="inlineStr">
        <is>
          <t>T</t>
        </is>
      </c>
      <c r="BM360" t="n">
        <v>3.85</v>
      </c>
      <c r="BN360" t="n">
        <v>8.65</v>
      </c>
      <c r="BO360" t="n">
        <v>3.99</v>
      </c>
      <c r="BP360" t="n">
        <v>9.949999999999999</v>
      </c>
      <c r="BQ360" t="n">
        <v>0.53</v>
      </c>
      <c r="BR360" t="n">
        <v>366</v>
      </c>
      <c r="BS360" t="n">
        <v>63</v>
      </c>
    </row>
    <row r="361">
      <c r="A361" t="inlineStr">
        <is>
          <t>OREAS0609</t>
        </is>
      </c>
      <c r="B361" t="n">
        <v>24.6</v>
      </c>
      <c r="C361" t="n">
        <v>63900</v>
      </c>
      <c r="D361" t="n">
        <v>1489</v>
      </c>
      <c r="E361" t="n">
        <v>5.16</v>
      </c>
      <c r="F361" t="inlineStr">
        <is>
          <t>T</t>
        </is>
      </c>
      <c r="G361" t="inlineStr">
        <is>
          <t>T</t>
        </is>
      </c>
      <c r="H361" t="n">
        <v>1.42</v>
      </c>
      <c r="I361" t="n">
        <v>112</v>
      </c>
      <c r="J361" t="n">
        <v>2940</v>
      </c>
      <c r="K361" t="n">
        <v>7.4</v>
      </c>
      <c r="L361" t="n">
        <v>53</v>
      </c>
      <c r="M361" t="inlineStr">
        <is>
          <t>T</t>
        </is>
      </c>
      <c r="N361" t="n">
        <v>5.41</v>
      </c>
      <c r="O361" t="n">
        <v>28.4</v>
      </c>
      <c r="P361" t="n">
        <v>2.49</v>
      </c>
      <c r="Q361" t="n">
        <v>4950</v>
      </c>
      <c r="R361" t="n">
        <v>1.68</v>
      </c>
      <c r="S361" t="n">
        <v>0.61</v>
      </c>
      <c r="T361" t="n">
        <v>0.85</v>
      </c>
      <c r="U361" t="n">
        <v>20900</v>
      </c>
      <c r="V361" t="n">
        <v>23.2</v>
      </c>
      <c r="W361" t="n">
        <v>3.19</v>
      </c>
      <c r="X361" t="inlineStr">
        <is>
          <t>T</t>
        </is>
      </c>
      <c r="Y361" t="n">
        <v>2</v>
      </c>
      <c r="Z361" t="n">
        <v>0.47</v>
      </c>
      <c r="AA361" t="n">
        <v>0.23</v>
      </c>
      <c r="AB361" t="n">
        <v>1.97</v>
      </c>
      <c r="AC361" t="inlineStr">
        <is>
          <t>T</t>
        </is>
      </c>
      <c r="AD361" t="n">
        <v>22500</v>
      </c>
      <c r="AE361" t="n">
        <v>23.3</v>
      </c>
      <c r="AF361" t="n">
        <v>25.6</v>
      </c>
      <c r="AG361" t="inlineStr">
        <is>
          <t>T</t>
        </is>
      </c>
      <c r="AH361" t="n">
        <v>1857</v>
      </c>
      <c r="AI361" t="n">
        <v>82</v>
      </c>
      <c r="AJ361" t="n">
        <v>4.43</v>
      </c>
      <c r="AK361" t="n">
        <v>9340</v>
      </c>
      <c r="AL361" t="n">
        <v>9.17</v>
      </c>
      <c r="AM361" t="n">
        <v>21.3</v>
      </c>
      <c r="AN361" t="n">
        <v>12.6</v>
      </c>
      <c r="AO361" t="n">
        <v>570</v>
      </c>
      <c r="AP361" t="n">
        <v>608</v>
      </c>
      <c r="AQ361" t="inlineStr">
        <is>
          <t>T</t>
        </is>
      </c>
      <c r="AR361" t="n">
        <v>5.82</v>
      </c>
      <c r="AS361" t="inlineStr">
        <is>
          <t>T</t>
        </is>
      </c>
      <c r="AT361" t="n">
        <v>9.02</v>
      </c>
      <c r="AU361" t="inlineStr">
        <is>
          <t>T</t>
        </is>
      </c>
      <c r="AV361" t="inlineStr">
        <is>
          <t>T</t>
        </is>
      </c>
      <c r="AW361" t="inlineStr">
        <is>
          <t>T</t>
        </is>
      </c>
      <c r="AX361" t="n">
        <v>34300</v>
      </c>
      <c r="AY361" t="n">
        <v>140</v>
      </c>
      <c r="AZ361" t="n">
        <v>3.08</v>
      </c>
      <c r="BA361" t="n">
        <v>17.1</v>
      </c>
      <c r="BB361" t="inlineStr">
        <is>
          <t>T</t>
        </is>
      </c>
      <c r="BC361" t="n">
        <v>4.15</v>
      </c>
      <c r="BD361" t="n">
        <v>10.1</v>
      </c>
      <c r="BE361" t="n">
        <v>284</v>
      </c>
      <c r="BF361" t="n">
        <v>0.71</v>
      </c>
      <c r="BG361" t="n">
        <v>0.36</v>
      </c>
      <c r="BH361" t="n">
        <v>19.1</v>
      </c>
      <c r="BI361" t="n">
        <v>9.91</v>
      </c>
      <c r="BJ361" t="n">
        <v>1610</v>
      </c>
      <c r="BK361" t="n">
        <v>1.68</v>
      </c>
      <c r="BL361" t="inlineStr">
        <is>
          <t>T</t>
        </is>
      </c>
      <c r="BM361" t="n">
        <v>2.87</v>
      </c>
      <c r="BN361" t="n">
        <v>9.49</v>
      </c>
      <c r="BO361" t="n">
        <v>5.62</v>
      </c>
      <c r="BP361" t="n">
        <v>7.29</v>
      </c>
      <c r="BQ361" t="n">
        <v>0.53</v>
      </c>
      <c r="BR361" t="n">
        <v>1032</v>
      </c>
      <c r="BS361" t="n">
        <v>59</v>
      </c>
    </row>
    <row r="362">
      <c r="A362" t="inlineStr">
        <is>
          <t>OREAS0609b</t>
        </is>
      </c>
      <c r="B362" t="n">
        <v>24.4</v>
      </c>
      <c r="C362" t="n">
        <v>67100</v>
      </c>
      <c r="D362" t="n">
        <v>1500</v>
      </c>
      <c r="E362" t="n">
        <v>4.97</v>
      </c>
      <c r="F362" s="2" t="n">
        <v>10</v>
      </c>
      <c r="G362" t="inlineStr">
        <is>
          <t>T</t>
        </is>
      </c>
      <c r="H362" t="n">
        <v>2.43</v>
      </c>
      <c r="I362" t="n">
        <v>110</v>
      </c>
      <c r="J362" t="n">
        <v>9390</v>
      </c>
      <c r="K362" t="n">
        <v>8.16</v>
      </c>
      <c r="L362" t="n">
        <v>71</v>
      </c>
      <c r="M362" t="inlineStr">
        <is>
          <t>T</t>
        </is>
      </c>
      <c r="N362" t="n">
        <v>5.43</v>
      </c>
      <c r="O362" t="n">
        <v>19.9</v>
      </c>
      <c r="P362" t="n">
        <v>5.28</v>
      </c>
      <c r="Q362" t="n">
        <v>4980</v>
      </c>
      <c r="R362" t="n">
        <v>2.75</v>
      </c>
      <c r="S362" t="n">
        <v>0.8100000000000001</v>
      </c>
      <c r="T362" t="n">
        <v>1.08</v>
      </c>
      <c r="U362" t="n">
        <v>28900</v>
      </c>
      <c r="V362" t="n">
        <v>23</v>
      </c>
      <c r="W362" t="n">
        <v>4.58</v>
      </c>
      <c r="X362" t="n">
        <v>0.18</v>
      </c>
      <c r="Y362" t="n">
        <v>5</v>
      </c>
      <c r="Z362" t="n">
        <v>0.52</v>
      </c>
      <c r="AA362" t="n">
        <v>0.36</v>
      </c>
      <c r="AB362" t="n">
        <v>2.05</v>
      </c>
      <c r="AC362" t="inlineStr">
        <is>
          <t>T</t>
        </is>
      </c>
      <c r="AD362" t="n">
        <v>25300</v>
      </c>
      <c r="AE362" t="n">
        <v>35.3</v>
      </c>
      <c r="AF362" t="n">
        <v>30.9</v>
      </c>
      <c r="AG362" t="n">
        <v>0.083</v>
      </c>
      <c r="AH362" t="n">
        <v>1470</v>
      </c>
      <c r="AI362" t="n">
        <v>230</v>
      </c>
      <c r="AJ362" t="n">
        <v>5.54</v>
      </c>
      <c r="AK362" t="n">
        <v>19100</v>
      </c>
      <c r="AL362" t="n">
        <v>14.6</v>
      </c>
      <c r="AM362" t="n">
        <v>29.9</v>
      </c>
      <c r="AN362" t="n">
        <v>7.05</v>
      </c>
      <c r="AO362" t="n">
        <v>330</v>
      </c>
      <c r="AP362" t="n">
        <v>448</v>
      </c>
      <c r="AQ362" t="inlineStr">
        <is>
          <t>T</t>
        </is>
      </c>
      <c r="AR362" t="n">
        <v>8.369999999999999</v>
      </c>
      <c r="AS362" t="inlineStr">
        <is>
          <t>T</t>
        </is>
      </c>
      <c r="AT362" t="n">
        <v>13.9</v>
      </c>
      <c r="AU362" s="2" t="n">
        <v>0.002</v>
      </c>
      <c r="AV362" t="inlineStr">
        <is>
          <t>T</t>
        </is>
      </c>
      <c r="AW362" t="inlineStr">
        <is>
          <t>T</t>
        </is>
      </c>
      <c r="AX362" t="n">
        <v>22700</v>
      </c>
      <c r="AY362" t="n">
        <v>158</v>
      </c>
      <c r="AZ362" t="n">
        <v>3.73</v>
      </c>
      <c r="BA362" t="n">
        <v>15.5</v>
      </c>
      <c r="BB362" t="inlineStr">
        <is>
          <t>T</t>
        </is>
      </c>
      <c r="BC362" t="n">
        <v>2.82</v>
      </c>
      <c r="BD362" t="n">
        <v>11.6</v>
      </c>
      <c r="BE362" t="n">
        <v>219</v>
      </c>
      <c r="BF362" t="n">
        <v>1.07</v>
      </c>
      <c r="BG362" t="n">
        <v>0.57</v>
      </c>
      <c r="BH362" t="n">
        <v>21.8</v>
      </c>
      <c r="BI362" t="n">
        <v>12.2</v>
      </c>
      <c r="BJ362" t="n">
        <v>1220</v>
      </c>
      <c r="BK362" t="n">
        <v>1.48</v>
      </c>
      <c r="BL362" t="n">
        <v>0.095</v>
      </c>
      <c r="BM362" t="n">
        <v>4.26</v>
      </c>
      <c r="BN362" t="n">
        <v>5.69</v>
      </c>
      <c r="BO362" t="n">
        <v>4.42</v>
      </c>
      <c r="BP362" t="n">
        <v>11.4</v>
      </c>
      <c r="BQ362" t="n">
        <v>0.5600000000000001</v>
      </c>
      <c r="BR362" t="n">
        <v>1308</v>
      </c>
      <c r="BS362" t="n">
        <v>181</v>
      </c>
    </row>
    <row r="363">
      <c r="A363" t="inlineStr">
        <is>
          <t>OREAS0060b</t>
        </is>
      </c>
      <c r="B363" t="n">
        <v>4.96</v>
      </c>
      <c r="C363" t="inlineStr">
        <is>
          <t>T</t>
        </is>
      </c>
      <c r="D363" t="inlineStr">
        <is>
          <t>T</t>
        </is>
      </c>
      <c r="E363" t="n">
        <v>2.57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inlineStr">
        <is>
          <t>T</t>
        </is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OREAS0060c</t>
        </is>
      </c>
      <c r="B364" t="n">
        <v>4.81</v>
      </c>
      <c r="C364" t="inlineStr">
        <is>
          <t>T</t>
        </is>
      </c>
      <c r="D364" t="inlineStr">
        <is>
          <t>T</t>
        </is>
      </c>
      <c r="E364" t="n">
        <v>2.47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inlineStr">
        <is>
          <t>T</t>
        </is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8600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OREAS0060d</t>
        </is>
      </c>
      <c r="B365" t="n">
        <v>4.45</v>
      </c>
      <c r="C365" t="n">
        <v>35600</v>
      </c>
      <c r="D365" t="n">
        <v>15.7</v>
      </c>
      <c r="E365" t="n">
        <v>2.47</v>
      </c>
      <c r="F365" t="inlineStr">
        <is>
          <t>T</t>
        </is>
      </c>
      <c r="G365" t="n">
        <v>215</v>
      </c>
      <c r="H365" t="n">
        <v>0.72</v>
      </c>
      <c r="I365" t="n">
        <v>0.31</v>
      </c>
      <c r="J365" t="n">
        <v>101900</v>
      </c>
      <c r="K365" t="n">
        <v>0.15</v>
      </c>
      <c r="L365" t="n">
        <v>18.6</v>
      </c>
      <c r="M365" t="inlineStr">
        <is>
          <t>T</t>
        </is>
      </c>
      <c r="N365" t="n">
        <v>7.59</v>
      </c>
      <c r="O365" t="n">
        <v>13.6</v>
      </c>
      <c r="P365" t="n">
        <v>4.34</v>
      </c>
      <c r="Q365" t="n">
        <v>73</v>
      </c>
      <c r="R365" t="n">
        <v>1.37</v>
      </c>
      <c r="S365" t="n">
        <v>0.8100000000000001</v>
      </c>
      <c r="T365" t="n">
        <v>0.5</v>
      </c>
      <c r="U365" t="n">
        <v>19600</v>
      </c>
      <c r="V365" t="n">
        <v>8.15</v>
      </c>
      <c r="W365" t="n">
        <v>1.62</v>
      </c>
      <c r="X365" t="inlineStr">
        <is>
          <t>T</t>
        </is>
      </c>
      <c r="Y365" t="n">
        <v>1.3</v>
      </c>
      <c r="Z365" t="n">
        <v>0.1</v>
      </c>
      <c r="AA365" t="n">
        <v>0.28</v>
      </c>
      <c r="AB365" t="n">
        <v>0.023</v>
      </c>
      <c r="AC365" t="inlineStr">
        <is>
          <t>T</t>
        </is>
      </c>
      <c r="AD365" t="n">
        <v>15100</v>
      </c>
      <c r="AE365" t="n">
        <v>9.09</v>
      </c>
      <c r="AF365" t="n">
        <v>40.6</v>
      </c>
      <c r="AG365" t="n">
        <v>0.12</v>
      </c>
      <c r="AH365" t="n">
        <v>5900</v>
      </c>
      <c r="AI365" t="n">
        <v>590</v>
      </c>
      <c r="AJ365" t="n">
        <v>2.83</v>
      </c>
      <c r="AK365" t="n">
        <v>5650</v>
      </c>
      <c r="AL365" t="n">
        <v>1.78</v>
      </c>
      <c r="AM365" t="n">
        <v>8.9</v>
      </c>
      <c r="AN365" t="n">
        <v>8.640000000000001</v>
      </c>
      <c r="AO365" t="n">
        <v>420</v>
      </c>
      <c r="AP365" t="n">
        <v>10.6</v>
      </c>
      <c r="AQ365" t="inlineStr">
        <is>
          <t>T</t>
        </is>
      </c>
      <c r="AR365" t="n">
        <v>2.2</v>
      </c>
      <c r="AS365" t="inlineStr">
        <is>
          <t>T</t>
        </is>
      </c>
      <c r="AT365" t="n">
        <v>9.91</v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5730</v>
      </c>
      <c r="AY365" t="n">
        <v>2.14</v>
      </c>
      <c r="AZ365" t="n">
        <v>6.85</v>
      </c>
      <c r="BA365" t="inlineStr">
        <is>
          <t>T</t>
        </is>
      </c>
      <c r="BB365" t="inlineStr">
        <is>
          <t>T</t>
        </is>
      </c>
      <c r="BC365" t="n">
        <v>1.51</v>
      </c>
      <c r="BD365" t="n">
        <v>0.7</v>
      </c>
      <c r="BE365" t="n">
        <v>244</v>
      </c>
      <c r="BF365" t="inlineStr">
        <is>
          <t>T</t>
        </is>
      </c>
      <c r="BG365" t="n">
        <v>0.24</v>
      </c>
      <c r="BH365" t="n">
        <v>2.02</v>
      </c>
      <c r="BI365" t="n">
        <v>2.15</v>
      </c>
      <c r="BJ365" t="n">
        <v>1710</v>
      </c>
      <c r="BK365" t="n">
        <v>0.64</v>
      </c>
      <c r="BL365" t="n">
        <v>0.11</v>
      </c>
      <c r="BM365" t="n">
        <v>0.65</v>
      </c>
      <c r="BN365" t="n">
        <v>37.8</v>
      </c>
      <c r="BO365" t="n">
        <v>2.28</v>
      </c>
      <c r="BP365" t="n">
        <v>7.25</v>
      </c>
      <c r="BQ365" t="n">
        <v>0.75</v>
      </c>
      <c r="BR365" t="n">
        <v>36.9</v>
      </c>
      <c r="BS365" t="n">
        <v>49.6</v>
      </c>
    </row>
    <row r="366">
      <c r="A366" t="inlineStr">
        <is>
          <t>OREAS0060e</t>
        </is>
      </c>
      <c r="B366" t="n">
        <v>4.83</v>
      </c>
      <c r="C366" t="n">
        <v>71200</v>
      </c>
      <c r="D366" t="n">
        <v>13.3</v>
      </c>
      <c r="E366" t="n">
        <v>2.38</v>
      </c>
      <c r="F366" t="n">
        <v>14.6</v>
      </c>
      <c r="G366" t="n">
        <v>386</v>
      </c>
      <c r="H366" t="n">
        <v>0.95</v>
      </c>
      <c r="I366" t="n">
        <v>0.097</v>
      </c>
      <c r="J366" t="n">
        <v>37800</v>
      </c>
      <c r="K366" t="n">
        <v>0.34</v>
      </c>
      <c r="L366" t="n">
        <v>30.7</v>
      </c>
      <c r="M366" t="inlineStr">
        <is>
          <t>T</t>
        </is>
      </c>
      <c r="N366" t="n">
        <v>14.2</v>
      </c>
      <c r="O366" t="n">
        <v>25.8</v>
      </c>
      <c r="P366" t="n">
        <v>3.85</v>
      </c>
      <c r="Q366" t="n">
        <v>116</v>
      </c>
      <c r="R366" t="n">
        <v>2.54</v>
      </c>
      <c r="S366" t="n">
        <v>1.5</v>
      </c>
      <c r="T366" t="n">
        <v>0.87</v>
      </c>
      <c r="U366" t="n">
        <v>38200</v>
      </c>
      <c r="V366" t="n">
        <v>15.3</v>
      </c>
      <c r="W366" t="n">
        <v>2.96</v>
      </c>
      <c r="X366" t="n">
        <v>0.098</v>
      </c>
      <c r="Y366" t="n">
        <v>2.58</v>
      </c>
      <c r="Z366" t="n">
        <v>0.068</v>
      </c>
      <c r="AA366" t="n">
        <v>0.52</v>
      </c>
      <c r="AB366" t="n">
        <v>0.048</v>
      </c>
      <c r="AC366" t="inlineStr">
        <is>
          <t>T</t>
        </is>
      </c>
      <c r="AD366" t="n">
        <v>17500</v>
      </c>
      <c r="AE366" t="n">
        <v>14.1</v>
      </c>
      <c r="AF366" t="n">
        <v>35.8</v>
      </c>
      <c r="AG366" t="n">
        <v>0.23</v>
      </c>
      <c r="AH366" t="n">
        <v>14600</v>
      </c>
      <c r="AI366" t="n">
        <v>830</v>
      </c>
      <c r="AJ366" t="n">
        <v>3.1</v>
      </c>
      <c r="AK366" t="n">
        <v>19600</v>
      </c>
      <c r="AL366" t="n">
        <v>3.18</v>
      </c>
      <c r="AM366" t="n">
        <v>16.2</v>
      </c>
      <c r="AN366" t="n">
        <v>14.1</v>
      </c>
      <c r="AO366" t="n">
        <v>870</v>
      </c>
      <c r="AP366" t="n">
        <v>40.5</v>
      </c>
      <c r="AQ366" t="inlineStr">
        <is>
          <t>T</t>
        </is>
      </c>
      <c r="AR366" t="n">
        <v>3.74</v>
      </c>
      <c r="AS366" t="inlineStr">
        <is>
          <t>T</t>
        </is>
      </c>
      <c r="AT366" t="n">
        <v>8.609999999999999</v>
      </c>
      <c r="AU366" s="2" t="n">
        <v>0.002</v>
      </c>
      <c r="AV366" t="inlineStr">
        <is>
          <t>T</t>
        </is>
      </c>
      <c r="AW366" t="inlineStr">
        <is>
          <t>T</t>
        </is>
      </c>
      <c r="AX366" t="n">
        <v>4690</v>
      </c>
      <c r="AY366" t="n">
        <v>7.74</v>
      </c>
      <c r="AZ366" t="n">
        <v>15.2</v>
      </c>
      <c r="BA366" t="n">
        <v>0.45</v>
      </c>
      <c r="BB366" t="inlineStr">
        <is>
          <t>T</t>
        </is>
      </c>
      <c r="BC366" t="n">
        <v>2.97</v>
      </c>
      <c r="BD366" t="n">
        <v>0.9399999999999999</v>
      </c>
      <c r="BE366" t="n">
        <v>444</v>
      </c>
      <c r="BF366" t="n">
        <v>0.19</v>
      </c>
      <c r="BG366" t="n">
        <v>0.44</v>
      </c>
      <c r="BH366" t="n">
        <v>0.92</v>
      </c>
      <c r="BI366" t="n">
        <v>2.93</v>
      </c>
      <c r="BJ366" t="n">
        <v>3670</v>
      </c>
      <c r="BK366" t="n">
        <v>0.51</v>
      </c>
      <c r="BL366" t="n">
        <v>0.2</v>
      </c>
      <c r="BM366" t="n">
        <v>0.79</v>
      </c>
      <c r="BN366" t="n">
        <v>94</v>
      </c>
      <c r="BO366" t="n">
        <v>1.62</v>
      </c>
      <c r="BP366" t="n">
        <v>14.2</v>
      </c>
      <c r="BQ366" t="n">
        <v>1.46</v>
      </c>
      <c r="BR366" t="n">
        <v>141</v>
      </c>
      <c r="BS366" t="n">
        <v>98</v>
      </c>
    </row>
    <row r="367">
      <c r="A367" t="inlineStr">
        <is>
          <t>OREAS0060P</t>
        </is>
      </c>
      <c r="B367" t="n">
        <v>4.89</v>
      </c>
      <c r="C367" t="inlineStr">
        <is>
          <t>T</t>
        </is>
      </c>
      <c r="D367" t="inlineStr">
        <is>
          <t>T</t>
        </is>
      </c>
      <c r="E367" t="n">
        <v>2.6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inlineStr">
        <is>
          <t>T</t>
        </is>
      </c>
      <c r="O367" t="inlineStr">
        <is>
          <t>T</t>
        </is>
      </c>
      <c r="P367" t="inlineStr">
        <is>
          <t>T</t>
        </is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T</t>
        </is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inlineStr">
        <is>
          <t>T</t>
        </is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inlineStr">
        <is>
          <t>T</t>
        </is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OREAS0610</t>
        </is>
      </c>
      <c r="B368" t="n">
        <v>48.4</v>
      </c>
      <c r="C368" t="n">
        <v>59900</v>
      </c>
      <c r="D368" t="n">
        <v>2835</v>
      </c>
      <c r="E368" t="n">
        <v>9.83</v>
      </c>
      <c r="F368" t="inlineStr">
        <is>
          <t>T</t>
        </is>
      </c>
      <c r="G368" t="inlineStr">
        <is>
          <t>T</t>
        </is>
      </c>
      <c r="H368" t="n">
        <v>1.48</v>
      </c>
      <c r="I368" t="n">
        <v>224</v>
      </c>
      <c r="J368" t="n">
        <v>2410</v>
      </c>
      <c r="K368" t="n">
        <v>12.1</v>
      </c>
      <c r="L368" t="n">
        <v>46.7</v>
      </c>
      <c r="M368" t="inlineStr">
        <is>
          <t>T</t>
        </is>
      </c>
      <c r="N368" t="n">
        <v>7.72</v>
      </c>
      <c r="O368" t="n">
        <v>39.1</v>
      </c>
      <c r="P368" t="n">
        <v>2.16</v>
      </c>
      <c r="Q368" t="n">
        <v>9710</v>
      </c>
      <c r="R368" t="n">
        <v>1.53</v>
      </c>
      <c r="S368" t="n">
        <v>0.59</v>
      </c>
      <c r="T368" t="n">
        <v>0.77</v>
      </c>
      <c r="U368" t="n">
        <v>23700</v>
      </c>
      <c r="V368" t="n">
        <v>24.4</v>
      </c>
      <c r="W368" t="n">
        <v>2.86</v>
      </c>
      <c r="X368" t="inlineStr">
        <is>
          <t>T</t>
        </is>
      </c>
      <c r="Y368" t="n">
        <v>2.01</v>
      </c>
      <c r="Z368" t="n">
        <v>0.8</v>
      </c>
      <c r="AA368" t="n">
        <v>0.22</v>
      </c>
      <c r="AB368" t="n">
        <v>3.9</v>
      </c>
      <c r="AC368" t="inlineStr">
        <is>
          <t>T</t>
        </is>
      </c>
      <c r="AD368" t="n">
        <v>19800</v>
      </c>
      <c r="AE368" t="n">
        <v>20.4</v>
      </c>
      <c r="AF368" t="n">
        <v>28.4</v>
      </c>
      <c r="AG368" t="inlineStr">
        <is>
          <t>T</t>
        </is>
      </c>
      <c r="AH368" t="n">
        <v>1557</v>
      </c>
      <c r="AI368" t="n">
        <v>78</v>
      </c>
      <c r="AJ368" t="n">
        <v>4.82</v>
      </c>
      <c r="AK368" t="n">
        <v>8200</v>
      </c>
      <c r="AL368" t="n">
        <v>8.27</v>
      </c>
      <c r="AM368" t="n">
        <v>18.9</v>
      </c>
      <c r="AN368" t="n">
        <v>24.3</v>
      </c>
      <c r="AO368" t="n">
        <v>554</v>
      </c>
      <c r="AP368" t="n">
        <v>662</v>
      </c>
      <c r="AQ368" t="inlineStr">
        <is>
          <t>T</t>
        </is>
      </c>
      <c r="AR368" t="n">
        <v>5.09</v>
      </c>
      <c r="AS368" t="inlineStr">
        <is>
          <t>T</t>
        </is>
      </c>
      <c r="AT368" t="n">
        <v>7.63</v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40700</v>
      </c>
      <c r="AY368" t="n">
        <v>299</v>
      </c>
      <c r="AZ368" t="n">
        <v>3.06</v>
      </c>
      <c r="BA368" t="n">
        <v>29.1</v>
      </c>
      <c r="BB368" t="inlineStr">
        <is>
          <t>T</t>
        </is>
      </c>
      <c r="BC368" t="n">
        <v>3.68</v>
      </c>
      <c r="BD368" t="n">
        <v>27.1</v>
      </c>
      <c r="BE368" t="n">
        <v>306</v>
      </c>
      <c r="BF368" t="n">
        <v>0.68</v>
      </c>
      <c r="BG368" t="n">
        <v>0.31</v>
      </c>
      <c r="BH368" t="n">
        <v>41.7</v>
      </c>
      <c r="BI368" t="n">
        <v>8.949999999999999</v>
      </c>
      <c r="BJ368" t="n">
        <v>1670</v>
      </c>
      <c r="BK368" t="n">
        <v>1.84</v>
      </c>
      <c r="BL368" t="inlineStr">
        <is>
          <t>T</t>
        </is>
      </c>
      <c r="BM368" t="n">
        <v>2.63</v>
      </c>
      <c r="BN368" t="n">
        <v>11.6</v>
      </c>
      <c r="BO368" t="n">
        <v>7.57</v>
      </c>
      <c r="BP368" t="n">
        <v>6.59</v>
      </c>
      <c r="BQ368" t="n">
        <v>0.52</v>
      </c>
      <c r="BR368" t="n">
        <v>1754</v>
      </c>
      <c r="BS368" t="n">
        <v>61</v>
      </c>
    </row>
    <row r="369">
      <c r="A369" t="inlineStr">
        <is>
          <t>OREAS0611</t>
        </is>
      </c>
      <c r="B369" t="n">
        <v>79.2</v>
      </c>
      <c r="C369" t="n">
        <v>57800</v>
      </c>
      <c r="D369" t="n">
        <v>3400</v>
      </c>
      <c r="E369" t="n">
        <v>15.7</v>
      </c>
      <c r="F369" t="inlineStr">
        <is>
          <t>T</t>
        </is>
      </c>
      <c r="G369" t="inlineStr">
        <is>
          <t>T</t>
        </is>
      </c>
      <c r="H369" t="n">
        <v>1.46</v>
      </c>
      <c r="I369" t="n">
        <v>265</v>
      </c>
      <c r="J369" t="n">
        <v>2270</v>
      </c>
      <c r="K369" t="n">
        <v>13.9</v>
      </c>
      <c r="L369" t="n">
        <v>46.4</v>
      </c>
      <c r="M369" t="inlineStr">
        <is>
          <t>T</t>
        </is>
      </c>
      <c r="N369" t="n">
        <v>8.699999999999999</v>
      </c>
      <c r="O369" t="n">
        <v>51</v>
      </c>
      <c r="P369" t="n">
        <v>2.06</v>
      </c>
      <c r="Q369" t="n">
        <v>11700</v>
      </c>
      <c r="R369" t="n">
        <v>1.55</v>
      </c>
      <c r="S369" t="n">
        <v>0.61</v>
      </c>
      <c r="T369" t="n">
        <v>0.76</v>
      </c>
      <c r="U369" t="n">
        <v>25400</v>
      </c>
      <c r="V369" t="n">
        <v>24.4</v>
      </c>
      <c r="W369" t="n">
        <v>2.92</v>
      </c>
      <c r="X369" t="inlineStr">
        <is>
          <t>T</t>
        </is>
      </c>
      <c r="Y369" t="n">
        <v>2.26</v>
      </c>
      <c r="Z369" t="n">
        <v>0.95</v>
      </c>
      <c r="AA369" t="n">
        <v>0.22</v>
      </c>
      <c r="AB369" t="n">
        <v>4.68</v>
      </c>
      <c r="AC369" t="inlineStr">
        <is>
          <t>T</t>
        </is>
      </c>
      <c r="AD369" t="n">
        <v>18600</v>
      </c>
      <c r="AE369" t="n">
        <v>20.8</v>
      </c>
      <c r="AF369" t="n">
        <v>29.7</v>
      </c>
      <c r="AG369" t="inlineStr">
        <is>
          <t>T</t>
        </is>
      </c>
      <c r="AH369" t="n">
        <v>1472</v>
      </c>
      <c r="AI369" t="n">
        <v>79</v>
      </c>
      <c r="AJ369" t="n">
        <v>5.46</v>
      </c>
      <c r="AK369" t="n">
        <v>8040</v>
      </c>
      <c r="AL369" t="n">
        <v>8.82</v>
      </c>
      <c r="AM369" t="n">
        <v>19.4</v>
      </c>
      <c r="AN369" t="n">
        <v>26.9</v>
      </c>
      <c r="AO369" t="n">
        <v>548</v>
      </c>
      <c r="AP369" t="n">
        <v>640</v>
      </c>
      <c r="AQ369" t="inlineStr">
        <is>
          <t>T</t>
        </is>
      </c>
      <c r="AR369" t="n">
        <v>5.15</v>
      </c>
      <c r="AS369" t="inlineStr">
        <is>
          <t>T</t>
        </is>
      </c>
      <c r="AT369" t="n">
        <v>7.25</v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41800</v>
      </c>
      <c r="AY369" t="n">
        <v>365</v>
      </c>
      <c r="AZ369" t="n">
        <v>3.2</v>
      </c>
      <c r="BA369" t="n">
        <v>34.8</v>
      </c>
      <c r="BB369" t="inlineStr">
        <is>
          <t>T</t>
        </is>
      </c>
      <c r="BC369" t="n">
        <v>3.8</v>
      </c>
      <c r="BD369" t="n">
        <v>32.1</v>
      </c>
      <c r="BE369" t="n">
        <v>317</v>
      </c>
      <c r="BF369" t="n">
        <v>0.71</v>
      </c>
      <c r="BG369" t="n">
        <v>0.31</v>
      </c>
      <c r="BH369" t="n">
        <v>49</v>
      </c>
      <c r="BI369" t="n">
        <v>8.66</v>
      </c>
      <c r="BJ369" t="n">
        <v>1920</v>
      </c>
      <c r="BK369" t="n">
        <v>2.17</v>
      </c>
      <c r="BL369" t="inlineStr">
        <is>
          <t>T</t>
        </is>
      </c>
      <c r="BM369" t="n">
        <v>2.68</v>
      </c>
      <c r="BN369" t="n">
        <v>12.7</v>
      </c>
      <c r="BO369" t="n">
        <v>8.75</v>
      </c>
      <c r="BP369" t="n">
        <v>6.8</v>
      </c>
      <c r="BQ369" t="n">
        <v>0.55</v>
      </c>
      <c r="BR369" t="n">
        <v>2023</v>
      </c>
      <c r="BS369" t="n">
        <v>69</v>
      </c>
    </row>
    <row r="370">
      <c r="A370" t="inlineStr">
        <is>
          <t>OREAS0061d</t>
        </is>
      </c>
      <c r="B370" t="n">
        <v>9.27</v>
      </c>
      <c r="C370" t="inlineStr">
        <is>
          <t>T</t>
        </is>
      </c>
      <c r="D370" t="inlineStr">
        <is>
          <t>T</t>
        </is>
      </c>
      <c r="E370" t="n">
        <v>4.76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OREAS0061e</t>
        </is>
      </c>
      <c r="B371" t="n">
        <v>5.37</v>
      </c>
      <c r="C371" t="inlineStr">
        <is>
          <t>T</t>
        </is>
      </c>
      <c r="D371" t="inlineStr">
        <is>
          <t>T</t>
        </is>
      </c>
      <c r="E371" t="n">
        <v>4.43</v>
      </c>
      <c r="F371" t="inlineStr">
        <is>
          <t>T</t>
        </is>
      </c>
      <c r="G371" t="inlineStr">
        <is>
          <t>T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T</t>
        </is>
      </c>
      <c r="L371" t="inlineStr">
        <is>
          <t>T</t>
        </is>
      </c>
      <c r="M371" t="inlineStr">
        <is>
          <t>T</t>
        </is>
      </c>
      <c r="N371" t="inlineStr">
        <is>
          <t>T</t>
        </is>
      </c>
      <c r="O371" t="inlineStr">
        <is>
          <t>T</t>
        </is>
      </c>
      <c r="P371" t="inlineStr">
        <is>
          <t>T</t>
        </is>
      </c>
      <c r="Q371" t="inlineStr">
        <is>
          <t>T</t>
        </is>
      </c>
      <c r="R371" t="inlineStr">
        <is>
          <t>T</t>
        </is>
      </c>
      <c r="S371" t="inlineStr">
        <is>
          <t>T</t>
        </is>
      </c>
      <c r="T371" t="inlineStr">
        <is>
          <t>T</t>
        </is>
      </c>
      <c r="U371" t="inlineStr">
        <is>
          <t>T</t>
        </is>
      </c>
      <c r="V371" t="inlineStr">
        <is>
          <t>T</t>
        </is>
      </c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inlineStr">
        <is>
          <t>T</t>
        </is>
      </c>
      <c r="AD371" t="inlineStr">
        <is>
          <t>T</t>
        </is>
      </c>
      <c r="AE371" t="inlineStr">
        <is>
          <t>T</t>
        </is>
      </c>
      <c r="AF371" t="inlineStr">
        <is>
          <t>T</t>
        </is>
      </c>
      <c r="AG371" t="inlineStr">
        <is>
          <t>T</t>
        </is>
      </c>
      <c r="AH371" t="inlineStr">
        <is>
          <t>T</t>
        </is>
      </c>
      <c r="AI371" t="inlineStr">
        <is>
          <t>T</t>
        </is>
      </c>
      <c r="AJ371" t="inlineStr">
        <is>
          <t>T</t>
        </is>
      </c>
      <c r="AK371" t="inlineStr">
        <is>
          <t>T</t>
        </is>
      </c>
      <c r="AL371" t="inlineStr">
        <is>
          <t>T</t>
        </is>
      </c>
      <c r="AM371" t="inlineStr">
        <is>
          <t>T</t>
        </is>
      </c>
      <c r="AN371" t="inlineStr">
        <is>
          <t>T</t>
        </is>
      </c>
      <c r="AO371" t="inlineStr">
        <is>
          <t>T</t>
        </is>
      </c>
      <c r="AP371" t="inlineStr">
        <is>
          <t>T</t>
        </is>
      </c>
      <c r="AQ371" t="inlineStr">
        <is>
          <t>T</t>
        </is>
      </c>
      <c r="AR371" t="inlineStr">
        <is>
          <t>T</t>
        </is>
      </c>
      <c r="AS371" t="inlineStr">
        <is>
          <t>T</t>
        </is>
      </c>
      <c r="AT371" t="inlineStr">
        <is>
          <t>T</t>
        </is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7900</v>
      </c>
      <c r="AY371" t="inlineStr">
        <is>
          <t>T</t>
        </is>
      </c>
      <c r="AZ371" t="inlineStr">
        <is>
          <t>T</t>
        </is>
      </c>
      <c r="BA371" t="inlineStr">
        <is>
          <t>T</t>
        </is>
      </c>
      <c r="BB371" t="inlineStr">
        <is>
          <t>T</t>
        </is>
      </c>
      <c r="BC371" t="inlineStr">
        <is>
          <t>T</t>
        </is>
      </c>
      <c r="BD371" t="inlineStr">
        <is>
          <t>T</t>
        </is>
      </c>
      <c r="BE371" t="inlineStr">
        <is>
          <t>T</t>
        </is>
      </c>
      <c r="BF371" t="inlineStr">
        <is>
          <t>T</t>
        </is>
      </c>
      <c r="BG371" t="inlineStr">
        <is>
          <t>T</t>
        </is>
      </c>
      <c r="BH371" t="inlineStr">
        <is>
          <t>T</t>
        </is>
      </c>
      <c r="BI371" t="inlineStr">
        <is>
          <t>T</t>
        </is>
      </c>
      <c r="BJ371" t="inlineStr">
        <is>
          <t>T</t>
        </is>
      </c>
      <c r="BK371" t="inlineStr">
        <is>
          <t>T</t>
        </is>
      </c>
      <c r="BL371" t="inlineStr">
        <is>
          <t>T</t>
        </is>
      </c>
      <c r="BM371" t="inlineStr">
        <is>
          <t>T</t>
        </is>
      </c>
      <c r="BN371" t="inlineStr">
        <is>
          <t>T</t>
        </is>
      </c>
      <c r="BO371" t="inlineStr">
        <is>
          <t>T</t>
        </is>
      </c>
      <c r="BP371" t="inlineStr">
        <is>
          <t>T</t>
        </is>
      </c>
      <c r="BQ371" t="inlineStr">
        <is>
          <t>T</t>
        </is>
      </c>
      <c r="BR371" t="inlineStr">
        <is>
          <t>T</t>
        </is>
      </c>
      <c r="BS371" t="inlineStr">
        <is>
          <t>T</t>
        </is>
      </c>
    </row>
    <row r="372">
      <c r="A372" t="inlineStr">
        <is>
          <t>OREAS0061f</t>
        </is>
      </c>
      <c r="B372" t="n">
        <v>3.61</v>
      </c>
      <c r="C372" t="n">
        <v>53700</v>
      </c>
      <c r="D372" t="n">
        <v>12.2</v>
      </c>
      <c r="E372" t="n">
        <v>4.6</v>
      </c>
      <c r="F372" t="inlineStr">
        <is>
          <t>T</t>
        </is>
      </c>
      <c r="G372" t="n">
        <v>257</v>
      </c>
      <c r="H372" t="n">
        <v>0.76</v>
      </c>
      <c r="I372" t="n">
        <v>0.1</v>
      </c>
      <c r="J372" t="n">
        <v>75400</v>
      </c>
      <c r="K372" t="n">
        <v>0.13</v>
      </c>
      <c r="L372" t="n">
        <v>22.5</v>
      </c>
      <c r="M372" t="inlineStr">
        <is>
          <t>T</t>
        </is>
      </c>
      <c r="N372" t="n">
        <v>9.85</v>
      </c>
      <c r="O372" t="n">
        <v>22</v>
      </c>
      <c r="P372" t="n">
        <v>3.9</v>
      </c>
      <c r="Q372" t="n">
        <v>40.2</v>
      </c>
      <c r="R372" t="n">
        <v>2.02</v>
      </c>
      <c r="S372" t="n">
        <v>1.19</v>
      </c>
      <c r="T372" t="n">
        <v>0.6899999999999999</v>
      </c>
      <c r="U372" t="n">
        <v>26700</v>
      </c>
      <c r="V372" t="n">
        <v>11.5</v>
      </c>
      <c r="W372" t="n">
        <v>2.33</v>
      </c>
      <c r="X372" t="inlineStr">
        <is>
          <t>T</t>
        </is>
      </c>
      <c r="Y372" t="n">
        <v>1.88</v>
      </c>
      <c r="Z372" t="n">
        <v>0.099</v>
      </c>
      <c r="AA372" t="n">
        <v>0.4</v>
      </c>
      <c r="AB372" t="n">
        <v>0.032</v>
      </c>
      <c r="AC372" t="inlineStr">
        <is>
          <t>T</t>
        </is>
      </c>
      <c r="AD372" t="n">
        <v>15400</v>
      </c>
      <c r="AE372" t="n">
        <v>10.5</v>
      </c>
      <c r="AF372" t="n">
        <v>35.7</v>
      </c>
      <c r="AG372" t="n">
        <v>0.17</v>
      </c>
      <c r="AH372" t="n">
        <v>10000</v>
      </c>
      <c r="AI372" t="n">
        <v>650</v>
      </c>
      <c r="AJ372" t="n">
        <v>2.08</v>
      </c>
      <c r="AK372" t="n">
        <v>12800</v>
      </c>
      <c r="AL372" t="n">
        <v>2.28</v>
      </c>
      <c r="AM372" t="n">
        <v>12.2</v>
      </c>
      <c r="AN372" t="n">
        <v>13.1</v>
      </c>
      <c r="AO372" t="n">
        <v>650</v>
      </c>
      <c r="AP372" t="n">
        <v>10.1</v>
      </c>
      <c r="AQ372" t="inlineStr">
        <is>
          <t>T</t>
        </is>
      </c>
      <c r="AR372" t="n">
        <v>2.9</v>
      </c>
      <c r="AS372" t="inlineStr">
        <is>
          <t>T</t>
        </is>
      </c>
      <c r="AT372" t="n">
        <v>8.789999999999999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4060</v>
      </c>
      <c r="AY372" t="n">
        <v>1.6</v>
      </c>
      <c r="AZ372" t="n">
        <v>10.6</v>
      </c>
      <c r="BA372" t="inlineStr">
        <is>
          <t>T</t>
        </is>
      </c>
      <c r="BB372" t="inlineStr">
        <is>
          <t>T</t>
        </is>
      </c>
      <c r="BC372" t="n">
        <v>2.11</v>
      </c>
      <c r="BD372" t="n">
        <v>0.71</v>
      </c>
      <c r="BE372" t="n">
        <v>359</v>
      </c>
      <c r="BF372" t="inlineStr">
        <is>
          <t>T</t>
        </is>
      </c>
      <c r="BG372" t="n">
        <v>0.35</v>
      </c>
      <c r="BH372" t="n">
        <v>1.13</v>
      </c>
      <c r="BI372" t="n">
        <v>2</v>
      </c>
      <c r="BJ372" t="n">
        <v>2630</v>
      </c>
      <c r="BK372" t="n">
        <v>0.6</v>
      </c>
      <c r="BL372" t="n">
        <v>0.15</v>
      </c>
      <c r="BM372" t="n">
        <v>0.53</v>
      </c>
      <c r="BN372" t="n">
        <v>63</v>
      </c>
      <c r="BO372" t="n">
        <v>2.04</v>
      </c>
      <c r="BP372" t="n">
        <v>10.2</v>
      </c>
      <c r="BQ372" t="n">
        <v>1.1</v>
      </c>
      <c r="BR372" t="n">
        <v>51</v>
      </c>
      <c r="BS372" t="n">
        <v>72</v>
      </c>
    </row>
    <row r="373">
      <c r="A373" t="inlineStr">
        <is>
          <t>OREAS0061h</t>
        </is>
      </c>
      <c r="B373" t="n">
        <v>3.65</v>
      </c>
      <c r="C373" t="n">
        <v>67500</v>
      </c>
      <c r="D373" t="n">
        <v>292</v>
      </c>
      <c r="E373" t="n">
        <v>4.42</v>
      </c>
      <c r="F373" t="n">
        <v>9.23</v>
      </c>
      <c r="G373" t="n">
        <v>433</v>
      </c>
      <c r="H373" t="n">
        <v>1.06</v>
      </c>
      <c r="I373" t="n">
        <v>0.14</v>
      </c>
      <c r="J373" t="n">
        <v>33500</v>
      </c>
      <c r="K373" t="n">
        <v>0.25</v>
      </c>
      <c r="L373" t="n">
        <v>32.7</v>
      </c>
      <c r="M373" t="inlineStr">
        <is>
          <t>T</t>
        </is>
      </c>
      <c r="N373" t="n">
        <v>13.9</v>
      </c>
      <c r="O373" t="n">
        <v>22.3</v>
      </c>
      <c r="P373" t="n">
        <v>5.05</v>
      </c>
      <c r="Q373" t="n">
        <v>84</v>
      </c>
      <c r="R373" t="n">
        <v>2.42</v>
      </c>
      <c r="S373" t="n">
        <v>1.46</v>
      </c>
      <c r="T373" t="n">
        <v>0.86</v>
      </c>
      <c r="U373" t="n">
        <v>37800</v>
      </c>
      <c r="V373" t="n">
        <v>14.9</v>
      </c>
      <c r="W373" t="n">
        <v>2.99</v>
      </c>
      <c r="X373" t="n">
        <v>0.08599999999999999</v>
      </c>
      <c r="Y373" t="n">
        <v>2.48</v>
      </c>
      <c r="Z373" t="n">
        <v>0.07099999999999999</v>
      </c>
      <c r="AA373" t="n">
        <v>0.52</v>
      </c>
      <c r="AB373" t="n">
        <v>0.048</v>
      </c>
      <c r="AC373" t="inlineStr">
        <is>
          <t>T</t>
        </is>
      </c>
      <c r="AD373" t="n">
        <v>20800</v>
      </c>
      <c r="AE373" t="n">
        <v>15.3</v>
      </c>
      <c r="AF373" t="n">
        <v>42.4</v>
      </c>
      <c r="AG373" t="n">
        <v>0.21</v>
      </c>
      <c r="AH373" t="n">
        <v>13700</v>
      </c>
      <c r="AI373" t="n">
        <v>880</v>
      </c>
      <c r="AJ373" t="n">
        <v>3.82</v>
      </c>
      <c r="AK373" t="n">
        <v>17000</v>
      </c>
      <c r="AL373" t="n">
        <v>3.4</v>
      </c>
      <c r="AM373" t="n">
        <v>16.3</v>
      </c>
      <c r="AN373" t="n">
        <v>12.3</v>
      </c>
      <c r="AO373" t="n">
        <v>830</v>
      </c>
      <c r="AP373" t="n">
        <v>26.8</v>
      </c>
      <c r="AQ373" t="inlineStr">
        <is>
          <t>T</t>
        </is>
      </c>
      <c r="AR373" t="n">
        <v>4.01</v>
      </c>
      <c r="AS373" t="inlineStr">
        <is>
          <t>T</t>
        </is>
      </c>
      <c r="AT373" t="n">
        <v>10.8</v>
      </c>
      <c r="AU373" s="2" t="n">
        <v>0.002</v>
      </c>
      <c r="AV373" t="inlineStr">
        <is>
          <t>T</t>
        </is>
      </c>
      <c r="AW373" t="inlineStr">
        <is>
          <t>T</t>
        </is>
      </c>
      <c r="AX373" t="n">
        <v>5810</v>
      </c>
      <c r="AY373" t="n">
        <v>269</v>
      </c>
      <c r="AZ373" t="n">
        <v>15.1</v>
      </c>
      <c r="BA373" t="n">
        <v>0.58</v>
      </c>
      <c r="BB373" t="inlineStr">
        <is>
          <t>T</t>
        </is>
      </c>
      <c r="BC373" t="n">
        <v>2.93</v>
      </c>
      <c r="BD373" t="n">
        <v>1.08</v>
      </c>
      <c r="BE373" t="n">
        <v>387</v>
      </c>
      <c r="BF373" t="n">
        <v>0.21</v>
      </c>
      <c r="BG373" t="n">
        <v>0.42</v>
      </c>
      <c r="BH373" t="n">
        <v>1.05</v>
      </c>
      <c r="BI373" t="n">
        <v>3.83</v>
      </c>
      <c r="BJ373" t="n">
        <v>3560</v>
      </c>
      <c r="BK373" t="n">
        <v>0.63</v>
      </c>
      <c r="BL373" t="n">
        <v>0.21</v>
      </c>
      <c r="BM373" t="n">
        <v>1.01</v>
      </c>
      <c r="BN373" t="n">
        <v>89</v>
      </c>
      <c r="BO373" t="n">
        <v>4.15</v>
      </c>
      <c r="BP373" t="n">
        <v>13.5</v>
      </c>
      <c r="BQ373" t="n">
        <v>1.44</v>
      </c>
      <c r="BR373" t="n">
        <v>101</v>
      </c>
      <c r="BS373" t="n">
        <v>91</v>
      </c>
    </row>
    <row r="374">
      <c r="A374" t="inlineStr">
        <is>
          <t>OREAS0061Pa</t>
        </is>
      </c>
      <c r="B374" t="n">
        <v>8.539999999999999</v>
      </c>
      <c r="C374" t="inlineStr">
        <is>
          <t>T</t>
        </is>
      </c>
      <c r="D374" t="inlineStr">
        <is>
          <t>T</t>
        </is>
      </c>
      <c r="E374" t="n">
        <v>4.46</v>
      </c>
      <c r="F374" t="inlineStr">
        <is>
          <t>T</t>
        </is>
      </c>
      <c r="G374" t="inlineStr">
        <is>
          <t>T</t>
        </is>
      </c>
      <c r="H374" t="inlineStr">
        <is>
          <t>T</t>
        </is>
      </c>
      <c r="I374" t="inlineStr">
        <is>
          <t>T</t>
        </is>
      </c>
      <c r="J374" t="inlineStr">
        <is>
          <t>T</t>
        </is>
      </c>
      <c r="K374" t="inlineStr">
        <is>
          <t>T</t>
        </is>
      </c>
      <c r="L374" t="inlineStr">
        <is>
          <t>T</t>
        </is>
      </c>
      <c r="M374" t="inlineStr">
        <is>
          <t>T</t>
        </is>
      </c>
      <c r="N374" t="inlineStr">
        <is>
          <t>T</t>
        </is>
      </c>
      <c r="O374" t="inlineStr">
        <is>
          <t>T</t>
        </is>
      </c>
      <c r="P374" t="inlineStr">
        <is>
          <t>T</t>
        </is>
      </c>
      <c r="Q374" t="inlineStr">
        <is>
          <t>T</t>
        </is>
      </c>
      <c r="R374" t="inlineStr">
        <is>
          <t>T</t>
        </is>
      </c>
      <c r="S374" t="inlineStr">
        <is>
          <t>T</t>
        </is>
      </c>
      <c r="T374" t="inlineStr">
        <is>
          <t>T</t>
        </is>
      </c>
      <c r="U374" t="inlineStr">
        <is>
          <t>T</t>
        </is>
      </c>
      <c r="V374" t="inlineStr">
        <is>
          <t>T</t>
        </is>
      </c>
      <c r="W374" t="inlineStr">
        <is>
          <t>T</t>
        </is>
      </c>
      <c r="X374" t="inlineStr">
        <is>
          <t>T</t>
        </is>
      </c>
      <c r="Y374" t="inlineStr">
        <is>
          <t>T</t>
        </is>
      </c>
      <c r="Z374" t="inlineStr">
        <is>
          <t>T</t>
        </is>
      </c>
      <c r="AA374" t="inlineStr">
        <is>
          <t>T</t>
        </is>
      </c>
      <c r="AB374" t="inlineStr">
        <is>
          <t>T</t>
        </is>
      </c>
      <c r="AC374" t="inlineStr">
        <is>
          <t>T</t>
        </is>
      </c>
      <c r="AD374" t="inlineStr">
        <is>
          <t>T</t>
        </is>
      </c>
      <c r="AE374" t="inlineStr">
        <is>
          <t>T</t>
        </is>
      </c>
      <c r="AF374" t="inlineStr">
        <is>
          <t>T</t>
        </is>
      </c>
      <c r="AG374" t="inlineStr">
        <is>
          <t>T</t>
        </is>
      </c>
      <c r="AH374" t="inlineStr">
        <is>
          <t>T</t>
        </is>
      </c>
      <c r="AI374" t="inlineStr">
        <is>
          <t>T</t>
        </is>
      </c>
      <c r="AJ374" t="inlineStr">
        <is>
          <t>T</t>
        </is>
      </c>
      <c r="AK374" t="inlineStr">
        <is>
          <t>T</t>
        </is>
      </c>
      <c r="AL374" t="inlineStr">
        <is>
          <t>T</t>
        </is>
      </c>
      <c r="AM374" t="inlineStr">
        <is>
          <t>T</t>
        </is>
      </c>
      <c r="AN374" t="inlineStr">
        <is>
          <t>T</t>
        </is>
      </c>
      <c r="AO374" t="inlineStr">
        <is>
          <t>T</t>
        </is>
      </c>
      <c r="AP374" t="inlineStr">
        <is>
          <t>T</t>
        </is>
      </c>
      <c r="AQ374" t="inlineStr">
        <is>
          <t>T</t>
        </is>
      </c>
      <c r="AR374" t="inlineStr">
        <is>
          <t>T</t>
        </is>
      </c>
      <c r="AS374" t="inlineStr">
        <is>
          <t>T</t>
        </is>
      </c>
      <c r="AT374" t="inlineStr">
        <is>
          <t>T</t>
        </is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inlineStr">
        <is>
          <t>T</t>
        </is>
      </c>
      <c r="AY374" t="inlineStr">
        <is>
          <t>T</t>
        </is>
      </c>
      <c r="AZ374" t="inlineStr">
        <is>
          <t>T</t>
        </is>
      </c>
      <c r="BA374" t="inlineStr">
        <is>
          <t>T</t>
        </is>
      </c>
      <c r="BB374" t="inlineStr">
        <is>
          <t>T</t>
        </is>
      </c>
      <c r="BC374" t="inlineStr">
        <is>
          <t>T</t>
        </is>
      </c>
      <c r="BD374" t="inlineStr">
        <is>
          <t>T</t>
        </is>
      </c>
      <c r="BE374" t="inlineStr">
        <is>
          <t>T</t>
        </is>
      </c>
      <c r="BF374" t="inlineStr">
        <is>
          <t>T</t>
        </is>
      </c>
      <c r="BG374" t="inlineStr">
        <is>
          <t>T</t>
        </is>
      </c>
      <c r="BH374" t="inlineStr">
        <is>
          <t>T</t>
        </is>
      </c>
      <c r="BI374" t="inlineStr">
        <is>
          <t>T</t>
        </is>
      </c>
      <c r="BJ374" t="inlineStr">
        <is>
          <t>T</t>
        </is>
      </c>
      <c r="BK374" t="inlineStr">
        <is>
          <t>T</t>
        </is>
      </c>
      <c r="BL374" t="inlineStr">
        <is>
          <t>T</t>
        </is>
      </c>
      <c r="BM374" t="inlineStr">
        <is>
          <t>T</t>
        </is>
      </c>
      <c r="BN374" t="inlineStr">
        <is>
          <t>T</t>
        </is>
      </c>
      <c r="BO374" t="inlineStr">
        <is>
          <t>T</t>
        </is>
      </c>
      <c r="BP374" t="inlineStr">
        <is>
          <t>T</t>
        </is>
      </c>
      <c r="BQ374" t="inlineStr">
        <is>
          <t>T</t>
        </is>
      </c>
      <c r="BR374" t="inlineStr">
        <is>
          <t>T</t>
        </is>
      </c>
      <c r="BS374" t="inlineStr">
        <is>
          <t>T</t>
        </is>
      </c>
    </row>
    <row r="375">
      <c r="A375" t="inlineStr">
        <is>
          <t>OREAS0061Pb</t>
        </is>
      </c>
      <c r="B375" t="n">
        <v>9</v>
      </c>
      <c r="C375" t="inlineStr">
        <is>
          <t>T</t>
        </is>
      </c>
      <c r="D375" t="inlineStr">
        <is>
          <t>T</t>
        </is>
      </c>
      <c r="E375" t="n">
        <v>4.75</v>
      </c>
      <c r="F375" t="inlineStr">
        <is>
          <t>T</t>
        </is>
      </c>
      <c r="G375" t="inlineStr">
        <is>
          <t>T</t>
        </is>
      </c>
      <c r="H375" t="inlineStr">
        <is>
          <t>T</t>
        </is>
      </c>
      <c r="I375" t="inlineStr">
        <is>
          <t>T</t>
        </is>
      </c>
      <c r="J375" t="inlineStr">
        <is>
          <t>T</t>
        </is>
      </c>
      <c r="K375" t="inlineStr">
        <is>
          <t>T</t>
        </is>
      </c>
      <c r="L375" t="inlineStr">
        <is>
          <t>T</t>
        </is>
      </c>
      <c r="M375" t="inlineStr">
        <is>
          <t>T</t>
        </is>
      </c>
      <c r="N375" t="inlineStr">
        <is>
          <t>T</t>
        </is>
      </c>
      <c r="O375" t="inlineStr">
        <is>
          <t>T</t>
        </is>
      </c>
      <c r="P375" t="inlineStr">
        <is>
          <t>T</t>
        </is>
      </c>
      <c r="Q375" t="inlineStr">
        <is>
          <t>T</t>
        </is>
      </c>
      <c r="R375" t="inlineStr">
        <is>
          <t>T</t>
        </is>
      </c>
      <c r="S375" t="inlineStr">
        <is>
          <t>T</t>
        </is>
      </c>
      <c r="T375" t="inlineStr">
        <is>
          <t>T</t>
        </is>
      </c>
      <c r="U375" t="inlineStr">
        <is>
          <t>T</t>
        </is>
      </c>
      <c r="V375" t="inlineStr">
        <is>
          <t>T</t>
        </is>
      </c>
      <c r="W375" t="inlineStr">
        <is>
          <t>T</t>
        </is>
      </c>
      <c r="X375" t="inlineStr">
        <is>
          <t>T</t>
        </is>
      </c>
      <c r="Y375" t="inlineStr">
        <is>
          <t>T</t>
        </is>
      </c>
      <c r="Z375" t="inlineStr">
        <is>
          <t>T</t>
        </is>
      </c>
      <c r="AA375" t="inlineStr">
        <is>
          <t>T</t>
        </is>
      </c>
      <c r="AB375" t="inlineStr">
        <is>
          <t>T</t>
        </is>
      </c>
      <c r="AC375" t="inlineStr">
        <is>
          <t>T</t>
        </is>
      </c>
      <c r="AD375" t="inlineStr">
        <is>
          <t>T</t>
        </is>
      </c>
      <c r="AE375" t="inlineStr">
        <is>
          <t>T</t>
        </is>
      </c>
      <c r="AF375" t="inlineStr">
        <is>
          <t>T</t>
        </is>
      </c>
      <c r="AG375" t="inlineStr">
        <is>
          <t>T</t>
        </is>
      </c>
      <c r="AH375" t="inlineStr">
        <is>
          <t>T</t>
        </is>
      </c>
      <c r="AI375" t="inlineStr">
        <is>
          <t>T</t>
        </is>
      </c>
      <c r="AJ375" t="inlineStr">
        <is>
          <t>T</t>
        </is>
      </c>
      <c r="AK375" t="inlineStr">
        <is>
          <t>T</t>
        </is>
      </c>
      <c r="AL375" t="inlineStr">
        <is>
          <t>T</t>
        </is>
      </c>
      <c r="AM375" t="inlineStr">
        <is>
          <t>T</t>
        </is>
      </c>
      <c r="AN375" t="inlineStr">
        <is>
          <t>T</t>
        </is>
      </c>
      <c r="AO375" t="inlineStr">
        <is>
          <t>T</t>
        </is>
      </c>
      <c r="AP375" t="inlineStr">
        <is>
          <t>T</t>
        </is>
      </c>
      <c r="AQ375" t="inlineStr">
        <is>
          <t>T</t>
        </is>
      </c>
      <c r="AR375" t="inlineStr">
        <is>
          <t>T</t>
        </is>
      </c>
      <c r="AS375" t="inlineStr">
        <is>
          <t>T</t>
        </is>
      </c>
      <c r="AT375" t="inlineStr">
        <is>
          <t>T</t>
        </is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inlineStr">
        <is>
          <t>T</t>
        </is>
      </c>
      <c r="AY375" t="inlineStr">
        <is>
          <t>T</t>
        </is>
      </c>
      <c r="AZ375" t="inlineStr">
        <is>
          <t>T</t>
        </is>
      </c>
      <c r="BA375" t="inlineStr">
        <is>
          <t>T</t>
        </is>
      </c>
      <c r="BB375" t="inlineStr">
        <is>
          <t>T</t>
        </is>
      </c>
      <c r="BC375" t="inlineStr">
        <is>
          <t>T</t>
        </is>
      </c>
      <c r="BD375" t="inlineStr">
        <is>
          <t>T</t>
        </is>
      </c>
      <c r="BE375" t="inlineStr">
        <is>
          <t>T</t>
        </is>
      </c>
      <c r="BF375" t="inlineStr">
        <is>
          <t>T</t>
        </is>
      </c>
      <c r="BG375" t="inlineStr">
        <is>
          <t>T</t>
        </is>
      </c>
      <c r="BH375" t="inlineStr">
        <is>
          <t>T</t>
        </is>
      </c>
      <c r="BI375" t="inlineStr">
        <is>
          <t>T</t>
        </is>
      </c>
      <c r="BJ375" t="inlineStr">
        <is>
          <t>T</t>
        </is>
      </c>
      <c r="BK375" t="inlineStr">
        <is>
          <t>T</t>
        </is>
      </c>
      <c r="BL375" t="inlineStr">
        <is>
          <t>T</t>
        </is>
      </c>
      <c r="BM375" t="inlineStr">
        <is>
          <t>T</t>
        </is>
      </c>
      <c r="BN375" t="inlineStr">
        <is>
          <t>T</t>
        </is>
      </c>
      <c r="BO375" t="inlineStr">
        <is>
          <t>T</t>
        </is>
      </c>
      <c r="BP375" t="inlineStr">
        <is>
          <t>T</t>
        </is>
      </c>
      <c r="BQ375" t="inlineStr">
        <is>
          <t>T</t>
        </is>
      </c>
      <c r="BR375" t="inlineStr">
        <is>
          <t>T</t>
        </is>
      </c>
      <c r="BS375" t="inlineStr">
        <is>
          <t>T</t>
        </is>
      </c>
    </row>
    <row r="376">
      <c r="A376" t="inlineStr">
        <is>
          <t>OREAS0620</t>
        </is>
      </c>
      <c r="B376" t="n">
        <v>38.4</v>
      </c>
      <c r="C376" t="n">
        <v>67200</v>
      </c>
      <c r="D376" t="n">
        <v>50</v>
      </c>
      <c r="E376" t="n">
        <v>0.6850000000000001</v>
      </c>
      <c r="F376" t="inlineStr">
        <is>
          <t>T</t>
        </is>
      </c>
      <c r="G376" t="n">
        <v>2487</v>
      </c>
      <c r="H376" t="n">
        <v>2.36</v>
      </c>
      <c r="I376" t="n">
        <v>1.93</v>
      </c>
      <c r="J376" t="n">
        <v>16000</v>
      </c>
      <c r="K376" t="n">
        <v>163</v>
      </c>
      <c r="L376" t="n">
        <v>64</v>
      </c>
      <c r="M376" t="inlineStr">
        <is>
          <t>T</t>
        </is>
      </c>
      <c r="N376" t="n">
        <v>12.1</v>
      </c>
      <c r="O376" t="n">
        <v>21.9</v>
      </c>
      <c r="P376" t="n">
        <v>5.01</v>
      </c>
      <c r="Q376" t="n">
        <v>1730</v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n">
        <v>29400</v>
      </c>
      <c r="V376" t="n">
        <v>23.7</v>
      </c>
      <c r="W376" t="inlineStr">
        <is>
          <t>T</t>
        </is>
      </c>
      <c r="X376" t="inlineStr">
        <is>
          <t>T</t>
        </is>
      </c>
      <c r="Y376" t="n">
        <v>5.61</v>
      </c>
      <c r="Z376" t="n">
        <v>2.14</v>
      </c>
      <c r="AA376" t="inlineStr">
        <is>
          <t>T</t>
        </is>
      </c>
      <c r="AB376" t="n">
        <v>1.15</v>
      </c>
      <c r="AC376" t="inlineStr">
        <is>
          <t>T</t>
        </is>
      </c>
      <c r="AD376" t="n">
        <v>26300</v>
      </c>
      <c r="AE376" t="n">
        <v>29.7</v>
      </c>
      <c r="AF376" t="n">
        <v>20</v>
      </c>
      <c r="AG376" t="n">
        <v>0.11</v>
      </c>
      <c r="AH376" t="n">
        <v>3410</v>
      </c>
      <c r="AI376" t="n">
        <v>440</v>
      </c>
      <c r="AJ376" t="n">
        <v>9.470000000000001</v>
      </c>
      <c r="AK376" t="n">
        <v>19400</v>
      </c>
      <c r="AL376" t="n">
        <v>13.1</v>
      </c>
      <c r="AM376" t="n">
        <v>33.3</v>
      </c>
      <c r="AN376" t="n">
        <v>14.4</v>
      </c>
      <c r="AO376" t="n">
        <v>353</v>
      </c>
      <c r="AP376" t="n">
        <v>7740</v>
      </c>
      <c r="AQ376" t="inlineStr">
        <is>
          <t>T</t>
        </is>
      </c>
      <c r="AR376" t="n">
        <v>8.960000000000001</v>
      </c>
      <c r="AS376" t="inlineStr">
        <is>
          <t>T</t>
        </is>
      </c>
      <c r="AT376" t="n">
        <v>123</v>
      </c>
      <c r="AU376" t="inlineStr">
        <is>
          <t>T</t>
        </is>
      </c>
      <c r="AV376" t="inlineStr">
        <is>
          <t>T</t>
        </is>
      </c>
      <c r="AW376" t="inlineStr">
        <is>
          <t>T</t>
        </is>
      </c>
      <c r="AX376" t="n">
        <v>24700</v>
      </c>
      <c r="AY376" t="n">
        <v>76</v>
      </c>
      <c r="AZ376" t="n">
        <v>5.2</v>
      </c>
      <c r="BA376" s="2" t="n">
        <v>5</v>
      </c>
      <c r="BB376" t="n">
        <v>298200</v>
      </c>
      <c r="BC376" t="inlineStr">
        <is>
          <t>T</t>
        </is>
      </c>
      <c r="BD376" t="n">
        <v>4.88</v>
      </c>
      <c r="BE376" t="n">
        <v>131</v>
      </c>
      <c r="BF376" t="n">
        <v>1.13</v>
      </c>
      <c r="BG376" t="n">
        <v>0.58</v>
      </c>
      <c r="BH376" t="inlineStr">
        <is>
          <t>T</t>
        </is>
      </c>
      <c r="BI376" t="n">
        <v>11</v>
      </c>
      <c r="BJ376" t="n">
        <v>1350</v>
      </c>
      <c r="BK376" t="n">
        <v>1.61</v>
      </c>
      <c r="BL376" t="inlineStr">
        <is>
          <t>T</t>
        </is>
      </c>
      <c r="BM376" t="n">
        <v>4.23</v>
      </c>
      <c r="BN376" t="n">
        <v>26.9</v>
      </c>
      <c r="BO376" t="n">
        <v>2.21</v>
      </c>
      <c r="BP376" t="n">
        <v>12.3</v>
      </c>
      <c r="BQ376" t="n">
        <v>0.73</v>
      </c>
      <c r="BR376" t="n">
        <v>31500</v>
      </c>
      <c r="BS376" t="n">
        <v>202</v>
      </c>
    </row>
    <row r="377">
      <c r="A377" t="inlineStr">
        <is>
          <t>OREAS0621</t>
        </is>
      </c>
      <c r="B377" t="n">
        <v>68</v>
      </c>
      <c r="C377" t="n">
        <v>64000</v>
      </c>
      <c r="D377" t="n">
        <v>77</v>
      </c>
      <c r="E377" t="n">
        <v>1.25</v>
      </c>
      <c r="F377" t="inlineStr">
        <is>
          <t>T</t>
        </is>
      </c>
      <c r="G377" t="n">
        <v>2612</v>
      </c>
      <c r="H377" t="n">
        <v>1.69</v>
      </c>
      <c r="I377" t="n">
        <v>3.93</v>
      </c>
      <c r="J377" t="n">
        <v>19700</v>
      </c>
      <c r="K377" t="n">
        <v>284</v>
      </c>
      <c r="L377" t="n">
        <v>46.6</v>
      </c>
      <c r="M377" t="inlineStr">
        <is>
          <t>T</t>
        </is>
      </c>
      <c r="N377" t="n">
        <v>29.3</v>
      </c>
      <c r="O377" t="n">
        <v>37.1</v>
      </c>
      <c r="P377" t="n">
        <v>3.28</v>
      </c>
      <c r="Q377" t="n">
        <v>3630</v>
      </c>
      <c r="R377" t="inlineStr">
        <is>
          <t>T</t>
        </is>
      </c>
      <c r="S377" t="inlineStr">
        <is>
          <t>T</t>
        </is>
      </c>
      <c r="T377" t="inlineStr">
        <is>
          <t>T</t>
        </is>
      </c>
      <c r="U377" t="n">
        <v>37000</v>
      </c>
      <c r="V377" t="n">
        <v>24.6</v>
      </c>
      <c r="W377" t="inlineStr">
        <is>
          <t>T</t>
        </is>
      </c>
      <c r="X377" t="inlineStr">
        <is>
          <t>T</t>
        </is>
      </c>
      <c r="Y377" t="n">
        <v>4.41</v>
      </c>
      <c r="Z377" t="n">
        <v>3.93</v>
      </c>
      <c r="AA377" t="inlineStr">
        <is>
          <t>T</t>
        </is>
      </c>
      <c r="AB377" t="n">
        <v>1.83</v>
      </c>
      <c r="AC377" t="inlineStr">
        <is>
          <t>T</t>
        </is>
      </c>
      <c r="AD377" t="n">
        <v>22000</v>
      </c>
      <c r="AE377" t="n">
        <v>21.6</v>
      </c>
      <c r="AF377" t="n">
        <v>14.2</v>
      </c>
      <c r="AG377" t="n">
        <v>0.14</v>
      </c>
      <c r="AH377" t="n">
        <v>5070</v>
      </c>
      <c r="AI377" t="n">
        <v>532</v>
      </c>
      <c r="AJ377" t="n">
        <v>13.6</v>
      </c>
      <c r="AK377" t="n">
        <v>13100</v>
      </c>
      <c r="AL377" t="n">
        <v>8.609999999999999</v>
      </c>
      <c r="AM377" t="n">
        <v>24.2</v>
      </c>
      <c r="AN377" t="n">
        <v>25.8</v>
      </c>
      <c r="AO377" t="n">
        <v>359</v>
      </c>
      <c r="AP377" t="n">
        <v>13600</v>
      </c>
      <c r="AQ377" t="inlineStr">
        <is>
          <t>T</t>
        </is>
      </c>
      <c r="AR377" t="n">
        <v>6.64</v>
      </c>
      <c r="AS377" t="inlineStr">
        <is>
          <t>T</t>
        </is>
      </c>
      <c r="AT377" t="n">
        <v>89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44800</v>
      </c>
      <c r="AY377" t="n">
        <v>139</v>
      </c>
      <c r="AZ377" t="n">
        <v>6.24</v>
      </c>
      <c r="BA377" t="n">
        <v>5.64</v>
      </c>
      <c r="BB377" t="n">
        <v>280500</v>
      </c>
      <c r="BC377" t="inlineStr">
        <is>
          <t>T</t>
        </is>
      </c>
      <c r="BD377" t="n">
        <v>5.25</v>
      </c>
      <c r="BE377" t="n">
        <v>91</v>
      </c>
      <c r="BF377" s="2" t="n">
        <v>1</v>
      </c>
      <c r="BG377" t="n">
        <v>0.46</v>
      </c>
      <c r="BH377" s="2" t="n">
        <v>0.1</v>
      </c>
      <c r="BI377" t="n">
        <v>7.48</v>
      </c>
      <c r="BJ377" t="n">
        <v>1490</v>
      </c>
      <c r="BK377" t="n">
        <v>1.96</v>
      </c>
      <c r="BL377" t="inlineStr">
        <is>
          <t>T</t>
        </is>
      </c>
      <c r="BM377" t="n">
        <v>2.83</v>
      </c>
      <c r="BN377" t="n">
        <v>36.3</v>
      </c>
      <c r="BO377" t="n">
        <v>2.35</v>
      </c>
      <c r="BP377" t="n">
        <v>11.1</v>
      </c>
      <c r="BQ377" t="n">
        <v>0.99</v>
      </c>
      <c r="BR377" t="n">
        <v>52200</v>
      </c>
      <c r="BS377" t="n">
        <v>168</v>
      </c>
    </row>
    <row r="378">
      <c r="A378" t="inlineStr">
        <is>
          <t>OREAS0622</t>
        </is>
      </c>
      <c r="B378" t="n">
        <v>101</v>
      </c>
      <c r="C378" t="n">
        <v>57700</v>
      </c>
      <c r="D378" t="n">
        <v>109</v>
      </c>
      <c r="E378" t="n">
        <v>1.85</v>
      </c>
      <c r="F378" s="2" t="n">
        <v>10</v>
      </c>
      <c r="G378" t="n">
        <v>2311</v>
      </c>
      <c r="H378" t="n">
        <v>1.05</v>
      </c>
      <c r="I378" t="n">
        <v>5.05</v>
      </c>
      <c r="J378" t="n">
        <v>21400</v>
      </c>
      <c r="K378" t="n">
        <v>460</v>
      </c>
      <c r="L378" t="n">
        <v>30.1</v>
      </c>
      <c r="M378" t="inlineStr">
        <is>
          <t>T</t>
        </is>
      </c>
      <c r="N378" t="n">
        <v>36</v>
      </c>
      <c r="O378" t="n">
        <v>33.9</v>
      </c>
      <c r="P378" t="n">
        <v>1.72</v>
      </c>
      <c r="Q378" t="n">
        <v>4860</v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n">
        <v>43100</v>
      </c>
      <c r="V378" t="n">
        <v>24.5</v>
      </c>
      <c r="W378" t="inlineStr">
        <is>
          <t>T</t>
        </is>
      </c>
      <c r="X378" t="inlineStr">
        <is>
          <t>T</t>
        </is>
      </c>
      <c r="Y378" t="n">
        <v>3.25</v>
      </c>
      <c r="Z378" t="n">
        <v>5.37</v>
      </c>
      <c r="AA378" t="inlineStr">
        <is>
          <t>T</t>
        </is>
      </c>
      <c r="AB378" t="n">
        <v>4.63</v>
      </c>
      <c r="AC378" t="inlineStr">
        <is>
          <t>T</t>
        </is>
      </c>
      <c r="AD378" t="n">
        <v>17200</v>
      </c>
      <c r="AE378" t="n">
        <v>14.1</v>
      </c>
      <c r="AF378" t="n">
        <v>8.67</v>
      </c>
      <c r="AG378" t="n">
        <v>0.18</v>
      </c>
      <c r="AH378" t="n">
        <v>5620</v>
      </c>
      <c r="AI378" t="n">
        <v>600</v>
      </c>
      <c r="AJ378" t="n">
        <v>17.4</v>
      </c>
      <c r="AK378" t="n">
        <v>7290</v>
      </c>
      <c r="AL378" t="n">
        <v>4.62</v>
      </c>
      <c r="AM378" t="n">
        <v>15.7</v>
      </c>
      <c r="AN378" s="2" t="n">
        <v>40</v>
      </c>
      <c r="AO378" t="n">
        <v>330</v>
      </c>
      <c r="AP378" t="n">
        <v>22100</v>
      </c>
      <c r="AQ378" t="inlineStr">
        <is>
          <t>T</t>
        </is>
      </c>
      <c r="AR378" t="n">
        <v>4.29</v>
      </c>
      <c r="AS378" t="inlineStr">
        <is>
          <t>T</t>
        </is>
      </c>
      <c r="AT378" t="n">
        <v>58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77100</v>
      </c>
      <c r="AY378" t="n">
        <v>195</v>
      </c>
      <c r="AZ378" t="n">
        <v>6.82</v>
      </c>
      <c r="BA378" t="n">
        <v>7.81</v>
      </c>
      <c r="BB378" t="n">
        <v>250900</v>
      </c>
      <c r="BC378" t="inlineStr">
        <is>
          <t>T</t>
        </is>
      </c>
      <c r="BD378" t="n">
        <v>7.01</v>
      </c>
      <c r="BE378" t="n">
        <v>52</v>
      </c>
      <c r="BF378" t="n">
        <v>0.42</v>
      </c>
      <c r="BG378" t="n">
        <v>0.32</v>
      </c>
      <c r="BH378" s="2" t="n">
        <v>0.1</v>
      </c>
      <c r="BI378" t="n">
        <v>4.71</v>
      </c>
      <c r="BJ378" t="n">
        <v>1470</v>
      </c>
      <c r="BK378" t="n">
        <v>3.65</v>
      </c>
      <c r="BL378" t="inlineStr">
        <is>
          <t>T</t>
        </is>
      </c>
      <c r="BM378" t="n">
        <v>1.57</v>
      </c>
      <c r="BN378" t="n">
        <v>45.4</v>
      </c>
      <c r="BO378" t="n">
        <v>2.48</v>
      </c>
      <c r="BP378" t="n">
        <v>9.76</v>
      </c>
      <c r="BQ378" t="n">
        <v>1.11</v>
      </c>
      <c r="BR378" t="n">
        <v>102400</v>
      </c>
      <c r="BS378" t="n">
        <v>124</v>
      </c>
    </row>
    <row r="379">
      <c r="A379" t="inlineStr">
        <is>
          <t>OREAS0623</t>
        </is>
      </c>
      <c r="B379" t="n">
        <v>20.4</v>
      </c>
      <c r="C379" t="n">
        <v>50400</v>
      </c>
      <c r="D379" t="n">
        <v>77</v>
      </c>
      <c r="E379" t="n">
        <v>0.827</v>
      </c>
      <c r="F379" s="2" t="n">
        <v>10</v>
      </c>
      <c r="G379" t="n">
        <v>1395</v>
      </c>
      <c r="H379" t="n">
        <v>1.39</v>
      </c>
      <c r="I379" t="n">
        <v>17.7</v>
      </c>
      <c r="J379" t="n">
        <v>13800</v>
      </c>
      <c r="K379" t="n">
        <v>54</v>
      </c>
      <c r="L379" t="n">
        <v>45.6</v>
      </c>
      <c r="M379" t="inlineStr">
        <is>
          <t>T</t>
        </is>
      </c>
      <c r="N379" t="n">
        <v>222</v>
      </c>
      <c r="O379" t="n">
        <v>24.8</v>
      </c>
      <c r="P379" t="n">
        <v>2.85</v>
      </c>
      <c r="Q379" t="n">
        <v>17300</v>
      </c>
      <c r="R379" t="inlineStr">
        <is>
          <t>T</t>
        </is>
      </c>
      <c r="S379" t="inlineStr">
        <is>
          <t>T</t>
        </is>
      </c>
      <c r="T379" t="inlineStr">
        <is>
          <t>T</t>
        </is>
      </c>
      <c r="U379" t="n">
        <v>134200</v>
      </c>
      <c r="V379" t="n">
        <v>21.7</v>
      </c>
      <c r="W379" t="inlineStr">
        <is>
          <t>T</t>
        </is>
      </c>
      <c r="X379" t="inlineStr">
        <is>
          <t>T</t>
        </is>
      </c>
      <c r="Y379" t="n">
        <v>3.97</v>
      </c>
      <c r="Z379" t="n">
        <v>0.83</v>
      </c>
      <c r="AA379" t="inlineStr">
        <is>
          <t>T</t>
        </is>
      </c>
      <c r="AB379" t="n">
        <v>2.1</v>
      </c>
      <c r="AC379" t="inlineStr">
        <is>
          <t>T</t>
        </is>
      </c>
      <c r="AD379" t="n">
        <v>14500</v>
      </c>
      <c r="AE379" t="n">
        <v>21.6</v>
      </c>
      <c r="AF379" t="n">
        <v>15.7</v>
      </c>
      <c r="AG379" t="n">
        <v>0.24</v>
      </c>
      <c r="AH379" t="n">
        <v>12000</v>
      </c>
      <c r="AI379" t="n">
        <v>600</v>
      </c>
      <c r="AJ379" t="n">
        <v>9.550000000000001</v>
      </c>
      <c r="AK379" t="n">
        <v>11200</v>
      </c>
      <c r="AL379" t="n">
        <v>8.58</v>
      </c>
      <c r="AM379" t="n">
        <v>24.9</v>
      </c>
      <c r="AN379" s="2" t="n">
        <v>50</v>
      </c>
      <c r="AO379" t="n">
        <v>430</v>
      </c>
      <c r="AP379" t="n">
        <v>2500</v>
      </c>
      <c r="AQ379" t="inlineStr">
        <is>
          <t>T</t>
        </is>
      </c>
      <c r="AR379" t="n">
        <v>6.53</v>
      </c>
      <c r="AS379" t="inlineStr">
        <is>
          <t>T</t>
        </is>
      </c>
      <c r="AT379" t="n">
        <v>67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90600</v>
      </c>
      <c r="AY379" t="n">
        <v>27.6</v>
      </c>
      <c r="AZ379" t="n">
        <v>8.32</v>
      </c>
      <c r="BA379" t="n">
        <v>18.7</v>
      </c>
      <c r="BB379" t="n">
        <v>244500</v>
      </c>
      <c r="BC379" t="inlineStr">
        <is>
          <t>T</t>
        </is>
      </c>
      <c r="BD379" t="n">
        <v>5.94</v>
      </c>
      <c r="BE379" t="n">
        <v>80</v>
      </c>
      <c r="BF379" s="2" t="n">
        <v>1</v>
      </c>
      <c r="BG379" t="n">
        <v>0.53</v>
      </c>
      <c r="BH379" t="n">
        <v>0.57</v>
      </c>
      <c r="BI379" t="n">
        <v>6.4</v>
      </c>
      <c r="BJ379" t="n">
        <v>1390</v>
      </c>
      <c r="BK379" t="n">
        <v>0.74</v>
      </c>
      <c r="BL379" t="inlineStr">
        <is>
          <t>T</t>
        </is>
      </c>
      <c r="BM379" t="n">
        <v>2.63</v>
      </c>
      <c r="BN379" t="n">
        <v>15.8</v>
      </c>
      <c r="BO379" t="n">
        <v>4.28</v>
      </c>
      <c r="BP379" t="n">
        <v>13.3</v>
      </c>
      <c r="BQ379" t="n">
        <v>1.47</v>
      </c>
      <c r="BR379" t="n">
        <v>10300</v>
      </c>
      <c r="BS379" t="n">
        <v>150</v>
      </c>
    </row>
    <row r="380">
      <c r="A380" t="inlineStr">
        <is>
          <t>OREAS0624</t>
        </is>
      </c>
      <c r="B380" t="n">
        <v>45</v>
      </c>
      <c r="C380" t="n">
        <v>42000</v>
      </c>
      <c r="D380" t="n">
        <v>109</v>
      </c>
      <c r="E380" t="n">
        <v>1.16</v>
      </c>
      <c r="F380" s="2" t="n">
        <v>10</v>
      </c>
      <c r="G380" t="n">
        <v>1070</v>
      </c>
      <c r="H380" t="n">
        <v>0.76</v>
      </c>
      <c r="I380" t="n">
        <v>22.3</v>
      </c>
      <c r="J380" t="n">
        <v>14900</v>
      </c>
      <c r="K380" t="n">
        <v>132</v>
      </c>
      <c r="L380" t="n">
        <v>29</v>
      </c>
      <c r="M380" t="inlineStr">
        <is>
          <t>T</t>
        </is>
      </c>
      <c r="N380" t="n">
        <v>269</v>
      </c>
      <c r="O380" t="n">
        <v>29</v>
      </c>
      <c r="P380" t="n">
        <v>1.2</v>
      </c>
      <c r="Q380" t="n">
        <v>31000</v>
      </c>
      <c r="R380" t="inlineStr">
        <is>
          <t>T</t>
        </is>
      </c>
      <c r="S380" t="inlineStr">
        <is>
          <t>T</t>
        </is>
      </c>
      <c r="T380" t="inlineStr">
        <is>
          <t>T</t>
        </is>
      </c>
      <c r="U380" t="n">
        <v>162100</v>
      </c>
      <c r="V380" t="n">
        <v>21</v>
      </c>
      <c r="W380" t="inlineStr">
        <is>
          <t>T</t>
        </is>
      </c>
      <c r="X380" t="inlineStr">
        <is>
          <t>T</t>
        </is>
      </c>
      <c r="Y380" t="n">
        <v>2.85</v>
      </c>
      <c r="Z380" t="n">
        <v>1.89</v>
      </c>
      <c r="AA380" t="inlineStr">
        <is>
          <t>T</t>
        </is>
      </c>
      <c r="AB380" t="n">
        <v>4.05</v>
      </c>
      <c r="AC380" t="inlineStr">
        <is>
          <t>T</t>
        </is>
      </c>
      <c r="AD380" t="n">
        <v>9260</v>
      </c>
      <c r="AE380" t="n">
        <v>13.5</v>
      </c>
      <c r="AF380" t="n">
        <v>10.3</v>
      </c>
      <c r="AG380" t="n">
        <v>0.27</v>
      </c>
      <c r="AH380" t="n">
        <v>12600</v>
      </c>
      <c r="AI380" t="n">
        <v>660</v>
      </c>
      <c r="AJ380" t="n">
        <v>16.3</v>
      </c>
      <c r="AK380" t="n">
        <v>4750</v>
      </c>
      <c r="AL380" t="n">
        <v>4.34</v>
      </c>
      <c r="AM380" t="n">
        <v>16.8</v>
      </c>
      <c r="AN380" s="2" t="n">
        <v>20</v>
      </c>
      <c r="AO380" t="n">
        <v>550</v>
      </c>
      <c r="AP380" t="n">
        <v>6240</v>
      </c>
      <c r="AQ380" t="inlineStr">
        <is>
          <t>T</t>
        </is>
      </c>
      <c r="AR380" t="n">
        <v>4.27</v>
      </c>
      <c r="AS380" t="inlineStr">
        <is>
          <t>T</t>
        </is>
      </c>
      <c r="AT380" t="n">
        <v>33</v>
      </c>
      <c r="AU380" t="inlineStr">
        <is>
          <t>T</t>
        </is>
      </c>
      <c r="AV380" t="inlineStr">
        <is>
          <t>T</t>
        </is>
      </c>
      <c r="AW380" t="inlineStr">
        <is>
          <t>T</t>
        </is>
      </c>
      <c r="AX380" t="n">
        <v>130900</v>
      </c>
      <c r="AY380" t="n">
        <v>67</v>
      </c>
      <c r="AZ380" t="n">
        <v>8.48</v>
      </c>
      <c r="BA380" t="n">
        <v>30.1</v>
      </c>
      <c r="BB380" t="n">
        <v>204700</v>
      </c>
      <c r="BC380" t="inlineStr">
        <is>
          <t>T</t>
        </is>
      </c>
      <c r="BD380" t="n">
        <v>7.95</v>
      </c>
      <c r="BE380" t="n">
        <v>37.7</v>
      </c>
      <c r="BF380" s="2" t="n">
        <v>0.5</v>
      </c>
      <c r="BG380" t="n">
        <v>0.39</v>
      </c>
      <c r="BH380" t="n">
        <v>0.76</v>
      </c>
      <c r="BI380" t="n">
        <v>3.61</v>
      </c>
      <c r="BJ380" t="n">
        <v>1180</v>
      </c>
      <c r="BK380" t="n">
        <v>1.01</v>
      </c>
      <c r="BL380" t="inlineStr">
        <is>
          <t>T</t>
        </is>
      </c>
      <c r="BM380" t="n">
        <v>1.31</v>
      </c>
      <c r="BN380" t="n">
        <v>43.3</v>
      </c>
      <c r="BO380" t="n">
        <v>4.37</v>
      </c>
      <c r="BP380" t="n">
        <v>11.6</v>
      </c>
      <c r="BQ380" t="n">
        <v>1.59</v>
      </c>
      <c r="BR380" t="n">
        <v>24000</v>
      </c>
      <c r="BS380" t="n">
        <v>107</v>
      </c>
    </row>
    <row r="381">
      <c r="A381" t="inlineStr">
        <is>
          <t>OREAS0625</t>
        </is>
      </c>
      <c r="B381" t="n">
        <v>11.7</v>
      </c>
      <c r="C381" t="n">
        <v>66800</v>
      </c>
      <c r="D381" t="n">
        <v>143</v>
      </c>
      <c r="E381" t="n">
        <v>0.667</v>
      </c>
      <c r="F381" s="2" t="n">
        <v>10</v>
      </c>
      <c r="G381" t="n">
        <v>3415</v>
      </c>
      <c r="H381" t="n">
        <v>2.57</v>
      </c>
      <c r="I381" t="n">
        <v>8.609999999999999</v>
      </c>
      <c r="J381" t="n">
        <v>11400</v>
      </c>
      <c r="K381" t="n">
        <v>83</v>
      </c>
      <c r="L381" t="n">
        <v>72</v>
      </c>
      <c r="M381" t="inlineStr">
        <is>
          <t>T</t>
        </is>
      </c>
      <c r="N381" t="n">
        <v>4.21</v>
      </c>
      <c r="O381" t="n">
        <v>13.3</v>
      </c>
      <c r="P381" t="n">
        <v>5.94</v>
      </c>
      <c r="Q381" t="n">
        <v>1710</v>
      </c>
      <c r="R381" t="n">
        <v>3.52</v>
      </c>
      <c r="S381" t="n">
        <v>1.24</v>
      </c>
      <c r="T381" t="n">
        <v>1.36</v>
      </c>
      <c r="U381" t="n">
        <v>39800</v>
      </c>
      <c r="V381" t="n">
        <v>20.6</v>
      </c>
      <c r="W381" t="n">
        <v>5.46</v>
      </c>
      <c r="X381" t="n">
        <v>1.31</v>
      </c>
      <c r="Y381" t="n">
        <v>6.36</v>
      </c>
      <c r="Z381" t="n">
        <v>1.72</v>
      </c>
      <c r="AA381" t="n">
        <v>0.54</v>
      </c>
      <c r="AB381" t="n">
        <v>2.12</v>
      </c>
      <c r="AC381" t="inlineStr">
        <is>
          <t>T</t>
        </is>
      </c>
      <c r="AD381" t="n">
        <v>28600</v>
      </c>
      <c r="AE381" t="n">
        <v>34.7</v>
      </c>
      <c r="AF381" t="n">
        <v>17.9</v>
      </c>
      <c r="AG381" t="n">
        <v>0.14</v>
      </c>
      <c r="AH381" t="n">
        <v>2610</v>
      </c>
      <c r="AI381" t="n">
        <v>4430</v>
      </c>
      <c r="AJ381" t="n">
        <v>12.3</v>
      </c>
      <c r="AK381" t="n">
        <v>19100</v>
      </c>
      <c r="AL381" t="n">
        <v>14.8</v>
      </c>
      <c r="AM381" t="n">
        <v>37.3</v>
      </c>
      <c r="AN381" t="n">
        <v>5.32</v>
      </c>
      <c r="AO381" t="n">
        <v>300</v>
      </c>
      <c r="AP381" t="n">
        <v>8220</v>
      </c>
      <c r="AQ381" t="inlineStr">
        <is>
          <t>T</t>
        </is>
      </c>
      <c r="AR381" t="n">
        <v>9.74</v>
      </c>
      <c r="AS381" t="inlineStr">
        <is>
          <t>T</t>
        </is>
      </c>
      <c r="AT381" t="n">
        <v>136</v>
      </c>
      <c r="AU381" t="n">
        <v>0.004</v>
      </c>
      <c r="AV381" t="inlineStr">
        <is>
          <t>T</t>
        </is>
      </c>
      <c r="AW381" t="inlineStr">
        <is>
          <t>T</t>
        </is>
      </c>
      <c r="AX381" t="n">
        <v>38000</v>
      </c>
      <c r="AY381" t="n">
        <v>35.1</v>
      </c>
      <c r="AZ381" t="n">
        <v>4.6</v>
      </c>
      <c r="BA381" t="inlineStr">
        <is>
          <t>T</t>
        </is>
      </c>
      <c r="BB381" t="n">
        <v>290200</v>
      </c>
      <c r="BC381" t="n">
        <v>7.04</v>
      </c>
      <c r="BD381" t="n">
        <v>3.57</v>
      </c>
      <c r="BE381" t="n">
        <v>130</v>
      </c>
      <c r="BF381" t="n">
        <v>1.11</v>
      </c>
      <c r="BG381" t="n">
        <v>0.72</v>
      </c>
      <c r="BH381" t="n">
        <v>0.05</v>
      </c>
      <c r="BI381" t="n">
        <v>12.7</v>
      </c>
      <c r="BJ381" t="n">
        <v>1200</v>
      </c>
      <c r="BK381" t="n">
        <v>9.789999999999999</v>
      </c>
      <c r="BL381" t="n">
        <v>0.17</v>
      </c>
      <c r="BM381" t="n">
        <v>5.52</v>
      </c>
      <c r="BN381" t="n">
        <v>11.5</v>
      </c>
      <c r="BO381" t="n">
        <v>3.99</v>
      </c>
      <c r="BP381" t="n">
        <v>14.9</v>
      </c>
      <c r="BQ381" t="n">
        <v>0.96</v>
      </c>
      <c r="BR381" t="n">
        <v>31700</v>
      </c>
      <c r="BS381" t="n">
        <v>229</v>
      </c>
    </row>
    <row r="382">
      <c r="A382" t="inlineStr">
        <is>
          <t>OREAS0626</t>
        </is>
      </c>
      <c r="B382" t="n">
        <v>29.5</v>
      </c>
      <c r="C382" t="n">
        <v>58600</v>
      </c>
      <c r="D382" t="n">
        <v>274</v>
      </c>
      <c r="E382" t="n">
        <v>1.26</v>
      </c>
      <c r="F382" s="2" t="n">
        <v>10</v>
      </c>
      <c r="G382" t="n">
        <v>4628</v>
      </c>
      <c r="H382" t="n">
        <v>2.1</v>
      </c>
      <c r="I382" t="n">
        <v>16.9</v>
      </c>
      <c r="J382" t="n">
        <v>9690</v>
      </c>
      <c r="K382" t="n">
        <v>141</v>
      </c>
      <c r="L382" t="n">
        <v>61</v>
      </c>
      <c r="M382" t="inlineStr">
        <is>
          <t>T</t>
        </is>
      </c>
      <c r="N382" t="n">
        <v>10.4</v>
      </c>
      <c r="O382" t="n">
        <v>20.2</v>
      </c>
      <c r="P382" t="n">
        <v>5.41</v>
      </c>
      <c r="Q382" t="n">
        <v>3600</v>
      </c>
      <c r="R382" t="n">
        <v>3.77</v>
      </c>
      <c r="S382" t="n">
        <v>1.51</v>
      </c>
      <c r="T382" t="n">
        <v>1.41</v>
      </c>
      <c r="U382" t="n">
        <v>56600</v>
      </c>
      <c r="V382" t="n">
        <v>18.6</v>
      </c>
      <c r="W382" t="n">
        <v>5.08</v>
      </c>
      <c r="X382" t="n">
        <v>1.98</v>
      </c>
      <c r="Y382" t="n">
        <v>4.89</v>
      </c>
      <c r="Z382" t="n">
        <v>2.92</v>
      </c>
      <c r="AA382" t="n">
        <v>0.61</v>
      </c>
      <c r="AB382" t="n">
        <v>4.07</v>
      </c>
      <c r="AC382" t="inlineStr">
        <is>
          <t>T</t>
        </is>
      </c>
      <c r="AD382" t="n">
        <v>26400</v>
      </c>
      <c r="AE382" t="n">
        <v>27.3</v>
      </c>
      <c r="AF382" t="n">
        <v>19.6</v>
      </c>
      <c r="AG382" t="n">
        <v>0.2</v>
      </c>
      <c r="AH382" t="n">
        <v>4170</v>
      </c>
      <c r="AI382" t="n">
        <v>8440</v>
      </c>
      <c r="AJ382" t="n">
        <v>21.4</v>
      </c>
      <c r="AK382" t="n">
        <v>12400</v>
      </c>
      <c r="AL382" t="n">
        <v>11.7</v>
      </c>
      <c r="AM382" t="n">
        <v>32.2</v>
      </c>
      <c r="AN382" t="n">
        <v>23.6</v>
      </c>
      <c r="AO382" t="n">
        <v>350</v>
      </c>
      <c r="AP382" t="n">
        <v>15000</v>
      </c>
      <c r="AQ382" t="inlineStr">
        <is>
          <t>T</t>
        </is>
      </c>
      <c r="AR382" t="n">
        <v>8.74</v>
      </c>
      <c r="AS382" t="inlineStr">
        <is>
          <t>T</t>
        </is>
      </c>
      <c r="AT382" t="n">
        <v>134</v>
      </c>
      <c r="AU382" t="n">
        <v>0.003</v>
      </c>
      <c r="AV382" t="inlineStr">
        <is>
          <t>T</t>
        </is>
      </c>
      <c r="AW382" t="inlineStr">
        <is>
          <t>T</t>
        </is>
      </c>
      <c r="AX382" t="n">
        <v>70000</v>
      </c>
      <c r="AY382" t="n">
        <v>80</v>
      </c>
      <c r="AZ382" t="n">
        <v>5.15</v>
      </c>
      <c r="BA382" t="inlineStr">
        <is>
          <t>T</t>
        </is>
      </c>
      <c r="BB382" t="n">
        <v>260400</v>
      </c>
      <c r="BC382" t="n">
        <v>6.45</v>
      </c>
      <c r="BD382" t="n">
        <v>3.57</v>
      </c>
      <c r="BE382" t="n">
        <v>100</v>
      </c>
      <c r="BF382" t="n">
        <v>0.88</v>
      </c>
      <c r="BG382" t="n">
        <v>0.67</v>
      </c>
      <c r="BH382" t="n">
        <v>0.08400000000000001</v>
      </c>
      <c r="BI382" t="n">
        <v>11.3</v>
      </c>
      <c r="BJ382" t="n">
        <v>1370</v>
      </c>
      <c r="BK382" t="n">
        <v>18.2</v>
      </c>
      <c r="BL382" t="n">
        <v>0.21</v>
      </c>
      <c r="BM382" t="n">
        <v>5.43</v>
      </c>
      <c r="BN382" t="n">
        <v>20.9</v>
      </c>
      <c r="BO382" t="n">
        <v>5.94</v>
      </c>
      <c r="BP382" t="n">
        <v>15</v>
      </c>
      <c r="BQ382" t="n">
        <v>1.38</v>
      </c>
      <c r="BR382" t="n">
        <v>51000</v>
      </c>
      <c r="BS382" t="n">
        <v>173</v>
      </c>
    </row>
    <row r="383">
      <c r="A383" t="inlineStr">
        <is>
          <t>OREAS0627</t>
        </is>
      </c>
      <c r="B383" t="n">
        <v>62</v>
      </c>
      <c r="C383" t="n">
        <v>54900</v>
      </c>
      <c r="D383" t="n">
        <v>309</v>
      </c>
      <c r="E383" t="n">
        <v>1.88</v>
      </c>
      <c r="F383" s="2" t="n">
        <v>10</v>
      </c>
      <c r="G383" t="n">
        <v>4384</v>
      </c>
      <c r="H383" t="n">
        <v>1.81</v>
      </c>
      <c r="I383" t="n">
        <v>44.6</v>
      </c>
      <c r="J383" t="n">
        <v>7760</v>
      </c>
      <c r="K383" t="n">
        <v>259</v>
      </c>
      <c r="L383" t="n">
        <v>53</v>
      </c>
      <c r="M383" t="inlineStr">
        <is>
          <t>T</t>
        </is>
      </c>
      <c r="N383" t="n">
        <v>7.54</v>
      </c>
      <c r="O383" t="n">
        <v>18.1</v>
      </c>
      <c r="P383" t="n">
        <v>4.93</v>
      </c>
      <c r="Q383" t="n">
        <v>4770</v>
      </c>
      <c r="R383" t="n">
        <v>3.44</v>
      </c>
      <c r="S383" t="n">
        <v>1.46</v>
      </c>
      <c r="T383" t="n">
        <v>1.32</v>
      </c>
      <c r="U383" t="n">
        <v>68600</v>
      </c>
      <c r="V383" t="n">
        <v>18.9</v>
      </c>
      <c r="W383" t="n">
        <v>4.87</v>
      </c>
      <c r="X383" t="n">
        <v>2.22</v>
      </c>
      <c r="Y383" t="n">
        <v>4.38</v>
      </c>
      <c r="Z383" t="n">
        <v>3.42</v>
      </c>
      <c r="AA383" t="n">
        <v>0.57</v>
      </c>
      <c r="AB383" t="n">
        <v>8.83</v>
      </c>
      <c r="AC383" t="inlineStr">
        <is>
          <t>T</t>
        </is>
      </c>
      <c r="AD383" t="n">
        <v>25100</v>
      </c>
      <c r="AE383" t="n">
        <v>22.6</v>
      </c>
      <c r="AF383" t="n">
        <v>17.7</v>
      </c>
      <c r="AG383" t="n">
        <v>0.19</v>
      </c>
      <c r="AH383" t="n">
        <v>3820</v>
      </c>
      <c r="AI383" t="n">
        <v>7030</v>
      </c>
      <c r="AJ383" t="n">
        <v>31.3</v>
      </c>
      <c r="AK383" t="n">
        <v>10700</v>
      </c>
      <c r="AL383" t="n">
        <v>10.4</v>
      </c>
      <c r="AM383" t="n">
        <v>31.4</v>
      </c>
      <c r="AN383" t="n">
        <v>7.01</v>
      </c>
      <c r="AO383" t="n">
        <v>370</v>
      </c>
      <c r="AP383" t="n">
        <v>22600</v>
      </c>
      <c r="AQ383" t="inlineStr">
        <is>
          <t>T</t>
        </is>
      </c>
      <c r="AR383" t="n">
        <v>7.53</v>
      </c>
      <c r="AS383" t="inlineStr">
        <is>
          <t>T</t>
        </is>
      </c>
      <c r="AT383" t="n">
        <v>127</v>
      </c>
      <c r="AU383" s="2" t="n">
        <v>0.005</v>
      </c>
      <c r="AV383" t="inlineStr">
        <is>
          <t>T</t>
        </is>
      </c>
      <c r="AW383" t="inlineStr">
        <is>
          <t>T</t>
        </is>
      </c>
      <c r="AX383" t="n">
        <v>100000</v>
      </c>
      <c r="AY383" t="n">
        <v>142</v>
      </c>
      <c r="AZ383" t="n">
        <v>5.13</v>
      </c>
      <c r="BA383" t="inlineStr">
        <is>
          <t>T</t>
        </is>
      </c>
      <c r="BB383" t="n">
        <v>224400</v>
      </c>
      <c r="BC383" t="n">
        <v>5.72</v>
      </c>
      <c r="BD383" t="n">
        <v>3.42</v>
      </c>
      <c r="BE383" t="n">
        <v>91</v>
      </c>
      <c r="BF383" t="n">
        <v>0.79</v>
      </c>
      <c r="BG383" t="n">
        <v>0.61</v>
      </c>
      <c r="BH383" t="n">
        <v>0.11</v>
      </c>
      <c r="BI383" t="n">
        <v>9.73</v>
      </c>
      <c r="BJ383" t="n">
        <v>1370</v>
      </c>
      <c r="BK383" t="n">
        <v>14.2</v>
      </c>
      <c r="BL383" t="n">
        <v>0.21</v>
      </c>
      <c r="BM383" t="n">
        <v>4.83</v>
      </c>
      <c r="BN383" t="n">
        <v>23</v>
      </c>
      <c r="BO383" t="n">
        <v>8.25</v>
      </c>
      <c r="BP383" t="n">
        <v>13.9</v>
      </c>
      <c r="BQ383" t="n">
        <v>1.32</v>
      </c>
      <c r="BR383" t="n">
        <v>100400</v>
      </c>
      <c r="BS383" t="n">
        <v>154</v>
      </c>
    </row>
    <row r="384">
      <c r="A384" t="inlineStr">
        <is>
          <t>OREAS0628</t>
        </is>
      </c>
      <c r="B384" t="n">
        <v>10.1</v>
      </c>
      <c r="C384" t="n">
        <v>67100</v>
      </c>
      <c r="D384" t="n">
        <v>199</v>
      </c>
      <c r="E384" t="n">
        <v>0.868</v>
      </c>
      <c r="F384" s="2" t="n">
        <v>10</v>
      </c>
      <c r="G384" t="n">
        <v>2610</v>
      </c>
      <c r="H384" t="n">
        <v>2.75</v>
      </c>
      <c r="I384" t="n">
        <v>12.2</v>
      </c>
      <c r="J384" t="n">
        <v>9460</v>
      </c>
      <c r="K384" t="n">
        <v>28.8</v>
      </c>
      <c r="L384" t="n">
        <v>73</v>
      </c>
      <c r="M384" t="inlineStr">
        <is>
          <t>T</t>
        </is>
      </c>
      <c r="N384" t="n">
        <v>31.3</v>
      </c>
      <c r="O384" t="n">
        <v>20.3</v>
      </c>
      <c r="P384" t="n">
        <v>6.67</v>
      </c>
      <c r="Q384" t="n">
        <v>17400</v>
      </c>
      <c r="R384" t="n">
        <v>3.42</v>
      </c>
      <c r="S384" t="n">
        <v>1.12</v>
      </c>
      <c r="T384" t="n">
        <v>1.33</v>
      </c>
      <c r="U384" t="n">
        <v>49500</v>
      </c>
      <c r="V384" t="n">
        <v>20.6</v>
      </c>
      <c r="W384" t="n">
        <v>5.55</v>
      </c>
      <c r="X384" t="n">
        <v>1.52</v>
      </c>
      <c r="Y384" t="n">
        <v>5.02</v>
      </c>
      <c r="Z384" t="n">
        <v>0.61</v>
      </c>
      <c r="AA384" t="n">
        <v>0.51</v>
      </c>
      <c r="AB384" t="n">
        <v>2.6</v>
      </c>
      <c r="AC384" t="inlineStr">
        <is>
          <t>T</t>
        </is>
      </c>
      <c r="AD384" t="n">
        <v>27900</v>
      </c>
      <c r="AE384" t="n">
        <v>33.7</v>
      </c>
      <c r="AF384" t="n">
        <v>26.9</v>
      </c>
      <c r="AG384" t="n">
        <v>0.12</v>
      </c>
      <c r="AH384" t="n">
        <v>3560</v>
      </c>
      <c r="AI384" t="n">
        <v>1750</v>
      </c>
      <c r="AJ384" t="n">
        <v>23.7</v>
      </c>
      <c r="AK384" t="n">
        <v>19600</v>
      </c>
      <c r="AL384" t="n">
        <v>15.2</v>
      </c>
      <c r="AM384" t="n">
        <v>34.7</v>
      </c>
      <c r="AN384" t="n">
        <v>11.5</v>
      </c>
      <c r="AO384" t="n">
        <v>410</v>
      </c>
      <c r="AP384" t="n">
        <v>2610</v>
      </c>
      <c r="AQ384" t="inlineStr">
        <is>
          <t>T</t>
        </is>
      </c>
      <c r="AR384" t="n">
        <v>9.34</v>
      </c>
      <c r="AS384" t="inlineStr">
        <is>
          <t>T</t>
        </is>
      </c>
      <c r="AT384" t="n">
        <v>144</v>
      </c>
      <c r="AU384" t="n">
        <v>0.021</v>
      </c>
      <c r="AV384" t="inlineStr">
        <is>
          <t>T</t>
        </is>
      </c>
      <c r="AW384" t="inlineStr">
        <is>
          <t>T</t>
        </is>
      </c>
      <c r="AX384" t="n">
        <v>36000</v>
      </c>
      <c r="AY384" t="n">
        <v>26.1</v>
      </c>
      <c r="AZ384" t="n">
        <v>4.72</v>
      </c>
      <c r="BA384" t="n">
        <v>19.8</v>
      </c>
      <c r="BB384" t="n">
        <v>294700</v>
      </c>
      <c r="BC384" t="n">
        <v>6.76</v>
      </c>
      <c r="BD384" t="n">
        <v>5.63</v>
      </c>
      <c r="BE384" t="n">
        <v>143</v>
      </c>
      <c r="BF384" t="n">
        <v>1.14</v>
      </c>
      <c r="BG384" t="n">
        <v>0.7</v>
      </c>
      <c r="BH384" t="n">
        <v>3.65</v>
      </c>
      <c r="BI384" t="n">
        <v>13</v>
      </c>
      <c r="BJ384" t="n">
        <v>1410</v>
      </c>
      <c r="BK384" t="n">
        <v>4.04</v>
      </c>
      <c r="BL384" t="n">
        <v>0.14</v>
      </c>
      <c r="BM384" t="n">
        <v>4.97</v>
      </c>
      <c r="BN384" t="n">
        <v>18.3</v>
      </c>
      <c r="BO384" t="n">
        <v>2.94</v>
      </c>
      <c r="BP384" t="n">
        <v>14.1</v>
      </c>
      <c r="BQ384" t="n">
        <v>0.82</v>
      </c>
      <c r="BR384" t="n">
        <v>10400</v>
      </c>
      <c r="BS384" t="n">
        <v>176</v>
      </c>
    </row>
    <row r="385">
      <c r="A385" t="inlineStr">
        <is>
          <t>OREAS0629</t>
        </is>
      </c>
      <c r="B385" t="n">
        <v>18.7</v>
      </c>
      <c r="C385" t="n">
        <v>59500</v>
      </c>
      <c r="D385" t="n">
        <v>338</v>
      </c>
      <c r="E385" t="n">
        <v>1.18</v>
      </c>
      <c r="F385" s="2" t="n">
        <v>10</v>
      </c>
      <c r="G385" t="n">
        <v>2803</v>
      </c>
      <c r="H385" t="n">
        <v>2.25</v>
      </c>
      <c r="I385" t="n">
        <v>20.3</v>
      </c>
      <c r="J385" t="n">
        <v>8870</v>
      </c>
      <c r="K385" t="n">
        <v>63</v>
      </c>
      <c r="L385" t="n">
        <v>65</v>
      </c>
      <c r="M385" t="inlineStr">
        <is>
          <t>T</t>
        </is>
      </c>
      <c r="N385" t="n">
        <v>55</v>
      </c>
      <c r="O385" t="n">
        <v>19.2</v>
      </c>
      <c r="P385" t="n">
        <v>5.78</v>
      </c>
      <c r="Q385" t="n">
        <v>31200</v>
      </c>
      <c r="R385" t="n">
        <v>3.2</v>
      </c>
      <c r="S385" t="n">
        <v>1.23</v>
      </c>
      <c r="T385" t="n">
        <v>1.26</v>
      </c>
      <c r="U385" t="n">
        <v>72700</v>
      </c>
      <c r="V385" t="n">
        <v>18.5</v>
      </c>
      <c r="W385" t="n">
        <v>5</v>
      </c>
      <c r="X385" t="n">
        <v>1.66</v>
      </c>
      <c r="Y385" t="n">
        <v>4.51</v>
      </c>
      <c r="Z385" t="n">
        <v>1.47</v>
      </c>
      <c r="AA385" t="n">
        <v>0.5</v>
      </c>
      <c r="AB385" t="n">
        <v>4.83</v>
      </c>
      <c r="AC385" t="inlineStr">
        <is>
          <t>T</t>
        </is>
      </c>
      <c r="AD385" t="n">
        <v>25100</v>
      </c>
      <c r="AE385" t="n">
        <v>28.1</v>
      </c>
      <c r="AF385" t="n">
        <v>22.9</v>
      </c>
      <c r="AG385" t="n">
        <v>0.14</v>
      </c>
      <c r="AH385" t="n">
        <v>4140</v>
      </c>
      <c r="AI385" t="n">
        <v>4030</v>
      </c>
      <c r="AJ385" t="n">
        <v>26</v>
      </c>
      <c r="AK385" t="n">
        <v>15300</v>
      </c>
      <c r="AL385" t="n">
        <v>12.5</v>
      </c>
      <c r="AM385" t="n">
        <v>31</v>
      </c>
      <c r="AN385" t="n">
        <v>13.9</v>
      </c>
      <c r="AO385" t="n">
        <v>370</v>
      </c>
      <c r="AP385" t="n">
        <v>6570</v>
      </c>
      <c r="AQ385" t="inlineStr">
        <is>
          <t>T</t>
        </is>
      </c>
      <c r="AR385" t="n">
        <v>8.31</v>
      </c>
      <c r="AS385" t="inlineStr">
        <is>
          <t>T</t>
        </is>
      </c>
      <c r="AT385" t="n">
        <v>128</v>
      </c>
      <c r="AU385" t="n">
        <v>0.027</v>
      </c>
      <c r="AV385" t="inlineStr">
        <is>
          <t>T</t>
        </is>
      </c>
      <c r="AW385" t="inlineStr">
        <is>
          <t>T</t>
        </is>
      </c>
      <c r="AX385" t="n">
        <v>70600</v>
      </c>
      <c r="AY385" t="n">
        <v>47.1</v>
      </c>
      <c r="AZ385" t="n">
        <v>4.63</v>
      </c>
      <c r="BA385" t="n">
        <v>34.4</v>
      </c>
      <c r="BB385" t="n">
        <v>261400</v>
      </c>
      <c r="BC385" t="n">
        <v>6.13</v>
      </c>
      <c r="BD385" t="n">
        <v>5.98</v>
      </c>
      <c r="BE385" t="n">
        <v>111</v>
      </c>
      <c r="BF385" t="n">
        <v>0.9399999999999999</v>
      </c>
      <c r="BG385" t="n">
        <v>0.65</v>
      </c>
      <c r="BH385" t="n">
        <v>6.35</v>
      </c>
      <c r="BI385" t="n">
        <v>11.1</v>
      </c>
      <c r="BJ385" t="n">
        <v>1290</v>
      </c>
      <c r="BK385" t="n">
        <v>8.869999999999999</v>
      </c>
      <c r="BL385" t="n">
        <v>0.16</v>
      </c>
      <c r="BM385" t="n">
        <v>4.86</v>
      </c>
      <c r="BN385" t="n">
        <v>17.8</v>
      </c>
      <c r="BO385" t="n">
        <v>3.9</v>
      </c>
      <c r="BP385" t="n">
        <v>13.4</v>
      </c>
      <c r="BQ385" t="n">
        <v>1</v>
      </c>
      <c r="BR385" t="n">
        <v>23200</v>
      </c>
      <c r="BS385" t="n">
        <v>158</v>
      </c>
    </row>
    <row r="386">
      <c r="A386" t="inlineStr">
        <is>
          <t>OREAS0062c</t>
        </is>
      </c>
      <c r="B386" t="n">
        <v>8.76</v>
      </c>
      <c r="C386" t="inlineStr">
        <is>
          <t>T</t>
        </is>
      </c>
      <c r="D386" t="inlineStr">
        <is>
          <t>T</t>
        </is>
      </c>
      <c r="E386" t="n">
        <v>8.789999999999999</v>
      </c>
      <c r="F386" t="inlineStr">
        <is>
          <t>T</t>
        </is>
      </c>
      <c r="G386" t="inlineStr">
        <is>
          <t>T</t>
        </is>
      </c>
      <c r="H386" t="inlineStr">
        <is>
          <t>T</t>
        </is>
      </c>
      <c r="I386" t="inlineStr">
        <is>
          <t>T</t>
        </is>
      </c>
      <c r="J386" t="inlineStr">
        <is>
          <t>T</t>
        </is>
      </c>
      <c r="K386" t="inlineStr">
        <is>
          <t>T</t>
        </is>
      </c>
      <c r="L386" t="inlineStr">
        <is>
          <t>T</t>
        </is>
      </c>
      <c r="M386" t="inlineStr">
        <is>
          <t>T</t>
        </is>
      </c>
      <c r="N386" t="inlineStr">
        <is>
          <t>T</t>
        </is>
      </c>
      <c r="O386" t="inlineStr">
        <is>
          <t>T</t>
        </is>
      </c>
      <c r="P386" t="inlineStr">
        <is>
          <t>T</t>
        </is>
      </c>
      <c r="Q386" t="inlineStr">
        <is>
          <t>T</t>
        </is>
      </c>
      <c r="R386" t="inlineStr">
        <is>
          <t>T</t>
        </is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>
        <is>
          <t>T</t>
        </is>
      </c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inlineStr">
        <is>
          <t>T</t>
        </is>
      </c>
      <c r="AD386" t="inlineStr">
        <is>
          <t>T</t>
        </is>
      </c>
      <c r="AE386" t="inlineStr">
        <is>
          <t>T</t>
        </is>
      </c>
      <c r="AF386" t="inlineStr">
        <is>
          <t>T</t>
        </is>
      </c>
      <c r="AG386" t="inlineStr">
        <is>
          <t>T</t>
        </is>
      </c>
      <c r="AH386" t="inlineStr">
        <is>
          <t>T</t>
        </is>
      </c>
      <c r="AI386" t="inlineStr">
        <is>
          <t>T</t>
        </is>
      </c>
      <c r="AJ386" t="inlineStr">
        <is>
          <t>T</t>
        </is>
      </c>
      <c r="AK386" t="inlineStr">
        <is>
          <t>T</t>
        </is>
      </c>
      <c r="AL386" t="inlineStr">
        <is>
          <t>T</t>
        </is>
      </c>
      <c r="AM386" t="inlineStr">
        <is>
          <t>T</t>
        </is>
      </c>
      <c r="AN386" t="inlineStr">
        <is>
          <t>T</t>
        </is>
      </c>
      <c r="AO386" t="inlineStr">
        <is>
          <t>T</t>
        </is>
      </c>
      <c r="AP386" t="inlineStr">
        <is>
          <t>T</t>
        </is>
      </c>
      <c r="AQ386" t="inlineStr">
        <is>
          <t>T</t>
        </is>
      </c>
      <c r="AR386" t="inlineStr">
        <is>
          <t>T</t>
        </is>
      </c>
      <c r="AS386" t="inlineStr">
        <is>
          <t>T</t>
        </is>
      </c>
      <c r="AT386" t="inlineStr">
        <is>
          <t>T</t>
        </is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inlineStr">
        <is>
          <t>T</t>
        </is>
      </c>
      <c r="AY386" t="inlineStr">
        <is>
          <t>T</t>
        </is>
      </c>
      <c r="AZ386" t="inlineStr">
        <is>
          <t>T</t>
        </is>
      </c>
      <c r="BA386" t="inlineStr">
        <is>
          <t>T</t>
        </is>
      </c>
      <c r="BB386" t="inlineStr">
        <is>
          <t>T</t>
        </is>
      </c>
      <c r="BC386" t="inlineStr">
        <is>
          <t>T</t>
        </is>
      </c>
      <c r="BD386" t="inlineStr">
        <is>
          <t>T</t>
        </is>
      </c>
      <c r="BE386" t="inlineStr">
        <is>
          <t>T</t>
        </is>
      </c>
      <c r="BF386" t="inlineStr">
        <is>
          <t>T</t>
        </is>
      </c>
      <c r="BG386" t="inlineStr">
        <is>
          <t>T</t>
        </is>
      </c>
      <c r="BH386" t="inlineStr">
        <is>
          <t>T</t>
        </is>
      </c>
      <c r="BI386" t="inlineStr">
        <is>
          <t>T</t>
        </is>
      </c>
      <c r="BJ386" t="inlineStr">
        <is>
          <t>T</t>
        </is>
      </c>
      <c r="BK386" t="inlineStr">
        <is>
          <t>T</t>
        </is>
      </c>
      <c r="BL386" t="inlineStr">
        <is>
          <t>T</t>
        </is>
      </c>
      <c r="BM386" t="inlineStr">
        <is>
          <t>T</t>
        </is>
      </c>
      <c r="BN386" t="inlineStr">
        <is>
          <t>T</t>
        </is>
      </c>
      <c r="BO386" t="inlineStr">
        <is>
          <t>T</t>
        </is>
      </c>
      <c r="BP386" t="inlineStr">
        <is>
          <t>T</t>
        </is>
      </c>
      <c r="BQ386" t="inlineStr">
        <is>
          <t>T</t>
        </is>
      </c>
      <c r="BR386" t="inlineStr">
        <is>
          <t>T</t>
        </is>
      </c>
      <c r="BS386" t="inlineStr">
        <is>
          <t>T</t>
        </is>
      </c>
    </row>
    <row r="387">
      <c r="A387" t="inlineStr">
        <is>
          <t>OREAS0062d</t>
        </is>
      </c>
      <c r="B387" t="n">
        <v>8.369999999999999</v>
      </c>
      <c r="C387" t="inlineStr">
        <is>
          <t>T</t>
        </is>
      </c>
      <c r="D387" t="inlineStr">
        <is>
          <t>T</t>
        </is>
      </c>
      <c r="E387" t="n">
        <v>10.36</v>
      </c>
      <c r="F387" t="inlineStr">
        <is>
          <t>T</t>
        </is>
      </c>
      <c r="G387" t="inlineStr">
        <is>
          <t>T</t>
        </is>
      </c>
      <c r="H387" t="inlineStr">
        <is>
          <t>T</t>
        </is>
      </c>
      <c r="I387" t="inlineStr">
        <is>
          <t>T</t>
        </is>
      </c>
      <c r="J387" t="inlineStr">
        <is>
          <t>T</t>
        </is>
      </c>
      <c r="K387" t="inlineStr">
        <is>
          <t>T</t>
        </is>
      </c>
      <c r="L387" t="inlineStr">
        <is>
          <t>T</t>
        </is>
      </c>
      <c r="M387" t="inlineStr">
        <is>
          <t>T</t>
        </is>
      </c>
      <c r="N387" t="inlineStr">
        <is>
          <t>T</t>
        </is>
      </c>
      <c r="O387" t="inlineStr">
        <is>
          <t>T</t>
        </is>
      </c>
      <c r="P387" t="inlineStr">
        <is>
          <t>T</t>
        </is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>
        <is>
          <t>T</t>
        </is>
      </c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inlineStr">
        <is>
          <t>T</t>
        </is>
      </c>
      <c r="AD387" t="inlineStr">
        <is>
          <t>T</t>
        </is>
      </c>
      <c r="AE387" t="inlineStr">
        <is>
          <t>T</t>
        </is>
      </c>
      <c r="AF387" t="inlineStr">
        <is>
          <t>T</t>
        </is>
      </c>
      <c r="AG387" t="inlineStr">
        <is>
          <t>T</t>
        </is>
      </c>
      <c r="AH387" t="inlineStr">
        <is>
          <t>T</t>
        </is>
      </c>
      <c r="AI387" t="inlineStr">
        <is>
          <t>T</t>
        </is>
      </c>
      <c r="AJ387" t="inlineStr">
        <is>
          <t>T</t>
        </is>
      </c>
      <c r="AK387" t="inlineStr">
        <is>
          <t>T</t>
        </is>
      </c>
      <c r="AL387" t="inlineStr">
        <is>
          <t>T</t>
        </is>
      </c>
      <c r="AM387" t="inlineStr">
        <is>
          <t>T</t>
        </is>
      </c>
      <c r="AN387" t="inlineStr">
        <is>
          <t>T</t>
        </is>
      </c>
      <c r="AO387" t="inlineStr">
        <is>
          <t>T</t>
        </is>
      </c>
      <c r="AP387" t="inlineStr">
        <is>
          <t>T</t>
        </is>
      </c>
      <c r="AQ387" t="inlineStr">
        <is>
          <t>T</t>
        </is>
      </c>
      <c r="AR387" t="inlineStr">
        <is>
          <t>T</t>
        </is>
      </c>
      <c r="AS387" t="inlineStr">
        <is>
          <t>T</t>
        </is>
      </c>
      <c r="AT387" t="inlineStr">
        <is>
          <t>T</t>
        </is>
      </c>
      <c r="AU387" t="inlineStr">
        <is>
          <t>T</t>
        </is>
      </c>
      <c r="AV387" t="inlineStr">
        <is>
          <t>T</t>
        </is>
      </c>
      <c r="AW387" t="inlineStr">
        <is>
          <t>T</t>
        </is>
      </c>
      <c r="AX387" t="inlineStr">
        <is>
          <t>T</t>
        </is>
      </c>
      <c r="AY387" t="inlineStr">
        <is>
          <t>T</t>
        </is>
      </c>
      <c r="AZ387" t="inlineStr">
        <is>
          <t>T</t>
        </is>
      </c>
      <c r="BA387" t="inlineStr">
        <is>
          <t>T</t>
        </is>
      </c>
      <c r="BB387" t="inlineStr">
        <is>
          <t>T</t>
        </is>
      </c>
      <c r="BC387" t="inlineStr">
        <is>
          <t>T</t>
        </is>
      </c>
      <c r="BD387" t="inlineStr">
        <is>
          <t>T</t>
        </is>
      </c>
      <c r="BE387" t="inlineStr">
        <is>
          <t>T</t>
        </is>
      </c>
      <c r="BF387" t="inlineStr">
        <is>
          <t>T</t>
        </is>
      </c>
      <c r="BG387" t="inlineStr">
        <is>
          <t>T</t>
        </is>
      </c>
      <c r="BH387" t="inlineStr">
        <is>
          <t>T</t>
        </is>
      </c>
      <c r="BI387" t="inlineStr">
        <is>
          <t>T</t>
        </is>
      </c>
      <c r="BJ387" t="inlineStr">
        <is>
          <t>T</t>
        </is>
      </c>
      <c r="BK387" t="inlineStr">
        <is>
          <t>T</t>
        </is>
      </c>
      <c r="BL387" t="inlineStr">
        <is>
          <t>T</t>
        </is>
      </c>
      <c r="BM387" t="inlineStr">
        <is>
          <t>T</t>
        </is>
      </c>
      <c r="BN387" t="inlineStr">
        <is>
          <t>T</t>
        </is>
      </c>
      <c r="BO387" t="inlineStr">
        <is>
          <t>T</t>
        </is>
      </c>
      <c r="BP387" t="inlineStr">
        <is>
          <t>T</t>
        </is>
      </c>
      <c r="BQ387" t="inlineStr">
        <is>
          <t>T</t>
        </is>
      </c>
      <c r="BR387" t="inlineStr">
        <is>
          <t>T</t>
        </is>
      </c>
      <c r="BS387" t="inlineStr">
        <is>
          <t>T</t>
        </is>
      </c>
    </row>
    <row r="388">
      <c r="A388" t="inlineStr">
        <is>
          <t>OREAS0062e</t>
        </is>
      </c>
      <c r="B388" t="n">
        <v>9.859999999999999</v>
      </c>
      <c r="C388" t="inlineStr">
        <is>
          <t>T</t>
        </is>
      </c>
      <c r="D388" t="inlineStr">
        <is>
          <t>T</t>
        </is>
      </c>
      <c r="E388" t="n">
        <v>9.130000000000001</v>
      </c>
      <c r="F388" t="inlineStr">
        <is>
          <t>T</t>
        </is>
      </c>
      <c r="G388" t="inlineStr">
        <is>
          <t>T</t>
        </is>
      </c>
      <c r="H388" t="inlineStr">
        <is>
          <t>T</t>
        </is>
      </c>
      <c r="I388" t="inlineStr">
        <is>
          <t>T</t>
        </is>
      </c>
      <c r="J388" t="inlineStr">
        <is>
          <t>T</t>
        </is>
      </c>
      <c r="K388" t="inlineStr">
        <is>
          <t>T</t>
        </is>
      </c>
      <c r="L388" t="inlineStr">
        <is>
          <t>T</t>
        </is>
      </c>
      <c r="M388" t="inlineStr">
        <is>
          <t>T</t>
        </is>
      </c>
      <c r="N388" t="inlineStr">
        <is>
          <t>T</t>
        </is>
      </c>
      <c r="O388" t="inlineStr">
        <is>
          <t>T</t>
        </is>
      </c>
      <c r="P388" t="inlineStr">
        <is>
          <t>T</t>
        </is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>
        <is>
          <t>T</t>
        </is>
      </c>
      <c r="U388" t="inlineStr">
        <is>
          <t>T</t>
        </is>
      </c>
      <c r="V388" t="inlineStr">
        <is>
          <t>T</t>
        </is>
      </c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inlineStr">
        <is>
          <t>T</t>
        </is>
      </c>
      <c r="AD388" t="inlineStr">
        <is>
          <t>T</t>
        </is>
      </c>
      <c r="AE388" t="inlineStr">
        <is>
          <t>T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T</t>
        </is>
      </c>
      <c r="AJ388" t="inlineStr">
        <is>
          <t>T</t>
        </is>
      </c>
      <c r="AK388" t="inlineStr">
        <is>
          <t>T</t>
        </is>
      </c>
      <c r="AL388" t="inlineStr">
        <is>
          <t>T</t>
        </is>
      </c>
      <c r="AM388" t="inlineStr">
        <is>
          <t>T</t>
        </is>
      </c>
      <c r="AN388" t="inlineStr">
        <is>
          <t>T</t>
        </is>
      </c>
      <c r="AO388" t="inlineStr">
        <is>
          <t>T</t>
        </is>
      </c>
      <c r="AP388" t="inlineStr">
        <is>
          <t>T</t>
        </is>
      </c>
      <c r="AQ388" t="inlineStr">
        <is>
          <t>T</t>
        </is>
      </c>
      <c r="AR388" t="inlineStr">
        <is>
          <t>T</t>
        </is>
      </c>
      <c r="AS388" t="inlineStr">
        <is>
          <t>T</t>
        </is>
      </c>
      <c r="AT388" t="inlineStr">
        <is>
          <t>T</t>
        </is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4290</v>
      </c>
      <c r="AY388" t="inlineStr">
        <is>
          <t>T</t>
        </is>
      </c>
      <c r="AZ388" t="inlineStr">
        <is>
          <t>T</t>
        </is>
      </c>
      <c r="BA388" t="inlineStr">
        <is>
          <t>T</t>
        </is>
      </c>
      <c r="BB388" t="inlineStr">
        <is>
          <t>T</t>
        </is>
      </c>
      <c r="BC388" t="inlineStr">
        <is>
          <t>T</t>
        </is>
      </c>
      <c r="BD388" t="inlineStr">
        <is>
          <t>T</t>
        </is>
      </c>
      <c r="BE388" t="inlineStr">
        <is>
          <t>T</t>
        </is>
      </c>
      <c r="BF388" t="inlineStr">
        <is>
          <t>T</t>
        </is>
      </c>
      <c r="BG388" t="inlineStr">
        <is>
          <t>T</t>
        </is>
      </c>
      <c r="BH388" t="inlineStr">
        <is>
          <t>T</t>
        </is>
      </c>
      <c r="BI388" t="inlineStr">
        <is>
          <t>T</t>
        </is>
      </c>
      <c r="BJ388" t="inlineStr">
        <is>
          <t>T</t>
        </is>
      </c>
      <c r="BK388" t="inlineStr">
        <is>
          <t>T</t>
        </is>
      </c>
      <c r="BL388" t="inlineStr">
        <is>
          <t>T</t>
        </is>
      </c>
      <c r="BM388" t="inlineStr">
        <is>
          <t>T</t>
        </is>
      </c>
      <c r="BN388" t="inlineStr">
        <is>
          <t>T</t>
        </is>
      </c>
      <c r="BO388" t="inlineStr">
        <is>
          <t>T</t>
        </is>
      </c>
      <c r="BP388" t="inlineStr">
        <is>
          <t>T</t>
        </is>
      </c>
      <c r="BQ388" t="inlineStr">
        <is>
          <t>T</t>
        </is>
      </c>
      <c r="BR388" t="inlineStr">
        <is>
          <t>T</t>
        </is>
      </c>
      <c r="BS388" t="inlineStr">
        <is>
          <t>T</t>
        </is>
      </c>
    </row>
    <row r="389">
      <c r="A389" t="inlineStr">
        <is>
          <t>OREAS0062f</t>
        </is>
      </c>
      <c r="B389" t="n">
        <v>5.42</v>
      </c>
      <c r="C389" t="n">
        <v>57100</v>
      </c>
      <c r="D389" t="n">
        <v>7.82</v>
      </c>
      <c r="E389" t="n">
        <v>9.710000000000001</v>
      </c>
      <c r="F389" t="n">
        <v>19.6</v>
      </c>
      <c r="G389" t="n">
        <v>222</v>
      </c>
      <c r="H389" t="n">
        <v>0.74</v>
      </c>
      <c r="I389" t="n">
        <v>0.07000000000000001</v>
      </c>
      <c r="J389" t="n">
        <v>79800</v>
      </c>
      <c r="K389" t="n">
        <v>0.12</v>
      </c>
      <c r="L389" t="n">
        <v>22</v>
      </c>
      <c r="M389" t="inlineStr">
        <is>
          <t>T</t>
        </is>
      </c>
      <c r="N389" t="n">
        <v>10.5</v>
      </c>
      <c r="O389" t="n">
        <v>26.7</v>
      </c>
      <c r="P389" t="n">
        <v>2.27</v>
      </c>
      <c r="Q389" t="n">
        <v>37.3</v>
      </c>
      <c r="R389" t="n">
        <v>2.14</v>
      </c>
      <c r="S389" t="n">
        <v>1.25</v>
      </c>
      <c r="T389" t="n">
        <v>0.71</v>
      </c>
      <c r="U389" t="n">
        <v>27200</v>
      </c>
      <c r="V389" t="n">
        <v>11.6</v>
      </c>
      <c r="W389" t="n">
        <v>2.44</v>
      </c>
      <c r="X389" t="inlineStr">
        <is>
          <t>T</t>
        </is>
      </c>
      <c r="Y389" t="n">
        <v>1.93</v>
      </c>
      <c r="Z389" t="n">
        <v>0.08500000000000001</v>
      </c>
      <c r="AA389" t="n">
        <v>0.44</v>
      </c>
      <c r="AB389" t="n">
        <v>0.029</v>
      </c>
      <c r="AC389" t="inlineStr">
        <is>
          <t>T</t>
        </is>
      </c>
      <c r="AD389" t="n">
        <v>9990</v>
      </c>
      <c r="AE389" t="n">
        <v>10</v>
      </c>
      <c r="AF389" t="n">
        <v>30.4</v>
      </c>
      <c r="AG389" t="n">
        <v>0.17</v>
      </c>
      <c r="AH389" t="n">
        <v>11000</v>
      </c>
      <c r="AI389" t="n">
        <v>640</v>
      </c>
      <c r="AJ389" t="n">
        <v>1.88</v>
      </c>
      <c r="AK389" t="n">
        <v>16100</v>
      </c>
      <c r="AL389" t="n">
        <v>2.3</v>
      </c>
      <c r="AM389" t="n">
        <v>12.1</v>
      </c>
      <c r="AN389" t="n">
        <v>15.6</v>
      </c>
      <c r="AO389" t="n">
        <v>650</v>
      </c>
      <c r="AP389" t="n">
        <v>7.16</v>
      </c>
      <c r="AQ389" t="inlineStr">
        <is>
          <t>T</t>
        </is>
      </c>
      <c r="AR389" t="n">
        <v>2.82</v>
      </c>
      <c r="AS389" t="inlineStr">
        <is>
          <t>T</t>
        </is>
      </c>
      <c r="AT389" t="n">
        <v>5.58</v>
      </c>
      <c r="AU389" t="inlineStr">
        <is>
          <t>T</t>
        </is>
      </c>
      <c r="AV389" t="inlineStr">
        <is>
          <t>T</t>
        </is>
      </c>
      <c r="AW389" t="inlineStr">
        <is>
          <t>T</t>
        </is>
      </c>
      <c r="AX389" t="n">
        <v>2010</v>
      </c>
      <c r="AY389" t="n">
        <v>1.27</v>
      </c>
      <c r="AZ389" t="n">
        <v>10.8</v>
      </c>
      <c r="BA389" t="inlineStr">
        <is>
          <t>T</t>
        </is>
      </c>
      <c r="BB389" t="inlineStr">
        <is>
          <t>T</t>
        </is>
      </c>
      <c r="BC389" t="n">
        <v>2.08</v>
      </c>
      <c r="BD389" t="n">
        <v>0.74</v>
      </c>
      <c r="BE389" t="n">
        <v>412</v>
      </c>
      <c r="BF389" t="inlineStr">
        <is>
          <t>T</t>
        </is>
      </c>
      <c r="BG389" t="n">
        <v>0.37</v>
      </c>
      <c r="BH389" t="n">
        <v>1.17</v>
      </c>
      <c r="BI389" t="n">
        <v>1.35</v>
      </c>
      <c r="BJ389" t="n">
        <v>2630</v>
      </c>
      <c r="BK389" t="n">
        <v>0.33</v>
      </c>
      <c r="BL389" t="n">
        <v>0.16</v>
      </c>
      <c r="BM389" t="n">
        <v>0.34</v>
      </c>
      <c r="BN389" t="n">
        <v>68</v>
      </c>
      <c r="BO389" t="n">
        <v>1.51</v>
      </c>
      <c r="BP389" t="n">
        <v>10.7</v>
      </c>
      <c r="BQ389" t="n">
        <v>1.12</v>
      </c>
      <c r="BR389" t="n">
        <v>50</v>
      </c>
      <c r="BS389" t="n">
        <v>75</v>
      </c>
    </row>
    <row r="390">
      <c r="A390" t="inlineStr">
        <is>
          <t>OREAS0062h</t>
        </is>
      </c>
      <c r="B390" t="n">
        <v>7.7</v>
      </c>
      <c r="C390" t="n">
        <v>69700</v>
      </c>
      <c r="D390" t="n">
        <v>109</v>
      </c>
      <c r="E390" t="n">
        <v>10.54</v>
      </c>
      <c r="F390" t="n">
        <v>11.3</v>
      </c>
      <c r="G390" t="n">
        <v>393</v>
      </c>
      <c r="H390" t="n">
        <v>0.95</v>
      </c>
      <c r="I390" t="n">
        <v>0.13</v>
      </c>
      <c r="J390" t="n">
        <v>38400</v>
      </c>
      <c r="K390" t="n">
        <v>0.45</v>
      </c>
      <c r="L390" t="n">
        <v>30.6</v>
      </c>
      <c r="M390" t="inlineStr">
        <is>
          <t>T</t>
        </is>
      </c>
      <c r="N390" t="n">
        <v>14.7</v>
      </c>
      <c r="O390" t="n">
        <v>31.8</v>
      </c>
      <c r="P390" t="n">
        <v>3.88</v>
      </c>
      <c r="Q390" t="n">
        <v>144</v>
      </c>
      <c r="R390" t="n">
        <v>2.49</v>
      </c>
      <c r="S390" t="n">
        <v>1.47</v>
      </c>
      <c r="T390" t="n">
        <v>0.87</v>
      </c>
      <c r="U390" t="n">
        <v>39400</v>
      </c>
      <c r="V390" t="n">
        <v>14.9</v>
      </c>
      <c r="W390" t="n">
        <v>2.93</v>
      </c>
      <c r="X390" t="n">
        <v>0.09</v>
      </c>
      <c r="Y390" t="n">
        <v>2.58</v>
      </c>
      <c r="Z390" t="n">
        <v>0.076</v>
      </c>
      <c r="AA390" t="n">
        <v>0.52</v>
      </c>
      <c r="AB390" t="n">
        <v>0.049</v>
      </c>
      <c r="AC390" t="inlineStr">
        <is>
          <t>T</t>
        </is>
      </c>
      <c r="AD390" t="n">
        <v>18000</v>
      </c>
      <c r="AE390" t="n">
        <v>14.1</v>
      </c>
      <c r="AF390" t="n">
        <v>34.9</v>
      </c>
      <c r="AG390" t="n">
        <v>0.22</v>
      </c>
      <c r="AH390" t="n">
        <v>14800</v>
      </c>
      <c r="AI390" t="n">
        <v>890</v>
      </c>
      <c r="AJ390" t="n">
        <v>2.98</v>
      </c>
      <c r="AK390" t="n">
        <v>18600</v>
      </c>
      <c r="AL390" t="n">
        <v>3.24</v>
      </c>
      <c r="AM390" t="n">
        <v>15.4</v>
      </c>
      <c r="AN390" t="n">
        <v>16.2</v>
      </c>
      <c r="AO390" t="n">
        <v>880</v>
      </c>
      <c r="AP390" t="n">
        <v>52</v>
      </c>
      <c r="AQ390" t="inlineStr">
        <is>
          <t>T</t>
        </is>
      </c>
      <c r="AR390" t="n">
        <v>3.72</v>
      </c>
      <c r="AS390" t="inlineStr">
        <is>
          <t>T</t>
        </is>
      </c>
      <c r="AT390" t="n">
        <v>9</v>
      </c>
      <c r="AU390" s="2" t="n">
        <v>0.002</v>
      </c>
      <c r="AV390" t="inlineStr">
        <is>
          <t>T</t>
        </is>
      </c>
      <c r="AW390" t="inlineStr">
        <is>
          <t>T</t>
        </is>
      </c>
      <c r="AX390" t="n">
        <v>5890</v>
      </c>
      <c r="AY390" t="n">
        <v>10.6</v>
      </c>
      <c r="AZ390" t="n">
        <v>15.3</v>
      </c>
      <c r="BA390" t="n">
        <v>0.51</v>
      </c>
      <c r="BB390" t="inlineStr">
        <is>
          <t>T</t>
        </is>
      </c>
      <c r="BC390" t="n">
        <v>2.88</v>
      </c>
      <c r="BD390" t="n">
        <v>0.98</v>
      </c>
      <c r="BE390" t="n">
        <v>421</v>
      </c>
      <c r="BF390" t="n">
        <v>0.21</v>
      </c>
      <c r="BG390" t="n">
        <v>0.43</v>
      </c>
      <c r="BH390" t="n">
        <v>1.06</v>
      </c>
      <c r="BI390" t="n">
        <v>3</v>
      </c>
      <c r="BJ390" t="n">
        <v>3690</v>
      </c>
      <c r="BK390" t="n">
        <v>0.54</v>
      </c>
      <c r="BL390" t="n">
        <v>0.21</v>
      </c>
      <c r="BM390" t="n">
        <v>0.79</v>
      </c>
      <c r="BN390" t="n">
        <v>91</v>
      </c>
      <c r="BO390" t="n">
        <v>3.14</v>
      </c>
      <c r="BP390" t="n">
        <v>13.8</v>
      </c>
      <c r="BQ390" t="n">
        <v>1.44</v>
      </c>
      <c r="BR390" t="n">
        <v>168</v>
      </c>
      <c r="BS390" t="n">
        <v>98</v>
      </c>
    </row>
    <row r="391">
      <c r="A391" t="inlineStr">
        <is>
          <t>OREAS0062Pa</t>
        </is>
      </c>
      <c r="B391" t="n">
        <v>18.4</v>
      </c>
      <c r="C391" t="inlineStr">
        <is>
          <t>T</t>
        </is>
      </c>
      <c r="D391" t="inlineStr">
        <is>
          <t>T</t>
        </is>
      </c>
      <c r="E391" t="n">
        <v>9.640000000000001</v>
      </c>
      <c r="F391" t="inlineStr">
        <is>
          <t>T</t>
        </is>
      </c>
      <c r="G391" t="inlineStr">
        <is>
          <t>T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T</t>
        </is>
      </c>
      <c r="L391" t="inlineStr">
        <is>
          <t>T</t>
        </is>
      </c>
      <c r="M391" t="inlineStr">
        <is>
          <t>T</t>
        </is>
      </c>
      <c r="N391" t="inlineStr">
        <is>
          <t>T</t>
        </is>
      </c>
      <c r="O391" t="inlineStr">
        <is>
          <t>T</t>
        </is>
      </c>
      <c r="P391" t="inlineStr">
        <is>
          <t>T</t>
        </is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inlineStr">
        <is>
          <t>T</t>
        </is>
      </c>
      <c r="AD391" t="inlineStr">
        <is>
          <t>T</t>
        </is>
      </c>
      <c r="AE391" t="inlineStr">
        <is>
          <t>T</t>
        </is>
      </c>
      <c r="AF391" t="inlineStr">
        <is>
          <t>T</t>
        </is>
      </c>
      <c r="AG391" t="inlineStr">
        <is>
          <t>T</t>
        </is>
      </c>
      <c r="AH391" t="inlineStr">
        <is>
          <t>T</t>
        </is>
      </c>
      <c r="AI391" t="inlineStr">
        <is>
          <t>T</t>
        </is>
      </c>
      <c r="AJ391" t="inlineStr">
        <is>
          <t>T</t>
        </is>
      </c>
      <c r="AK391" t="inlineStr">
        <is>
          <t>T</t>
        </is>
      </c>
      <c r="AL391" t="inlineStr">
        <is>
          <t>T</t>
        </is>
      </c>
      <c r="AM391" t="inlineStr">
        <is>
          <t>T</t>
        </is>
      </c>
      <c r="AN391" t="inlineStr">
        <is>
          <t>T</t>
        </is>
      </c>
      <c r="AO391" t="inlineStr">
        <is>
          <t>T</t>
        </is>
      </c>
      <c r="AP391" t="inlineStr">
        <is>
          <t>T</t>
        </is>
      </c>
      <c r="AQ391" t="inlineStr">
        <is>
          <t>T</t>
        </is>
      </c>
      <c r="AR391" t="inlineStr">
        <is>
          <t>T</t>
        </is>
      </c>
      <c r="AS391" t="inlineStr">
        <is>
          <t>T</t>
        </is>
      </c>
      <c r="AT391" t="inlineStr">
        <is>
          <t>T</t>
        </is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inlineStr">
        <is>
          <t>T</t>
        </is>
      </c>
      <c r="AY391" t="inlineStr">
        <is>
          <t>T</t>
        </is>
      </c>
      <c r="AZ391" t="inlineStr">
        <is>
          <t>T</t>
        </is>
      </c>
      <c r="BA391" t="inlineStr">
        <is>
          <t>T</t>
        </is>
      </c>
      <c r="BB391" t="inlineStr">
        <is>
          <t>T</t>
        </is>
      </c>
      <c r="BC391" t="inlineStr">
        <is>
          <t>T</t>
        </is>
      </c>
      <c r="BD391" t="inlineStr">
        <is>
          <t>T</t>
        </is>
      </c>
      <c r="BE391" t="inlineStr">
        <is>
          <t>T</t>
        </is>
      </c>
      <c r="BF391" t="inlineStr">
        <is>
          <t>T</t>
        </is>
      </c>
      <c r="BG391" t="inlineStr">
        <is>
          <t>T</t>
        </is>
      </c>
      <c r="BH391" t="inlineStr">
        <is>
          <t>T</t>
        </is>
      </c>
      <c r="BI391" t="inlineStr">
        <is>
          <t>T</t>
        </is>
      </c>
      <c r="BJ391" t="inlineStr">
        <is>
          <t>T</t>
        </is>
      </c>
      <c r="BK391" t="inlineStr">
        <is>
          <t>T</t>
        </is>
      </c>
      <c r="BL391" t="inlineStr">
        <is>
          <t>T</t>
        </is>
      </c>
      <c r="BM391" t="inlineStr">
        <is>
          <t>T</t>
        </is>
      </c>
      <c r="BN391" t="inlineStr">
        <is>
          <t>T</t>
        </is>
      </c>
      <c r="BO391" t="inlineStr">
        <is>
          <t>T</t>
        </is>
      </c>
      <c r="BP391" t="inlineStr">
        <is>
          <t>T</t>
        </is>
      </c>
      <c r="BQ391" t="inlineStr">
        <is>
          <t>T</t>
        </is>
      </c>
      <c r="BR391" t="inlineStr">
        <is>
          <t>T</t>
        </is>
      </c>
      <c r="BS391" t="inlineStr">
        <is>
          <t>T</t>
        </is>
      </c>
    </row>
    <row r="392">
      <c r="A392" t="inlineStr">
        <is>
          <t>OREAS0062Pb</t>
        </is>
      </c>
      <c r="B392" t="n">
        <v>21.5</v>
      </c>
      <c r="C392" t="inlineStr">
        <is>
          <t>T</t>
        </is>
      </c>
      <c r="D392" t="inlineStr">
        <is>
          <t>T</t>
        </is>
      </c>
      <c r="E392" t="n">
        <v>11.33</v>
      </c>
      <c r="F392" t="inlineStr">
        <is>
          <t>T</t>
        </is>
      </c>
      <c r="G392" t="inlineStr">
        <is>
          <t>T</t>
        </is>
      </c>
      <c r="H392" t="inlineStr">
        <is>
          <t>T</t>
        </is>
      </c>
      <c r="I392" t="inlineStr">
        <is>
          <t>T</t>
        </is>
      </c>
      <c r="J392" t="inlineStr">
        <is>
          <t>T</t>
        </is>
      </c>
      <c r="K392" t="inlineStr">
        <is>
          <t>T</t>
        </is>
      </c>
      <c r="L392" t="inlineStr">
        <is>
          <t>T</t>
        </is>
      </c>
      <c r="M392" t="inlineStr">
        <is>
          <t>T</t>
        </is>
      </c>
      <c r="N392" t="inlineStr">
        <is>
          <t>T</t>
        </is>
      </c>
      <c r="O392" t="inlineStr">
        <is>
          <t>T</t>
        </is>
      </c>
      <c r="P392" t="inlineStr">
        <is>
          <t>T</t>
        </is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>
        <is>
          <t>T</t>
        </is>
      </c>
      <c r="U392" t="inlineStr">
        <is>
          <t>T</t>
        </is>
      </c>
      <c r="V392" t="inlineStr">
        <is>
          <t>T</t>
        </is>
      </c>
      <c r="W392" t="inlineStr">
        <is>
          <t>T</t>
        </is>
      </c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inlineStr">
        <is>
          <t>T</t>
        </is>
      </c>
      <c r="AD392" t="inlineStr">
        <is>
          <t>T</t>
        </is>
      </c>
      <c r="AE392" t="inlineStr">
        <is>
          <t>T</t>
        </is>
      </c>
      <c r="AF392" t="inlineStr">
        <is>
          <t>T</t>
        </is>
      </c>
      <c r="AG392" t="inlineStr">
        <is>
          <t>T</t>
        </is>
      </c>
      <c r="AH392" t="inlineStr">
        <is>
          <t>T</t>
        </is>
      </c>
      <c r="AI392" t="inlineStr">
        <is>
          <t>T</t>
        </is>
      </c>
      <c r="AJ392" t="inlineStr">
        <is>
          <t>T</t>
        </is>
      </c>
      <c r="AK392" t="inlineStr">
        <is>
          <t>T</t>
        </is>
      </c>
      <c r="AL392" t="inlineStr">
        <is>
          <t>T</t>
        </is>
      </c>
      <c r="AM392" t="inlineStr">
        <is>
          <t>T</t>
        </is>
      </c>
      <c r="AN392" t="inlineStr">
        <is>
          <t>T</t>
        </is>
      </c>
      <c r="AO392" t="inlineStr">
        <is>
          <t>T</t>
        </is>
      </c>
      <c r="AP392" t="inlineStr">
        <is>
          <t>T</t>
        </is>
      </c>
      <c r="AQ392" t="inlineStr">
        <is>
          <t>T</t>
        </is>
      </c>
      <c r="AR392" t="inlineStr">
        <is>
          <t>T</t>
        </is>
      </c>
      <c r="AS392" t="inlineStr">
        <is>
          <t>T</t>
        </is>
      </c>
      <c r="AT392" t="inlineStr">
        <is>
          <t>T</t>
        </is>
      </c>
      <c r="AU392" t="inlineStr">
        <is>
          <t>T</t>
        </is>
      </c>
      <c r="AV392" t="inlineStr">
        <is>
          <t>T</t>
        </is>
      </c>
      <c r="AW392" t="inlineStr">
        <is>
          <t>T</t>
        </is>
      </c>
      <c r="AX392" t="inlineStr">
        <is>
          <t>T</t>
        </is>
      </c>
      <c r="AY392" t="inlineStr">
        <is>
          <t>T</t>
        </is>
      </c>
      <c r="AZ392" t="inlineStr">
        <is>
          <t>T</t>
        </is>
      </c>
      <c r="BA392" t="inlineStr">
        <is>
          <t>T</t>
        </is>
      </c>
      <c r="BB392" t="inlineStr">
        <is>
          <t>T</t>
        </is>
      </c>
      <c r="BC392" t="inlineStr">
        <is>
          <t>T</t>
        </is>
      </c>
      <c r="BD392" t="inlineStr">
        <is>
          <t>T</t>
        </is>
      </c>
      <c r="BE392" t="inlineStr">
        <is>
          <t>T</t>
        </is>
      </c>
      <c r="BF392" t="inlineStr">
        <is>
          <t>T</t>
        </is>
      </c>
      <c r="BG392" t="inlineStr">
        <is>
          <t>T</t>
        </is>
      </c>
      <c r="BH392" t="inlineStr">
        <is>
          <t>T</t>
        </is>
      </c>
      <c r="BI392" t="inlineStr">
        <is>
          <t>T</t>
        </is>
      </c>
      <c r="BJ392" t="inlineStr">
        <is>
          <t>T</t>
        </is>
      </c>
      <c r="BK392" t="inlineStr">
        <is>
          <t>T</t>
        </is>
      </c>
      <c r="BL392" t="inlineStr">
        <is>
          <t>T</t>
        </is>
      </c>
      <c r="BM392" t="inlineStr">
        <is>
          <t>T</t>
        </is>
      </c>
      <c r="BN392" t="inlineStr">
        <is>
          <t>T</t>
        </is>
      </c>
      <c r="BO392" t="inlineStr">
        <is>
          <t>T</t>
        </is>
      </c>
      <c r="BP392" t="inlineStr">
        <is>
          <t>T</t>
        </is>
      </c>
      <c r="BQ392" t="inlineStr">
        <is>
          <t>T</t>
        </is>
      </c>
      <c r="BR392" t="inlineStr">
        <is>
          <t>T</t>
        </is>
      </c>
      <c r="BS392" t="inlineStr">
        <is>
          <t>T</t>
        </is>
      </c>
    </row>
    <row r="393">
      <c r="A393" t="inlineStr">
        <is>
          <t>OREAS0630</t>
        </is>
      </c>
      <c r="B393" t="n">
        <v>10.4</v>
      </c>
      <c r="C393" t="n">
        <v>71900</v>
      </c>
      <c r="D393" t="n">
        <v>667</v>
      </c>
      <c r="E393" t="n">
        <v>0.259</v>
      </c>
      <c r="F393" t="inlineStr">
        <is>
          <t>T</t>
        </is>
      </c>
      <c r="G393" t="inlineStr">
        <is>
          <t>T</t>
        </is>
      </c>
      <c r="H393" t="n">
        <v>1.59</v>
      </c>
      <c r="I393" t="n">
        <v>7.6</v>
      </c>
      <c r="J393" t="n">
        <v>15800</v>
      </c>
      <c r="K393" t="n">
        <v>13.2</v>
      </c>
      <c r="L393" t="n">
        <v>44.9</v>
      </c>
      <c r="M393" t="inlineStr">
        <is>
          <t>T</t>
        </is>
      </c>
      <c r="N393" t="n">
        <v>5.75</v>
      </c>
      <c r="O393" t="n">
        <v>17.2</v>
      </c>
      <c r="P393" t="n">
        <v>5.8</v>
      </c>
      <c r="Q393" t="n">
        <v>384</v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n">
        <v>86400</v>
      </c>
      <c r="V393" t="n">
        <v>20.9</v>
      </c>
      <c r="W393" t="inlineStr">
        <is>
          <t>T</t>
        </is>
      </c>
      <c r="X393" t="inlineStr">
        <is>
          <t>T</t>
        </is>
      </c>
      <c r="Y393" t="n">
        <v>4.95</v>
      </c>
      <c r="Z393" t="inlineStr">
        <is>
          <t>T</t>
        </is>
      </c>
      <c r="AA393" t="inlineStr">
        <is>
          <t>T</t>
        </is>
      </c>
      <c r="AB393" t="n">
        <v>0.4</v>
      </c>
      <c r="AC393" t="inlineStr">
        <is>
          <t>T</t>
        </is>
      </c>
      <c r="AD393" t="n">
        <v>31200</v>
      </c>
      <c r="AE393" t="n">
        <v>22.1</v>
      </c>
      <c r="AF393" t="n">
        <v>23.6</v>
      </c>
      <c r="AG393" t="inlineStr">
        <is>
          <t>T</t>
        </is>
      </c>
      <c r="AH393" t="n">
        <v>11200</v>
      </c>
      <c r="AI393" t="n">
        <v>22400</v>
      </c>
      <c r="AJ393" t="n">
        <v>11.1</v>
      </c>
      <c r="AK393" t="n">
        <v>5570</v>
      </c>
      <c r="AL393" t="n">
        <v>9.050000000000001</v>
      </c>
      <c r="AM393" t="inlineStr">
        <is>
          <t>T</t>
        </is>
      </c>
      <c r="AN393" t="n">
        <v>11</v>
      </c>
      <c r="AO393" t="n">
        <v>460</v>
      </c>
      <c r="AP393" t="n">
        <v>2720</v>
      </c>
      <c r="AQ393" t="inlineStr">
        <is>
          <t>T</t>
        </is>
      </c>
      <c r="AR393" t="inlineStr">
        <is>
          <t>T</t>
        </is>
      </c>
      <c r="AS393" t="inlineStr">
        <is>
          <t>T</t>
        </is>
      </c>
      <c r="AT393" t="n">
        <v>29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77300</v>
      </c>
      <c r="AY393" t="n">
        <v>43.9</v>
      </c>
      <c r="AZ393" t="n">
        <v>10.1</v>
      </c>
      <c r="BA393" t="inlineStr">
        <is>
          <t>T</t>
        </is>
      </c>
      <c r="BB393" t="n">
        <v>218200</v>
      </c>
      <c r="BC393" t="inlineStr">
        <is>
          <t>T</t>
        </is>
      </c>
      <c r="BD393" t="n">
        <v>3.32</v>
      </c>
      <c r="BE393" t="n">
        <v>151</v>
      </c>
      <c r="BF393" t="n">
        <v>0.65</v>
      </c>
      <c r="BG393" t="inlineStr">
        <is>
          <t>T</t>
        </is>
      </c>
      <c r="BH393" t="inlineStr">
        <is>
          <t>T</t>
        </is>
      </c>
      <c r="BI393" t="n">
        <v>12.6</v>
      </c>
      <c r="BJ393" t="n">
        <v>2360</v>
      </c>
      <c r="BK393" t="n">
        <v>48.9</v>
      </c>
      <c r="BL393" t="inlineStr">
        <is>
          <t>T</t>
        </is>
      </c>
      <c r="BM393" t="n">
        <v>7.26</v>
      </c>
      <c r="BN393" t="n">
        <v>45.1</v>
      </c>
      <c r="BO393" t="n">
        <v>19.9</v>
      </c>
      <c r="BP393" t="n">
        <v>20.6</v>
      </c>
      <c r="BQ393" t="inlineStr">
        <is>
          <t>T</t>
        </is>
      </c>
      <c r="BR393" t="n">
        <v>5400</v>
      </c>
      <c r="BS393" t="n">
        <v>169</v>
      </c>
    </row>
    <row r="394">
      <c r="A394" t="inlineStr">
        <is>
          <t>OREAS0630b</t>
        </is>
      </c>
      <c r="B394" t="n">
        <v>19.1</v>
      </c>
      <c r="C394" t="n">
        <v>50800</v>
      </c>
      <c r="D394" t="n">
        <v>413</v>
      </c>
      <c r="E394" t="n">
        <v>0.358</v>
      </c>
      <c r="F394" s="2" t="n">
        <v>10</v>
      </c>
      <c r="G394" t="n">
        <v>67800.80899999999</v>
      </c>
      <c r="H394" t="n">
        <v>1.28</v>
      </c>
      <c r="I394" t="n">
        <v>4.14</v>
      </c>
      <c r="J394" t="n">
        <v>15600</v>
      </c>
      <c r="K394" t="n">
        <v>27</v>
      </c>
      <c r="L394" t="n">
        <v>48.5</v>
      </c>
      <c r="M394" t="inlineStr">
        <is>
          <t>T</t>
        </is>
      </c>
      <c r="N394" t="n">
        <v>7.42</v>
      </c>
      <c r="O394" t="n">
        <v>11.5</v>
      </c>
      <c r="P394" t="n">
        <v>5.03</v>
      </c>
      <c r="Q394" t="n">
        <v>521</v>
      </c>
      <c r="R394" t="n">
        <v>3.92</v>
      </c>
      <c r="S394" t="n">
        <v>2.22</v>
      </c>
      <c r="T394" t="n">
        <v>2.31</v>
      </c>
      <c r="U394" t="n">
        <v>61200</v>
      </c>
      <c r="V394" t="n">
        <v>15.9</v>
      </c>
      <c r="W394" t="n">
        <v>5.36</v>
      </c>
      <c r="X394" t="inlineStr">
        <is>
          <t>T</t>
        </is>
      </c>
      <c r="Y394" t="n">
        <v>3.2</v>
      </c>
      <c r="Z394" t="n">
        <v>1.21</v>
      </c>
      <c r="AA394" t="n">
        <v>0.76</v>
      </c>
      <c r="AB394" t="n">
        <v>0.35</v>
      </c>
      <c r="AC394" t="inlineStr">
        <is>
          <t>T</t>
        </is>
      </c>
      <c r="AD394" t="n">
        <v>17900</v>
      </c>
      <c r="AE394" t="n">
        <v>17.1</v>
      </c>
      <c r="AF394" t="n">
        <v>20.2</v>
      </c>
      <c r="AG394" t="n">
        <v>0.32</v>
      </c>
      <c r="AH394" t="n">
        <v>8370</v>
      </c>
      <c r="AI394" t="n">
        <v>33900</v>
      </c>
      <c r="AJ394" t="n">
        <v>12.7</v>
      </c>
      <c r="AK394" t="n">
        <v>7210</v>
      </c>
      <c r="AL394" t="n">
        <v>8.1</v>
      </c>
      <c r="AM394" t="n">
        <v>30.1</v>
      </c>
      <c r="AN394" t="n">
        <v>46.9</v>
      </c>
      <c r="AO394" t="n">
        <v>450</v>
      </c>
      <c r="AP394" t="n">
        <v>4110</v>
      </c>
      <c r="AQ394" t="inlineStr">
        <is>
          <t>T</t>
        </is>
      </c>
      <c r="AR394" t="n">
        <v>7.27</v>
      </c>
      <c r="AS394" t="inlineStr">
        <is>
          <t>T</t>
        </is>
      </c>
      <c r="AT394" t="n">
        <v>106</v>
      </c>
      <c r="AU394" s="2" t="n">
        <v>0.002</v>
      </c>
      <c r="AV394" t="inlineStr">
        <is>
          <t>T</t>
        </is>
      </c>
      <c r="AW394" t="inlineStr">
        <is>
          <t>T</t>
        </is>
      </c>
      <c r="AX394" t="n">
        <v>51700</v>
      </c>
      <c r="AY394" t="n">
        <v>47.9</v>
      </c>
      <c r="AZ394" t="n">
        <v>6.29</v>
      </c>
      <c r="BA394" t="inlineStr">
        <is>
          <t>T</t>
        </is>
      </c>
      <c r="BB394" t="n">
        <v>216515.855</v>
      </c>
      <c r="BC394" t="n">
        <v>6.2</v>
      </c>
      <c r="BD394" t="n">
        <v>2.22</v>
      </c>
      <c r="BE394" t="n">
        <v>385</v>
      </c>
      <c r="BF394" t="n">
        <v>0.58</v>
      </c>
      <c r="BG394" t="n">
        <v>0.71</v>
      </c>
      <c r="BH394" s="2" t="n">
        <v>0.05</v>
      </c>
      <c r="BI394" t="n">
        <v>7.49</v>
      </c>
      <c r="BJ394" t="n">
        <v>2000</v>
      </c>
      <c r="BK394" t="n">
        <v>25.1</v>
      </c>
      <c r="BL394" t="n">
        <v>0.32</v>
      </c>
      <c r="BM394" t="n">
        <v>5.87</v>
      </c>
      <c r="BN394" s="2" t="n">
        <v>50</v>
      </c>
      <c r="BO394" t="n">
        <v>19.7</v>
      </c>
      <c r="BP394" t="n">
        <v>18.4</v>
      </c>
      <c r="BQ394" t="n">
        <v>2.13</v>
      </c>
      <c r="BR394" t="n">
        <v>11100</v>
      </c>
      <c r="BS394" t="n">
        <v>113</v>
      </c>
    </row>
    <row r="395">
      <c r="A395" t="inlineStr">
        <is>
          <t>OREAS0065a</t>
        </is>
      </c>
      <c r="B395" t="n">
        <v>7.8</v>
      </c>
      <c r="C395" t="inlineStr">
        <is>
          <t>T</t>
        </is>
      </c>
      <c r="D395" t="inlineStr">
        <is>
          <t>T</t>
        </is>
      </c>
      <c r="E395" t="n">
        <v>0.52</v>
      </c>
      <c r="F395" t="inlineStr">
        <is>
          <t>T</t>
        </is>
      </c>
      <c r="G395" t="inlineStr">
        <is>
          <t>T</t>
        </is>
      </c>
      <c r="H395" t="inlineStr">
        <is>
          <t>T</t>
        </is>
      </c>
      <c r="I395" t="inlineStr">
        <is>
          <t>T</t>
        </is>
      </c>
      <c r="J395" t="inlineStr">
        <is>
          <t>T</t>
        </is>
      </c>
      <c r="K395" t="inlineStr">
        <is>
          <t>T</t>
        </is>
      </c>
      <c r="L395" t="inlineStr">
        <is>
          <t>T</t>
        </is>
      </c>
      <c r="M395" t="inlineStr">
        <is>
          <t>T</t>
        </is>
      </c>
      <c r="N395" t="inlineStr">
        <is>
          <t>T</t>
        </is>
      </c>
      <c r="O395" t="inlineStr">
        <is>
          <t>T</t>
        </is>
      </c>
      <c r="P395" t="inlineStr">
        <is>
          <t>T</t>
        </is>
      </c>
      <c r="Q395" t="n">
        <v>93</v>
      </c>
      <c r="R395" t="inlineStr">
        <is>
          <t>T</t>
        </is>
      </c>
      <c r="S395" t="inlineStr">
        <is>
          <t>T</t>
        </is>
      </c>
      <c r="T395" t="inlineStr">
        <is>
          <t>T</t>
        </is>
      </c>
      <c r="U395" t="inlineStr">
        <is>
          <t>T</t>
        </is>
      </c>
      <c r="V395" t="inlineStr">
        <is>
          <t>T</t>
        </is>
      </c>
      <c r="W395" t="inlineStr">
        <is>
          <t>T</t>
        </is>
      </c>
      <c r="X395" t="inlineStr">
        <is>
          <t>T</t>
        </is>
      </c>
      <c r="Y395" t="inlineStr">
        <is>
          <t>T</t>
        </is>
      </c>
      <c r="Z395" t="inlineStr">
        <is>
          <t>T</t>
        </is>
      </c>
      <c r="AA395" t="inlineStr">
        <is>
          <t>T</t>
        </is>
      </c>
      <c r="AB395" t="inlineStr">
        <is>
          <t>T</t>
        </is>
      </c>
      <c r="AC395" t="inlineStr">
        <is>
          <t>T</t>
        </is>
      </c>
      <c r="AD395" t="inlineStr">
        <is>
          <t>T</t>
        </is>
      </c>
      <c r="AE395" t="inlineStr">
        <is>
          <t>T</t>
        </is>
      </c>
      <c r="AF395" t="inlineStr">
        <is>
          <t>T</t>
        </is>
      </c>
      <c r="AG395" t="inlineStr">
        <is>
          <t>T</t>
        </is>
      </c>
      <c r="AH395" t="inlineStr">
        <is>
          <t>T</t>
        </is>
      </c>
      <c r="AI395" t="inlineStr">
        <is>
          <t>T</t>
        </is>
      </c>
      <c r="AJ395" t="inlineStr">
        <is>
          <t>T</t>
        </is>
      </c>
      <c r="AK395" t="inlineStr">
        <is>
          <t>T</t>
        </is>
      </c>
      <c r="AL395" t="inlineStr">
        <is>
          <t>T</t>
        </is>
      </c>
      <c r="AM395" t="inlineStr">
        <is>
          <t>T</t>
        </is>
      </c>
      <c r="AN395" t="inlineStr">
        <is>
          <t>T</t>
        </is>
      </c>
      <c r="AO395" t="inlineStr">
        <is>
          <t>T</t>
        </is>
      </c>
      <c r="AP395" t="inlineStr">
        <is>
          <t>T</t>
        </is>
      </c>
      <c r="AQ395" t="inlineStr">
        <is>
          <t>T</t>
        </is>
      </c>
      <c r="AR395" t="inlineStr">
        <is>
          <t>T</t>
        </is>
      </c>
      <c r="AS395" t="inlineStr">
        <is>
          <t>T</t>
        </is>
      </c>
      <c r="AT395" t="inlineStr">
        <is>
          <t>T</t>
        </is>
      </c>
      <c r="AU395" t="inlineStr">
        <is>
          <t>T</t>
        </is>
      </c>
      <c r="AV395" t="inlineStr">
        <is>
          <t>T</t>
        </is>
      </c>
      <c r="AW395" t="inlineStr">
        <is>
          <t>T</t>
        </is>
      </c>
      <c r="AX395" t="inlineStr">
        <is>
          <t>T</t>
        </is>
      </c>
      <c r="AY395" t="inlineStr">
        <is>
          <t>T</t>
        </is>
      </c>
      <c r="AZ395" t="inlineStr">
        <is>
          <t>T</t>
        </is>
      </c>
      <c r="BA395" t="inlineStr">
        <is>
          <t>T</t>
        </is>
      </c>
      <c r="BB395" t="inlineStr">
        <is>
          <t>T</t>
        </is>
      </c>
      <c r="BC395" t="inlineStr">
        <is>
          <t>T</t>
        </is>
      </c>
      <c r="BD395" t="inlineStr">
        <is>
          <t>T</t>
        </is>
      </c>
      <c r="BE395" t="inlineStr">
        <is>
          <t>T</t>
        </is>
      </c>
      <c r="BF395" t="inlineStr">
        <is>
          <t>T</t>
        </is>
      </c>
      <c r="BG395" t="inlineStr">
        <is>
          <t>T</t>
        </is>
      </c>
      <c r="BH395" t="inlineStr">
        <is>
          <t>T</t>
        </is>
      </c>
      <c r="BI395" t="inlineStr">
        <is>
          <t>T</t>
        </is>
      </c>
      <c r="BJ395" t="inlineStr">
        <is>
          <t>T</t>
        </is>
      </c>
      <c r="BK395" t="inlineStr">
        <is>
          <t>T</t>
        </is>
      </c>
      <c r="BL395" t="inlineStr">
        <is>
          <t>T</t>
        </is>
      </c>
      <c r="BM395" t="inlineStr">
        <is>
          <t>T</t>
        </is>
      </c>
      <c r="BN395" t="inlineStr">
        <is>
          <t>T</t>
        </is>
      </c>
      <c r="BO395" t="inlineStr">
        <is>
          <t>T</t>
        </is>
      </c>
      <c r="BP395" t="inlineStr">
        <is>
          <t>T</t>
        </is>
      </c>
      <c r="BQ395" t="inlineStr">
        <is>
          <t>T</t>
        </is>
      </c>
      <c r="BR395" t="inlineStr">
        <is>
          <t>T</t>
        </is>
      </c>
      <c r="BS395" t="inlineStr">
        <is>
          <t>T</t>
        </is>
      </c>
    </row>
    <row r="396">
      <c r="A396" t="inlineStr">
        <is>
          <t>OREAS0066a</t>
        </is>
      </c>
      <c r="B396" t="n">
        <v>18.9</v>
      </c>
      <c r="C396" t="inlineStr">
        <is>
          <t>T</t>
        </is>
      </c>
      <c r="D396" t="inlineStr">
        <is>
          <t>T</t>
        </is>
      </c>
      <c r="E396" t="n">
        <v>1.24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n">
        <v>121</v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OREAS0067a</t>
        </is>
      </c>
      <c r="B397" t="n">
        <v>33.6</v>
      </c>
      <c r="C397" t="inlineStr">
        <is>
          <t>T</t>
        </is>
      </c>
      <c r="D397" t="inlineStr">
        <is>
          <t>T</t>
        </is>
      </c>
      <c r="E397" t="n">
        <v>2.24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n">
        <v>325</v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inlineStr">
        <is>
          <t>T</t>
        </is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OREAS0680</t>
        </is>
      </c>
      <c r="B398" t="n">
        <v>10.5</v>
      </c>
      <c r="C398" t="n">
        <v>71300</v>
      </c>
      <c r="D398" t="n">
        <v>110</v>
      </c>
      <c r="E398" t="n">
        <v>0.16</v>
      </c>
      <c r="F398" t="inlineStr">
        <is>
          <t>T</t>
        </is>
      </c>
      <c r="G398" t="n">
        <v>649</v>
      </c>
      <c r="H398" t="n">
        <v>1.29</v>
      </c>
      <c r="I398" t="n">
        <v>1.64</v>
      </c>
      <c r="J398" t="n">
        <v>55800</v>
      </c>
      <c r="K398" t="n">
        <v>8.15</v>
      </c>
      <c r="L398" t="n">
        <v>39.2</v>
      </c>
      <c r="M398" t="inlineStr">
        <is>
          <t>T</t>
        </is>
      </c>
      <c r="N398" t="n">
        <v>317</v>
      </c>
      <c r="O398" t="n">
        <v>1458</v>
      </c>
      <c r="P398" t="n">
        <v>3.87</v>
      </c>
      <c r="Q398" t="n">
        <v>8970</v>
      </c>
      <c r="R398" t="n">
        <v>3.05</v>
      </c>
      <c r="S398" t="n">
        <v>1.75</v>
      </c>
      <c r="T398" t="n">
        <v>1.27</v>
      </c>
      <c r="U398" t="n">
        <v>116800</v>
      </c>
      <c r="V398" t="n">
        <v>16</v>
      </c>
      <c r="W398" t="n">
        <v>3.8</v>
      </c>
      <c r="X398" t="inlineStr">
        <is>
          <t>T</t>
        </is>
      </c>
      <c r="Y398" t="n">
        <v>1.64</v>
      </c>
      <c r="Z398" t="inlineStr">
        <is>
          <t>T</t>
        </is>
      </c>
      <c r="AA398" t="n">
        <v>0.62</v>
      </c>
      <c r="AB398" t="n">
        <v>0.13</v>
      </c>
      <c r="AC398" t="n">
        <v>0.032</v>
      </c>
      <c r="AD398" t="n">
        <v>12400</v>
      </c>
      <c r="AE398" t="n">
        <v>18.1</v>
      </c>
      <c r="AF398" t="n">
        <v>12.9</v>
      </c>
      <c r="AG398" t="n">
        <v>0.24</v>
      </c>
      <c r="AH398" t="n">
        <v>35800</v>
      </c>
      <c r="AI398" t="n">
        <v>1220</v>
      </c>
      <c r="AJ398" t="n">
        <v>1.94</v>
      </c>
      <c r="AK398" t="n">
        <v>14500</v>
      </c>
      <c r="AL398" t="n">
        <v>5.82</v>
      </c>
      <c r="AM398" t="n">
        <v>20.2</v>
      </c>
      <c r="AN398" t="n">
        <v>21500</v>
      </c>
      <c r="AO398" t="n">
        <v>1260</v>
      </c>
      <c r="AP398" t="n">
        <v>2505</v>
      </c>
      <c r="AQ398" t="n">
        <v>0.218</v>
      </c>
      <c r="AR398" t="n">
        <v>4.98</v>
      </c>
      <c r="AS398" t="n">
        <v>0.405</v>
      </c>
      <c r="AT398" t="n">
        <v>76</v>
      </c>
      <c r="AU398" t="inlineStr">
        <is>
          <t>T</t>
        </is>
      </c>
      <c r="AV398" t="n">
        <v>0.04</v>
      </c>
      <c r="AW398" t="n">
        <v>0.08500000000000001</v>
      </c>
      <c r="AX398" t="n">
        <v>49800</v>
      </c>
      <c r="AY398" t="n">
        <v>19.9</v>
      </c>
      <c r="AZ398" t="n">
        <v>21.9</v>
      </c>
      <c r="BA398" t="n">
        <v>4.74</v>
      </c>
      <c r="BB398" t="n">
        <v>206200</v>
      </c>
      <c r="BC398" t="n">
        <v>4.26</v>
      </c>
      <c r="BD398" t="n">
        <v>2.22</v>
      </c>
      <c r="BE398" t="n">
        <v>429</v>
      </c>
      <c r="BF398" t="n">
        <v>0.41</v>
      </c>
      <c r="BG398" t="n">
        <v>0.53</v>
      </c>
      <c r="BH398" t="n">
        <v>0.6899999999999999</v>
      </c>
      <c r="BI398" t="n">
        <v>6.56</v>
      </c>
      <c r="BJ398" t="n">
        <v>5130</v>
      </c>
      <c r="BK398" t="n">
        <v>0.48</v>
      </c>
      <c r="BL398" t="n">
        <v>0.25</v>
      </c>
      <c r="BM398" t="n">
        <v>1.53</v>
      </c>
      <c r="BN398" t="n">
        <v>224</v>
      </c>
      <c r="BO398" t="n">
        <v>1.67</v>
      </c>
      <c r="BP398" t="n">
        <v>15.3</v>
      </c>
      <c r="BQ398" t="n">
        <v>1.57</v>
      </c>
      <c r="BR398" t="n">
        <v>2308</v>
      </c>
      <c r="BS398" t="n">
        <v>54</v>
      </c>
    </row>
    <row r="399">
      <c r="A399" t="inlineStr">
        <is>
          <t>OREAS0681</t>
        </is>
      </c>
      <c r="B399" t="n">
        <v>0.118</v>
      </c>
      <c r="C399" t="n">
        <v>79100</v>
      </c>
      <c r="D399" t="inlineStr">
        <is>
          <t>T</t>
        </is>
      </c>
      <c r="E399" t="n">
        <v>0.051</v>
      </c>
      <c r="F399" t="inlineStr">
        <is>
          <t>T</t>
        </is>
      </c>
      <c r="G399" t="n">
        <v>442</v>
      </c>
      <c r="H399" t="n">
        <v>1.41</v>
      </c>
      <c r="I399" t="n">
        <v>0.098</v>
      </c>
      <c r="J399" t="n">
        <v>59800</v>
      </c>
      <c r="K399" t="inlineStr">
        <is>
          <t>T</t>
        </is>
      </c>
      <c r="L399" t="n">
        <v>40.6</v>
      </c>
      <c r="M399" t="inlineStr">
        <is>
          <t>T</t>
        </is>
      </c>
      <c r="N399" t="n">
        <v>51</v>
      </c>
      <c r="O399" t="n">
        <v>1642</v>
      </c>
      <c r="P399" t="n">
        <v>4.02</v>
      </c>
      <c r="Q399" t="n">
        <v>264</v>
      </c>
      <c r="R399" t="n">
        <v>3.4</v>
      </c>
      <c r="S399" t="n">
        <v>1.97</v>
      </c>
      <c r="T399" t="n">
        <v>1.37</v>
      </c>
      <c r="U399" t="n">
        <v>74700</v>
      </c>
      <c r="V399" t="n">
        <v>17.6</v>
      </c>
      <c r="W399" t="n">
        <v>4.06</v>
      </c>
      <c r="X399" t="inlineStr">
        <is>
          <t>T</t>
        </is>
      </c>
      <c r="Y399" t="n">
        <v>1.7</v>
      </c>
      <c r="Z399" t="inlineStr">
        <is>
          <t>T</t>
        </is>
      </c>
      <c r="AA399" t="n">
        <v>0.6899999999999999</v>
      </c>
      <c r="AB399" t="n">
        <v>0.042</v>
      </c>
      <c r="AC399" t="n">
        <v>0.011</v>
      </c>
      <c r="AD399" t="n">
        <v>13500</v>
      </c>
      <c r="AE399" t="n">
        <v>18.8</v>
      </c>
      <c r="AF399" t="n">
        <v>13</v>
      </c>
      <c r="AG399" t="n">
        <v>0.27</v>
      </c>
      <c r="AH399" t="n">
        <v>51900</v>
      </c>
      <c r="AI399" t="n">
        <v>1310</v>
      </c>
      <c r="AJ399" t="n">
        <v>1.38</v>
      </c>
      <c r="AK399" t="n">
        <v>16100</v>
      </c>
      <c r="AL399" t="n">
        <v>6.17</v>
      </c>
      <c r="AM399" t="n">
        <v>21.9</v>
      </c>
      <c r="AN399" t="n">
        <v>518</v>
      </c>
      <c r="AO399" t="n">
        <v>1410</v>
      </c>
      <c r="AP399" t="n">
        <v>10.2</v>
      </c>
      <c r="AQ399" t="n">
        <v>0.243</v>
      </c>
      <c r="AR399" t="n">
        <v>5.32</v>
      </c>
      <c r="AS399" t="n">
        <v>0.526</v>
      </c>
      <c r="AT399" t="n">
        <v>82</v>
      </c>
      <c r="AU399" t="inlineStr">
        <is>
          <t>T</t>
        </is>
      </c>
      <c r="AV399" t="n">
        <v>0.032</v>
      </c>
      <c r="AW399" t="n">
        <v>0.063</v>
      </c>
      <c r="AX399" t="n">
        <v>1090</v>
      </c>
      <c r="AY399" t="n">
        <v>0.24</v>
      </c>
      <c r="AZ399" t="n">
        <v>27.7</v>
      </c>
      <c r="BA399" t="inlineStr">
        <is>
          <t>T</t>
        </is>
      </c>
      <c r="BB399" t="n">
        <v>241700</v>
      </c>
      <c r="BC399" t="n">
        <v>4.64</v>
      </c>
      <c r="BD399" t="n">
        <v>1.89</v>
      </c>
      <c r="BE399" t="n">
        <v>478</v>
      </c>
      <c r="BF399" t="n">
        <v>0.42</v>
      </c>
      <c r="BG399" t="n">
        <v>0.58</v>
      </c>
      <c r="BH399" t="inlineStr">
        <is>
          <t>T</t>
        </is>
      </c>
      <c r="BI399" t="n">
        <v>6.55</v>
      </c>
      <c r="BJ399" t="n">
        <v>5880</v>
      </c>
      <c r="BK399" t="inlineStr">
        <is>
          <t>T</t>
        </is>
      </c>
      <c r="BL399" t="n">
        <v>0.28</v>
      </c>
      <c r="BM399" t="n">
        <v>1.44</v>
      </c>
      <c r="BN399" t="n">
        <v>257</v>
      </c>
      <c r="BO399" t="n">
        <v>1.09</v>
      </c>
      <c r="BP399" t="n">
        <v>17.5</v>
      </c>
      <c r="BQ399" t="n">
        <v>1.77</v>
      </c>
      <c r="BR399" t="n">
        <v>88</v>
      </c>
      <c r="BS399" t="n">
        <v>58</v>
      </c>
    </row>
    <row r="400">
      <c r="A400" t="inlineStr">
        <is>
          <t>OREAS0682</t>
        </is>
      </c>
      <c r="B400" t="n">
        <v>0.117</v>
      </c>
      <c r="C400" t="n">
        <v>88400</v>
      </c>
      <c r="D400" t="inlineStr">
        <is>
          <t>T</t>
        </is>
      </c>
      <c r="E400" t="n">
        <v>0.075</v>
      </c>
      <c r="F400" t="inlineStr">
        <is>
          <t>T</t>
        </is>
      </c>
      <c r="G400" t="n">
        <v>389</v>
      </c>
      <c r="H400" t="n">
        <v>1.24</v>
      </c>
      <c r="I400" t="n">
        <v>0.099</v>
      </c>
      <c r="J400" t="n">
        <v>64000</v>
      </c>
      <c r="K400" t="inlineStr">
        <is>
          <t>T</t>
        </is>
      </c>
      <c r="L400" t="n">
        <v>35.9</v>
      </c>
      <c r="M400" t="inlineStr">
        <is>
          <t>T</t>
        </is>
      </c>
      <c r="N400" t="n">
        <v>50</v>
      </c>
      <c r="O400" t="n">
        <v>2807</v>
      </c>
      <c r="P400" t="n">
        <v>3.46</v>
      </c>
      <c r="Q400" t="n">
        <v>258</v>
      </c>
      <c r="R400" t="n">
        <v>2.95</v>
      </c>
      <c r="S400" t="n">
        <v>1.67</v>
      </c>
      <c r="T400" t="n">
        <v>1.21</v>
      </c>
      <c r="U400" t="n">
        <v>67800</v>
      </c>
      <c r="V400" t="n">
        <v>17.9</v>
      </c>
      <c r="W400" t="n">
        <v>3.51</v>
      </c>
      <c r="X400" t="inlineStr">
        <is>
          <t>T</t>
        </is>
      </c>
      <c r="Y400" t="n">
        <v>1.55</v>
      </c>
      <c r="Z400" t="inlineStr">
        <is>
          <t>T</t>
        </is>
      </c>
      <c r="AA400" t="n">
        <v>0.59</v>
      </c>
      <c r="AB400" t="n">
        <v>0.038</v>
      </c>
      <c r="AC400" t="n">
        <v>0.02</v>
      </c>
      <c r="AD400" t="n">
        <v>11800</v>
      </c>
      <c r="AE400" t="n">
        <v>16.6</v>
      </c>
      <c r="AF400" t="n">
        <v>11.5</v>
      </c>
      <c r="AG400" t="n">
        <v>0.23</v>
      </c>
      <c r="AH400" t="n">
        <v>48600</v>
      </c>
      <c r="AI400" t="n">
        <v>1160</v>
      </c>
      <c r="AJ400" t="n">
        <v>1.45</v>
      </c>
      <c r="AK400" t="n">
        <v>16000</v>
      </c>
      <c r="AL400" t="n">
        <v>5.43</v>
      </c>
      <c r="AM400" t="n">
        <v>18.9</v>
      </c>
      <c r="AN400" t="n">
        <v>572</v>
      </c>
      <c r="AO400" t="n">
        <v>1220</v>
      </c>
      <c r="AP400" t="n">
        <v>9.19</v>
      </c>
      <c r="AQ400" t="n">
        <v>0.444</v>
      </c>
      <c r="AR400" t="n">
        <v>4.63</v>
      </c>
      <c r="AS400" t="n">
        <v>0.868</v>
      </c>
      <c r="AT400" t="n">
        <v>72</v>
      </c>
      <c r="AU400" t="inlineStr">
        <is>
          <t>T</t>
        </is>
      </c>
      <c r="AV400" t="n">
        <v>0.06</v>
      </c>
      <c r="AW400" t="n">
        <v>0.112</v>
      </c>
      <c r="AX400" t="n">
        <v>1140</v>
      </c>
      <c r="AY400" t="n">
        <v>0.2</v>
      </c>
      <c r="AZ400" t="n">
        <v>23.7</v>
      </c>
      <c r="BA400" t="inlineStr">
        <is>
          <t>T</t>
        </is>
      </c>
      <c r="BB400" t="n">
        <v>239600</v>
      </c>
      <c r="BC400" t="n">
        <v>4.03</v>
      </c>
      <c r="BD400" t="n">
        <v>1.63</v>
      </c>
      <c r="BE400" t="n">
        <v>469</v>
      </c>
      <c r="BF400" t="n">
        <v>0.38</v>
      </c>
      <c r="BG400" t="n">
        <v>0.52</v>
      </c>
      <c r="BH400" t="inlineStr">
        <is>
          <t>T</t>
        </is>
      </c>
      <c r="BI400" t="n">
        <v>5.72</v>
      </c>
      <c r="BJ400" t="n">
        <v>5030</v>
      </c>
      <c r="BK400" t="n">
        <v>0.15</v>
      </c>
      <c r="BL400" t="n">
        <v>0.24</v>
      </c>
      <c r="BM400" t="n">
        <v>1.28</v>
      </c>
      <c r="BN400" t="n">
        <v>231</v>
      </c>
      <c r="BO400" t="n">
        <v>1.08</v>
      </c>
      <c r="BP400" t="n">
        <v>14.9</v>
      </c>
      <c r="BQ400" t="n">
        <v>1.52</v>
      </c>
      <c r="BR400" t="n">
        <v>84</v>
      </c>
      <c r="BS400" t="n">
        <v>52</v>
      </c>
    </row>
    <row r="401">
      <c r="A401" t="inlineStr">
        <is>
          <t>OREAS0683</t>
        </is>
      </c>
      <c r="B401" t="n">
        <v>0.172</v>
      </c>
      <c r="C401" t="n">
        <v>71500</v>
      </c>
      <c r="D401" t="inlineStr">
        <is>
          <t>T</t>
        </is>
      </c>
      <c r="E401" t="n">
        <v>0.207</v>
      </c>
      <c r="F401" t="inlineStr">
        <is>
          <t>T</t>
        </is>
      </c>
      <c r="G401" t="n">
        <v>188</v>
      </c>
      <c r="H401" t="n">
        <v>0.5600000000000001</v>
      </c>
      <c r="I401" t="n">
        <v>0.16</v>
      </c>
      <c r="J401" t="n">
        <v>52300</v>
      </c>
      <c r="K401" t="n">
        <v>0.07199999999999999</v>
      </c>
      <c r="L401" t="n">
        <v>17.1</v>
      </c>
      <c r="M401" t="inlineStr">
        <is>
          <t>T</t>
        </is>
      </c>
      <c r="N401" t="n">
        <v>85</v>
      </c>
      <c r="O401" t="n">
        <v>7710</v>
      </c>
      <c r="P401" t="n">
        <v>1.32</v>
      </c>
      <c r="Q401" t="n">
        <v>404</v>
      </c>
      <c r="R401" t="n">
        <v>1.54</v>
      </c>
      <c r="S401" t="n">
        <v>0.93</v>
      </c>
      <c r="T401" t="n">
        <v>0.58</v>
      </c>
      <c r="U401" t="n">
        <v>73200</v>
      </c>
      <c r="V401" t="n">
        <v>13.8</v>
      </c>
      <c r="W401" t="n">
        <v>1.64</v>
      </c>
      <c r="X401" t="inlineStr">
        <is>
          <t>T</t>
        </is>
      </c>
      <c r="Y401" t="n">
        <v>0.75</v>
      </c>
      <c r="Z401" t="inlineStr">
        <is>
          <t>T</t>
        </is>
      </c>
      <c r="AA401" t="n">
        <v>0.32</v>
      </c>
      <c r="AB401" t="n">
        <v>0.028</v>
      </c>
      <c r="AC401" t="n">
        <v>0.05</v>
      </c>
      <c r="AD401" t="n">
        <v>5070</v>
      </c>
      <c r="AE401" t="n">
        <v>8.17</v>
      </c>
      <c r="AF401" t="n">
        <v>6.51</v>
      </c>
      <c r="AG401" t="n">
        <v>0.13</v>
      </c>
      <c r="AH401" t="n">
        <v>86300</v>
      </c>
      <c r="AI401" t="n">
        <v>1200</v>
      </c>
      <c r="AJ401" t="n">
        <v>1</v>
      </c>
      <c r="AK401" t="n">
        <v>10300</v>
      </c>
      <c r="AL401" t="n">
        <v>2.61</v>
      </c>
      <c r="AM401" t="n">
        <v>8.75</v>
      </c>
      <c r="AN401" t="n">
        <v>1215</v>
      </c>
      <c r="AO401" t="n">
        <v>500</v>
      </c>
      <c r="AP401" t="n">
        <v>10.2</v>
      </c>
      <c r="AQ401" t="n">
        <v>0.853</v>
      </c>
      <c r="AR401" t="n">
        <v>2.17</v>
      </c>
      <c r="AS401" t="n">
        <v>1.76</v>
      </c>
      <c r="AT401" t="n">
        <v>27.9</v>
      </c>
      <c r="AU401" t="inlineStr">
        <is>
          <t>T</t>
        </is>
      </c>
      <c r="AV401" t="n">
        <v>0.146</v>
      </c>
      <c r="AW401" t="n">
        <v>0.252</v>
      </c>
      <c r="AX401" t="n">
        <v>2050</v>
      </c>
      <c r="AY401" t="inlineStr">
        <is>
          <t>T</t>
        </is>
      </c>
      <c r="AZ401" t="n">
        <v>19.7</v>
      </c>
      <c r="BA401" t="inlineStr">
        <is>
          <t>T</t>
        </is>
      </c>
      <c r="BB401" t="n">
        <v>228700</v>
      </c>
      <c r="BC401" t="n">
        <v>1.87</v>
      </c>
      <c r="BD401" t="n">
        <v>0.85</v>
      </c>
      <c r="BE401" t="n">
        <v>276</v>
      </c>
      <c r="BF401" t="inlineStr">
        <is>
          <t>T</t>
        </is>
      </c>
      <c r="BG401" t="n">
        <v>0.25</v>
      </c>
      <c r="BH401" t="inlineStr">
        <is>
          <t>T</t>
        </is>
      </c>
      <c r="BI401" t="n">
        <v>2.42</v>
      </c>
      <c r="BJ401" t="n">
        <v>2630</v>
      </c>
      <c r="BK401" t="inlineStr">
        <is>
          <t>T</t>
        </is>
      </c>
      <c r="BL401" t="n">
        <v>0.13</v>
      </c>
      <c r="BM401" t="n">
        <v>0.58</v>
      </c>
      <c r="BN401" t="n">
        <v>196</v>
      </c>
      <c r="BO401" t="n">
        <v>1.23</v>
      </c>
      <c r="BP401" t="n">
        <v>8.02</v>
      </c>
      <c r="BQ401" t="n">
        <v>0.88</v>
      </c>
      <c r="BR401" t="n">
        <v>92</v>
      </c>
      <c r="BS401" t="n">
        <v>26.3</v>
      </c>
    </row>
    <row r="402">
      <c r="A402" t="inlineStr">
        <is>
          <t>OREAS0684</t>
        </is>
      </c>
      <c r="B402" t="n">
        <v>0.352</v>
      </c>
      <c r="C402" t="n">
        <v>59600</v>
      </c>
      <c r="D402" t="inlineStr">
        <is>
          <t>T</t>
        </is>
      </c>
      <c r="E402" t="n">
        <v>0.248</v>
      </c>
      <c r="F402" t="inlineStr">
        <is>
          <t>T</t>
        </is>
      </c>
      <c r="G402" t="n">
        <v>71</v>
      </c>
      <c r="H402" t="inlineStr">
        <is>
          <t>T</t>
        </is>
      </c>
      <c r="I402" t="n">
        <v>0.36</v>
      </c>
      <c r="J402" t="n">
        <v>44400</v>
      </c>
      <c r="K402" t="n">
        <v>0.12</v>
      </c>
      <c r="L402" t="n">
        <v>6.62</v>
      </c>
      <c r="M402" t="inlineStr">
        <is>
          <t>T</t>
        </is>
      </c>
      <c r="N402" t="n">
        <v>112</v>
      </c>
      <c r="O402" t="n">
        <v>10400</v>
      </c>
      <c r="P402" t="n">
        <v>0.26</v>
      </c>
      <c r="Q402" t="n">
        <v>978</v>
      </c>
      <c r="R402" t="n">
        <v>0.78</v>
      </c>
      <c r="S402" t="n">
        <v>0.55</v>
      </c>
      <c r="T402" t="n">
        <v>0.24</v>
      </c>
      <c r="U402" t="n">
        <v>78700</v>
      </c>
      <c r="V402" t="n">
        <v>11.4</v>
      </c>
      <c r="W402" t="n">
        <v>0.7</v>
      </c>
      <c r="X402" t="inlineStr">
        <is>
          <t>T</t>
        </is>
      </c>
      <c r="Y402" t="n">
        <v>0.37</v>
      </c>
      <c r="Z402" t="inlineStr">
        <is>
          <t>T</t>
        </is>
      </c>
      <c r="AA402" t="n">
        <v>0.18</v>
      </c>
      <c r="AB402" t="n">
        <v>0.03</v>
      </c>
      <c r="AC402" t="n">
        <v>0.1</v>
      </c>
      <c r="AD402" t="n">
        <v>1520</v>
      </c>
      <c r="AE402" t="n">
        <v>3.33</v>
      </c>
      <c r="AF402" t="n">
        <v>3.95</v>
      </c>
      <c r="AG402" t="n">
        <v>0.08699999999999999</v>
      </c>
      <c r="AH402" t="n">
        <v>107800</v>
      </c>
      <c r="AI402" t="n">
        <v>1270</v>
      </c>
      <c r="AJ402" t="n">
        <v>1.19</v>
      </c>
      <c r="AK402" t="n">
        <v>6750</v>
      </c>
      <c r="AL402" t="n">
        <v>1.19</v>
      </c>
      <c r="AM402" t="n">
        <v>3.14</v>
      </c>
      <c r="AN402" t="n">
        <v>2230</v>
      </c>
      <c r="AO402" t="n">
        <v>120</v>
      </c>
      <c r="AP402" t="n">
        <v>11.1</v>
      </c>
      <c r="AQ402" t="n">
        <v>1.72</v>
      </c>
      <c r="AR402" t="n">
        <v>0.8100000000000001</v>
      </c>
      <c r="AS402" t="n">
        <v>3.87</v>
      </c>
      <c r="AT402" t="n">
        <v>5.97</v>
      </c>
      <c r="AU402" t="inlineStr">
        <is>
          <t>T</t>
        </is>
      </c>
      <c r="AV402" t="n">
        <v>0.28</v>
      </c>
      <c r="AW402" t="n">
        <v>0.55</v>
      </c>
      <c r="AX402" t="n">
        <v>4590</v>
      </c>
      <c r="AY402" t="inlineStr">
        <is>
          <t>T</t>
        </is>
      </c>
      <c r="AZ402" t="n">
        <v>19.1</v>
      </c>
      <c r="BA402" t="inlineStr">
        <is>
          <t>T</t>
        </is>
      </c>
      <c r="BB402" t="n">
        <v>224200</v>
      </c>
      <c r="BC402" t="n">
        <v>0.6899999999999999</v>
      </c>
      <c r="BD402" t="n">
        <v>0.66</v>
      </c>
      <c r="BE402" t="n">
        <v>161</v>
      </c>
      <c r="BF402" t="inlineStr">
        <is>
          <t>T</t>
        </is>
      </c>
      <c r="BG402" t="n">
        <v>0.12</v>
      </c>
      <c r="BH402" t="n">
        <v>0.6899999999999999</v>
      </c>
      <c r="BI402" t="n">
        <v>0.77</v>
      </c>
      <c r="BJ402" t="n">
        <v>1380</v>
      </c>
      <c r="BK402" t="n">
        <v>0.065</v>
      </c>
      <c r="BL402" t="n">
        <v>0.081</v>
      </c>
      <c r="BM402" t="n">
        <v>0.22</v>
      </c>
      <c r="BN402" t="n">
        <v>180</v>
      </c>
      <c r="BO402" t="n">
        <v>0.5600000000000001</v>
      </c>
      <c r="BP402" t="n">
        <v>4.39</v>
      </c>
      <c r="BQ402" t="n">
        <v>0.5600000000000001</v>
      </c>
      <c r="BR402" t="n">
        <v>99</v>
      </c>
      <c r="BS402" t="n">
        <v>12.4</v>
      </c>
    </row>
    <row r="403">
      <c r="A403" t="inlineStr">
        <is>
          <t>OREAS0068a</t>
        </is>
      </c>
      <c r="B403" t="n">
        <v>42.9</v>
      </c>
      <c r="C403" t="inlineStr">
        <is>
          <t>T</t>
        </is>
      </c>
      <c r="D403" t="inlineStr">
        <is>
          <t>T</t>
        </is>
      </c>
      <c r="E403" t="n">
        <v>3.89</v>
      </c>
      <c r="F403" t="inlineStr">
        <is>
          <t>T</t>
        </is>
      </c>
      <c r="G403" t="inlineStr">
        <is>
          <t>T</t>
        </is>
      </c>
      <c r="H403" t="inlineStr">
        <is>
          <t>T</t>
        </is>
      </c>
      <c r="I403" t="inlineStr">
        <is>
          <t>T</t>
        </is>
      </c>
      <c r="J403" t="inlineStr">
        <is>
          <t>T</t>
        </is>
      </c>
      <c r="K403" t="inlineStr">
        <is>
          <t>T</t>
        </is>
      </c>
      <c r="L403" t="inlineStr">
        <is>
          <t>T</t>
        </is>
      </c>
      <c r="M403" t="inlineStr">
        <is>
          <t>T</t>
        </is>
      </c>
      <c r="N403" t="inlineStr">
        <is>
          <t>T</t>
        </is>
      </c>
      <c r="O403" t="inlineStr">
        <is>
          <t>T</t>
        </is>
      </c>
      <c r="P403" t="inlineStr">
        <is>
          <t>T</t>
        </is>
      </c>
      <c r="Q403" t="n">
        <v>392</v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inlineStr">
        <is>
          <t>T</t>
        </is>
      </c>
      <c r="AD403" t="inlineStr">
        <is>
          <t>T</t>
        </is>
      </c>
      <c r="AE403" t="inlineStr">
        <is>
          <t>T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T</t>
        </is>
      </c>
      <c r="AK403" t="inlineStr">
        <is>
          <t>T</t>
        </is>
      </c>
      <c r="AL403" t="inlineStr">
        <is>
          <t>T</t>
        </is>
      </c>
      <c r="AM403" t="inlineStr">
        <is>
          <t>T</t>
        </is>
      </c>
      <c r="AN403" t="inlineStr">
        <is>
          <t>T</t>
        </is>
      </c>
      <c r="AO403" t="inlineStr">
        <is>
          <t>T</t>
        </is>
      </c>
      <c r="AP403" t="inlineStr">
        <is>
          <t>T</t>
        </is>
      </c>
      <c r="AQ403" t="inlineStr">
        <is>
          <t>T</t>
        </is>
      </c>
      <c r="AR403" t="inlineStr">
        <is>
          <t>T</t>
        </is>
      </c>
      <c r="AS403" t="inlineStr">
        <is>
          <t>T</t>
        </is>
      </c>
      <c r="AT403" t="inlineStr">
        <is>
          <t>T</t>
        </is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inlineStr">
        <is>
          <t>T</t>
        </is>
      </c>
      <c r="AY403" t="inlineStr">
        <is>
          <t>T</t>
        </is>
      </c>
      <c r="AZ403" t="inlineStr">
        <is>
          <t>T</t>
        </is>
      </c>
      <c r="BA403" t="inlineStr">
        <is>
          <t>T</t>
        </is>
      </c>
      <c r="BB403" t="inlineStr">
        <is>
          <t>T</t>
        </is>
      </c>
      <c r="BC403" t="inlineStr">
        <is>
          <t>T</t>
        </is>
      </c>
      <c r="BD403" t="inlineStr">
        <is>
          <t>T</t>
        </is>
      </c>
      <c r="BE403" t="inlineStr">
        <is>
          <t>T</t>
        </is>
      </c>
      <c r="BF403" t="inlineStr">
        <is>
          <t>T</t>
        </is>
      </c>
      <c r="BG403" t="inlineStr">
        <is>
          <t>T</t>
        </is>
      </c>
      <c r="BH403" t="inlineStr">
        <is>
          <t>T</t>
        </is>
      </c>
      <c r="BI403" t="inlineStr">
        <is>
          <t>T</t>
        </is>
      </c>
      <c r="BJ403" t="inlineStr">
        <is>
          <t>T</t>
        </is>
      </c>
      <c r="BK403" t="inlineStr">
        <is>
          <t>T</t>
        </is>
      </c>
      <c r="BL403" t="inlineStr">
        <is>
          <t>T</t>
        </is>
      </c>
      <c r="BM403" t="inlineStr">
        <is>
          <t>T</t>
        </is>
      </c>
      <c r="BN403" t="inlineStr">
        <is>
          <t>T</t>
        </is>
      </c>
      <c r="BO403" t="inlineStr">
        <is>
          <t>T</t>
        </is>
      </c>
      <c r="BP403" t="inlineStr">
        <is>
          <t>T</t>
        </is>
      </c>
      <c r="BQ403" t="inlineStr">
        <is>
          <t>T</t>
        </is>
      </c>
      <c r="BR403" t="inlineStr">
        <is>
          <t>T</t>
        </is>
      </c>
      <c r="BS403" t="inlineStr">
        <is>
          <t>T</t>
        </is>
      </c>
    </row>
    <row r="404">
      <c r="A404" t="inlineStr">
        <is>
          <t>OREAS0006Ca</t>
        </is>
      </c>
      <c r="B404" t="inlineStr">
        <is>
          <t>T</t>
        </is>
      </c>
      <c r="C404" t="inlineStr">
        <is>
          <t>T</t>
        </is>
      </c>
      <c r="D404" t="inlineStr">
        <is>
          <t>T</t>
        </is>
      </c>
      <c r="E404" t="n">
        <v>1.48</v>
      </c>
      <c r="F404" t="inlineStr">
        <is>
          <t>T</t>
        </is>
      </c>
      <c r="G404" t="inlineStr">
        <is>
          <t>T</t>
        </is>
      </c>
      <c r="H404" t="inlineStr">
        <is>
          <t>T</t>
        </is>
      </c>
      <c r="I404" t="inlineStr">
        <is>
          <t>T</t>
        </is>
      </c>
      <c r="J404" t="inlineStr">
        <is>
          <t>T</t>
        </is>
      </c>
      <c r="K404" t="inlineStr">
        <is>
          <t>T</t>
        </is>
      </c>
      <c r="L404" t="inlineStr">
        <is>
          <t>T</t>
        </is>
      </c>
      <c r="M404" t="inlineStr">
        <is>
          <t>T</t>
        </is>
      </c>
      <c r="N404" t="inlineStr">
        <is>
          <t>T</t>
        </is>
      </c>
      <c r="O404" t="inlineStr">
        <is>
          <t>T</t>
        </is>
      </c>
      <c r="P404" t="inlineStr">
        <is>
          <t>T</t>
        </is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>
        <is>
          <t>T</t>
        </is>
      </c>
      <c r="U404" t="inlineStr">
        <is>
          <t>T</t>
        </is>
      </c>
      <c r="V404" t="inlineStr">
        <is>
          <t>T</t>
        </is>
      </c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inlineStr">
        <is>
          <t>T</t>
        </is>
      </c>
      <c r="AD404" t="inlineStr">
        <is>
          <t>T</t>
        </is>
      </c>
      <c r="AE404" t="inlineStr">
        <is>
          <t>T</t>
        </is>
      </c>
      <c r="AF404" t="inlineStr">
        <is>
          <t>T</t>
        </is>
      </c>
      <c r="AG404" t="inlineStr">
        <is>
          <t>T</t>
        </is>
      </c>
      <c r="AH404" t="inlineStr">
        <is>
          <t>T</t>
        </is>
      </c>
      <c r="AI404" t="inlineStr">
        <is>
          <t>T</t>
        </is>
      </c>
      <c r="AJ404" t="inlineStr">
        <is>
          <t>T</t>
        </is>
      </c>
      <c r="AK404" t="inlineStr">
        <is>
          <t>T</t>
        </is>
      </c>
      <c r="AL404" t="inlineStr">
        <is>
          <t>T</t>
        </is>
      </c>
      <c r="AM404" t="inlineStr">
        <is>
          <t>T</t>
        </is>
      </c>
      <c r="AN404" t="inlineStr">
        <is>
          <t>T</t>
        </is>
      </c>
      <c r="AO404" t="inlineStr">
        <is>
          <t>T</t>
        </is>
      </c>
      <c r="AP404" t="inlineStr">
        <is>
          <t>T</t>
        </is>
      </c>
      <c r="AQ404" t="inlineStr">
        <is>
          <t>T</t>
        </is>
      </c>
      <c r="AR404" t="inlineStr">
        <is>
          <t>T</t>
        </is>
      </c>
      <c r="AS404" t="inlineStr">
        <is>
          <t>T</t>
        </is>
      </c>
      <c r="AT404" t="inlineStr">
        <is>
          <t>T</t>
        </is>
      </c>
      <c r="AU404" t="inlineStr">
        <is>
          <t>T</t>
        </is>
      </c>
      <c r="AV404" t="inlineStr">
        <is>
          <t>T</t>
        </is>
      </c>
      <c r="AW404" t="inlineStr">
        <is>
          <t>T</t>
        </is>
      </c>
      <c r="AX404" t="inlineStr">
        <is>
          <t>T</t>
        </is>
      </c>
      <c r="AY404" t="inlineStr">
        <is>
          <t>T</t>
        </is>
      </c>
      <c r="AZ404" t="inlineStr">
        <is>
          <t>T</t>
        </is>
      </c>
      <c r="BA404" t="inlineStr">
        <is>
          <t>T</t>
        </is>
      </c>
      <c r="BB404" t="inlineStr">
        <is>
          <t>T</t>
        </is>
      </c>
      <c r="BC404" t="inlineStr">
        <is>
          <t>T</t>
        </is>
      </c>
      <c r="BD404" t="inlineStr">
        <is>
          <t>T</t>
        </is>
      </c>
      <c r="BE404" t="inlineStr">
        <is>
          <t>T</t>
        </is>
      </c>
      <c r="BF404" t="inlineStr">
        <is>
          <t>T</t>
        </is>
      </c>
      <c r="BG404" t="inlineStr">
        <is>
          <t>T</t>
        </is>
      </c>
      <c r="BH404" t="inlineStr">
        <is>
          <t>T</t>
        </is>
      </c>
      <c r="BI404" t="inlineStr">
        <is>
          <t>T</t>
        </is>
      </c>
      <c r="BJ404" t="inlineStr">
        <is>
          <t>T</t>
        </is>
      </c>
      <c r="BK404" t="inlineStr">
        <is>
          <t>T</t>
        </is>
      </c>
      <c r="BL404" t="inlineStr">
        <is>
          <t>T</t>
        </is>
      </c>
      <c r="BM404" t="inlineStr">
        <is>
          <t>T</t>
        </is>
      </c>
      <c r="BN404" t="inlineStr">
        <is>
          <t>T</t>
        </is>
      </c>
      <c r="BO404" t="inlineStr">
        <is>
          <t>T</t>
        </is>
      </c>
      <c r="BP404" t="inlineStr">
        <is>
          <t>T</t>
        </is>
      </c>
      <c r="BQ404" t="inlineStr">
        <is>
          <t>T</t>
        </is>
      </c>
      <c r="BR404" t="inlineStr">
        <is>
          <t>T</t>
        </is>
      </c>
      <c r="BS404" t="inlineStr">
        <is>
          <t>T</t>
        </is>
      </c>
    </row>
    <row r="405">
      <c r="A405" t="inlineStr">
        <is>
          <t>OREAS0006Pa</t>
        </is>
      </c>
      <c r="B405" t="inlineStr">
        <is>
          <t>T</t>
        </is>
      </c>
      <c r="C405" t="inlineStr">
        <is>
          <t>T</t>
        </is>
      </c>
      <c r="D405" t="inlineStr">
        <is>
          <t>T</t>
        </is>
      </c>
      <c r="E405" t="n">
        <v>1.65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OREAS0006Pb</t>
        </is>
      </c>
      <c r="B406" t="inlineStr">
        <is>
          <t>T</t>
        </is>
      </c>
      <c r="C406" t="inlineStr">
        <is>
          <t>T</t>
        </is>
      </c>
      <c r="D406" t="inlineStr">
        <is>
          <t>T</t>
        </is>
      </c>
      <c r="E406" t="n">
        <v>1.43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inlineStr">
        <is>
          <t>T</t>
        </is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OREAS0006Pc</t>
        </is>
      </c>
      <c r="B407" t="inlineStr">
        <is>
          <t>T</t>
        </is>
      </c>
      <c r="C407" t="inlineStr">
        <is>
          <t>T</t>
        </is>
      </c>
      <c r="D407" t="inlineStr">
        <is>
          <t>T</t>
        </is>
      </c>
      <c r="E407" t="n">
        <v>1.52</v>
      </c>
      <c r="F407" t="inlineStr">
        <is>
          <t>T</t>
        </is>
      </c>
      <c r="G407" t="inlineStr">
        <is>
          <t>T</t>
        </is>
      </c>
      <c r="H407" t="inlineStr">
        <is>
          <t>T</t>
        </is>
      </c>
      <c r="I407" t="inlineStr">
        <is>
          <t>T</t>
        </is>
      </c>
      <c r="J407" t="inlineStr">
        <is>
          <t>T</t>
        </is>
      </c>
      <c r="K407" t="inlineStr">
        <is>
          <t>T</t>
        </is>
      </c>
      <c r="L407" t="inlineStr">
        <is>
          <t>T</t>
        </is>
      </c>
      <c r="M407" t="inlineStr">
        <is>
          <t>T</t>
        </is>
      </c>
      <c r="N407" t="inlineStr">
        <is>
          <t>T</t>
        </is>
      </c>
      <c r="O407" t="inlineStr">
        <is>
          <t>T</t>
        </is>
      </c>
      <c r="P407" t="inlineStr">
        <is>
          <t>T</t>
        </is>
      </c>
      <c r="Q407" t="inlineStr">
        <is>
          <t>T</t>
        </is>
      </c>
      <c r="R407" t="inlineStr">
        <is>
          <t>T</t>
        </is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>
        <is>
          <t>T</t>
        </is>
      </c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inlineStr">
        <is>
          <t>T</t>
        </is>
      </c>
      <c r="AD407" t="inlineStr">
        <is>
          <t>T</t>
        </is>
      </c>
      <c r="AE407" t="inlineStr">
        <is>
          <t>T</t>
        </is>
      </c>
      <c r="AF407" t="inlineStr">
        <is>
          <t>T</t>
        </is>
      </c>
      <c r="AG407" t="inlineStr">
        <is>
          <t>T</t>
        </is>
      </c>
      <c r="AH407" t="inlineStr">
        <is>
          <t>T</t>
        </is>
      </c>
      <c r="AI407" t="inlineStr">
        <is>
          <t>T</t>
        </is>
      </c>
      <c r="AJ407" t="inlineStr">
        <is>
          <t>T</t>
        </is>
      </c>
      <c r="AK407" t="inlineStr">
        <is>
          <t>T</t>
        </is>
      </c>
      <c r="AL407" t="inlineStr">
        <is>
          <t>T</t>
        </is>
      </c>
      <c r="AM407" t="inlineStr">
        <is>
          <t>T</t>
        </is>
      </c>
      <c r="AN407" t="inlineStr">
        <is>
          <t>T</t>
        </is>
      </c>
      <c r="AO407" t="inlineStr">
        <is>
          <t>T</t>
        </is>
      </c>
      <c r="AP407" t="inlineStr">
        <is>
          <t>T</t>
        </is>
      </c>
      <c r="AQ407" t="inlineStr">
        <is>
          <t>T</t>
        </is>
      </c>
      <c r="AR407" t="inlineStr">
        <is>
          <t>T</t>
        </is>
      </c>
      <c r="AS407" t="inlineStr">
        <is>
          <t>T</t>
        </is>
      </c>
      <c r="AT407" t="inlineStr">
        <is>
          <t>T</t>
        </is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inlineStr">
        <is>
          <t>T</t>
        </is>
      </c>
      <c r="AY407" t="inlineStr">
        <is>
          <t>T</t>
        </is>
      </c>
      <c r="AZ407" t="inlineStr">
        <is>
          <t>T</t>
        </is>
      </c>
      <c r="BA407" t="inlineStr">
        <is>
          <t>T</t>
        </is>
      </c>
      <c r="BB407" t="inlineStr">
        <is>
          <t>T</t>
        </is>
      </c>
      <c r="BC407" t="inlineStr">
        <is>
          <t>T</t>
        </is>
      </c>
      <c r="BD407" t="inlineStr">
        <is>
          <t>T</t>
        </is>
      </c>
      <c r="BE407" t="inlineStr">
        <is>
          <t>T</t>
        </is>
      </c>
      <c r="BF407" t="inlineStr">
        <is>
          <t>T</t>
        </is>
      </c>
      <c r="BG407" t="inlineStr">
        <is>
          <t>T</t>
        </is>
      </c>
      <c r="BH407" t="inlineStr">
        <is>
          <t>T</t>
        </is>
      </c>
      <c r="BI407" t="inlineStr">
        <is>
          <t>T</t>
        </is>
      </c>
      <c r="BJ407" t="inlineStr">
        <is>
          <t>T</t>
        </is>
      </c>
      <c r="BK407" t="inlineStr">
        <is>
          <t>T</t>
        </is>
      </c>
      <c r="BL407" t="inlineStr">
        <is>
          <t>T</t>
        </is>
      </c>
      <c r="BM407" t="inlineStr">
        <is>
          <t>T</t>
        </is>
      </c>
      <c r="BN407" t="inlineStr">
        <is>
          <t>T</t>
        </is>
      </c>
      <c r="BO407" t="inlineStr">
        <is>
          <t>T</t>
        </is>
      </c>
      <c r="BP407" t="inlineStr">
        <is>
          <t>T</t>
        </is>
      </c>
      <c r="BQ407" t="inlineStr">
        <is>
          <t>T</t>
        </is>
      </c>
      <c r="BR407" t="inlineStr">
        <is>
          <t>T</t>
        </is>
      </c>
      <c r="BS407" t="inlineStr">
        <is>
          <t>T</t>
        </is>
      </c>
    </row>
    <row r="408">
      <c r="A408" t="inlineStr">
        <is>
          <t>OREAS0700</t>
        </is>
      </c>
      <c r="B408" t="n">
        <v>0.499</v>
      </c>
      <c r="C408" t="n">
        <v>55700</v>
      </c>
      <c r="D408" t="n">
        <v>4.35</v>
      </c>
      <c r="E408" t="n">
        <v>0.506</v>
      </c>
      <c r="F408" s="2" t="n">
        <v>30</v>
      </c>
      <c r="G408" t="n">
        <v>158</v>
      </c>
      <c r="H408" t="n">
        <v>2.32</v>
      </c>
      <c r="I408" t="n">
        <v>6.89</v>
      </c>
      <c r="J408" t="n">
        <v>55500</v>
      </c>
      <c r="K408" s="2" t="n">
        <v>0.5</v>
      </c>
      <c r="L408" t="n">
        <v>43.9</v>
      </c>
      <c r="M408" t="n">
        <v>158</v>
      </c>
      <c r="N408" t="n">
        <v>16.8</v>
      </c>
      <c r="O408" t="n">
        <v>47.2</v>
      </c>
      <c r="P408" t="n">
        <v>109</v>
      </c>
      <c r="Q408" t="n">
        <v>2020</v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n">
        <v>155700</v>
      </c>
      <c r="V408" t="n">
        <v>129</v>
      </c>
      <c r="W408" t="inlineStr">
        <is>
          <t>T</t>
        </is>
      </c>
      <c r="X408" t="inlineStr">
        <is>
          <t>T</t>
        </is>
      </c>
      <c r="Y408" t="n">
        <v>1.42</v>
      </c>
      <c r="Z408" t="inlineStr">
        <is>
          <t>T</t>
        </is>
      </c>
      <c r="AA408" t="inlineStr">
        <is>
          <t>T</t>
        </is>
      </c>
      <c r="AB408" t="n">
        <v>2.1</v>
      </c>
      <c r="AC408" t="inlineStr">
        <is>
          <t>T</t>
        </is>
      </c>
      <c r="AD408" t="n">
        <v>15700</v>
      </c>
      <c r="AE408" t="n">
        <v>32.5</v>
      </c>
      <c r="AF408" t="n">
        <v>223</v>
      </c>
      <c r="AG408" t="n">
        <v>0.18</v>
      </c>
      <c r="AH408" t="n">
        <v>9950</v>
      </c>
      <c r="AI408" t="n">
        <v>3140</v>
      </c>
      <c r="AJ408" t="n">
        <v>81</v>
      </c>
      <c r="AK408" t="n">
        <v>12100</v>
      </c>
      <c r="AL408" t="n">
        <v>10.4</v>
      </c>
      <c r="AM408" t="inlineStr">
        <is>
          <t>T</t>
        </is>
      </c>
      <c r="AN408" s="2" t="n">
        <v>50</v>
      </c>
      <c r="AO408" t="n">
        <v>3470</v>
      </c>
      <c r="AP408" t="n">
        <v>6.83</v>
      </c>
      <c r="AQ408" t="inlineStr">
        <is>
          <t>T</t>
        </is>
      </c>
      <c r="AR408" t="inlineStr">
        <is>
          <t>T</t>
        </is>
      </c>
      <c r="AS408" t="inlineStr">
        <is>
          <t>T</t>
        </is>
      </c>
      <c r="AT408" t="n">
        <v>444</v>
      </c>
      <c r="AU408" t="inlineStr">
        <is>
          <t>T</t>
        </is>
      </c>
      <c r="AV408" t="inlineStr">
        <is>
          <t>T</t>
        </is>
      </c>
      <c r="AW408" t="inlineStr">
        <is>
          <t>T</t>
        </is>
      </c>
      <c r="AX408" t="n">
        <v>2950</v>
      </c>
      <c r="AY408" t="n">
        <v>0.7</v>
      </c>
      <c r="AZ408" t="n">
        <v>9.550000000000001</v>
      </c>
      <c r="BA408" t="n">
        <v>2.01</v>
      </c>
      <c r="BB408" t="n">
        <v>221096.717</v>
      </c>
      <c r="BC408" t="inlineStr">
        <is>
          <t>T</t>
        </is>
      </c>
      <c r="BD408" t="n">
        <v>133</v>
      </c>
      <c r="BE408" t="n">
        <v>124</v>
      </c>
      <c r="BF408" t="inlineStr">
        <is>
          <t>T</t>
        </is>
      </c>
      <c r="BG408" t="inlineStr">
        <is>
          <t>T</t>
        </is>
      </c>
      <c r="BH408" t="n">
        <v>0.19</v>
      </c>
      <c r="BI408" t="n">
        <v>7.75</v>
      </c>
      <c r="BJ408" t="n">
        <v>1790</v>
      </c>
      <c r="BK408" t="n">
        <v>2.54</v>
      </c>
      <c r="BL408" t="inlineStr">
        <is>
          <t>T</t>
        </is>
      </c>
      <c r="BM408" t="n">
        <v>4.73</v>
      </c>
      <c r="BN408" t="n">
        <v>61.618</v>
      </c>
      <c r="BO408" t="n">
        <v>9890</v>
      </c>
      <c r="BP408" t="n">
        <v>13.5</v>
      </c>
      <c r="BQ408" t="n">
        <v>1.26</v>
      </c>
      <c r="BR408" t="n">
        <v>216</v>
      </c>
      <c r="BS408" t="n">
        <v>47.3</v>
      </c>
    </row>
    <row r="409">
      <c r="A409" t="inlineStr">
        <is>
          <t>OREAS0701</t>
        </is>
      </c>
      <c r="B409" t="n">
        <v>1.11</v>
      </c>
      <c r="C409" t="n">
        <v>63200</v>
      </c>
      <c r="D409" t="n">
        <v>5.58</v>
      </c>
      <c r="E409" t="n">
        <v>1.11</v>
      </c>
      <c r="F409" t="inlineStr">
        <is>
          <t>T</t>
        </is>
      </c>
      <c r="G409" t="n">
        <v>79</v>
      </c>
      <c r="H409" t="n">
        <v>0.74</v>
      </c>
      <c r="I409" t="n">
        <v>6.67</v>
      </c>
      <c r="J409" t="n">
        <v>36200</v>
      </c>
      <c r="K409" s="2" t="n">
        <v>0.5</v>
      </c>
      <c r="L409" t="n">
        <v>18.4</v>
      </c>
      <c r="M409" t="n">
        <v>227</v>
      </c>
      <c r="N409" t="n">
        <v>20.6</v>
      </c>
      <c r="O409" t="n">
        <v>28.9</v>
      </c>
      <c r="P409" t="n">
        <v>219</v>
      </c>
      <c r="Q409" t="n">
        <v>4910</v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n">
        <v>230200</v>
      </c>
      <c r="V409" t="n">
        <v>246</v>
      </c>
      <c r="W409" t="inlineStr">
        <is>
          <t>T</t>
        </is>
      </c>
      <c r="X409" t="inlineStr">
        <is>
          <t>T</t>
        </is>
      </c>
      <c r="Y409" t="n">
        <v>1.27</v>
      </c>
      <c r="Z409" s="2" t="n">
        <v>5</v>
      </c>
      <c r="AA409" t="inlineStr">
        <is>
          <t>T</t>
        </is>
      </c>
      <c r="AB409" t="n">
        <v>0.95</v>
      </c>
      <c r="AC409" t="inlineStr">
        <is>
          <t>T</t>
        </is>
      </c>
      <c r="AD409" t="n">
        <v>25700</v>
      </c>
      <c r="AE409" t="n">
        <v>9.800000000000001</v>
      </c>
      <c r="AF409" t="n">
        <v>128</v>
      </c>
      <c r="AG409" t="n">
        <v>0.11</v>
      </c>
      <c r="AH409" t="n">
        <v>7170</v>
      </c>
      <c r="AI409" t="n">
        <v>3240</v>
      </c>
      <c r="AJ409" t="n">
        <v>254</v>
      </c>
      <c r="AK409" t="n">
        <v>6910</v>
      </c>
      <c r="AL409" t="n">
        <v>15</v>
      </c>
      <c r="AM409" t="inlineStr">
        <is>
          <t>T</t>
        </is>
      </c>
      <c r="AN409" t="n">
        <v>13.5</v>
      </c>
      <c r="AO409" t="n">
        <v>5120</v>
      </c>
      <c r="AP409" t="n">
        <v>7.72</v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n">
        <v>928</v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n">
        <v>6880</v>
      </c>
      <c r="AY409" t="n">
        <v>0.37</v>
      </c>
      <c r="AZ409" t="n">
        <v>6.21</v>
      </c>
      <c r="BA409" s="2" t="n">
        <v>5</v>
      </c>
      <c r="BB409" t="n">
        <v>158694.156</v>
      </c>
      <c r="BC409" t="inlineStr">
        <is>
          <t>T</t>
        </is>
      </c>
      <c r="BD409" t="n">
        <v>110</v>
      </c>
      <c r="BE409" t="n">
        <v>117</v>
      </c>
      <c r="BF409" s="2" t="n">
        <v>0.5</v>
      </c>
      <c r="BG409" t="n">
        <v>0.3</v>
      </c>
      <c r="BH409" t="n">
        <v>0.29</v>
      </c>
      <c r="BI409" t="n">
        <v>5.74</v>
      </c>
      <c r="BJ409" t="n">
        <v>1540</v>
      </c>
      <c r="BK409" t="n">
        <v>5.51</v>
      </c>
      <c r="BL409" t="inlineStr">
        <is>
          <t>T</t>
        </is>
      </c>
      <c r="BM409" t="n">
        <v>8.34</v>
      </c>
      <c r="BN409" t="n">
        <v>51</v>
      </c>
      <c r="BO409" t="n">
        <v>24300</v>
      </c>
      <c r="BP409" t="n">
        <v>8.1</v>
      </c>
      <c r="BQ409" t="n">
        <v>0.74</v>
      </c>
      <c r="BR409" t="n">
        <v>336</v>
      </c>
      <c r="BS409" t="n">
        <v>46.4</v>
      </c>
    </row>
    <row r="410">
      <c r="A410" t="inlineStr">
        <is>
          <t>OREAS0070b</t>
        </is>
      </c>
      <c r="B410" t="n">
        <v>0.175</v>
      </c>
      <c r="C410" t="n">
        <v>38700</v>
      </c>
      <c r="D410" t="n">
        <v>148</v>
      </c>
      <c r="E410" t="inlineStr">
        <is>
          <t>T</t>
        </is>
      </c>
      <c r="F410" t="inlineStr">
        <is>
          <t>T</t>
        </is>
      </c>
      <c r="G410" t="n">
        <v>202</v>
      </c>
      <c r="H410" t="n">
        <v>1.04</v>
      </c>
      <c r="I410" t="n">
        <v>0.84</v>
      </c>
      <c r="J410" t="n">
        <v>30500</v>
      </c>
      <c r="K410" t="n">
        <v>0.36</v>
      </c>
      <c r="L410" t="n">
        <v>28.2</v>
      </c>
      <c r="M410" t="inlineStr">
        <is>
          <t>T</t>
        </is>
      </c>
      <c r="N410" t="n">
        <v>78</v>
      </c>
      <c r="O410" t="n">
        <v>1243</v>
      </c>
      <c r="P410" t="n">
        <v>3.44</v>
      </c>
      <c r="Q410" t="n">
        <v>52</v>
      </c>
      <c r="R410" t="n">
        <v>1.92</v>
      </c>
      <c r="S410" t="n">
        <v>1.18</v>
      </c>
      <c r="T410" t="n">
        <v>0.54</v>
      </c>
      <c r="U410" t="n">
        <v>55200</v>
      </c>
      <c r="V410" t="n">
        <v>10.1</v>
      </c>
      <c r="W410" t="n">
        <v>1.93</v>
      </c>
      <c r="X410" t="inlineStr">
        <is>
          <t>T</t>
        </is>
      </c>
      <c r="Y410" t="n">
        <v>1.86</v>
      </c>
      <c r="Z410" t="inlineStr">
        <is>
          <t>T</t>
        </is>
      </c>
      <c r="AA410" t="n">
        <v>0.41</v>
      </c>
      <c r="AB410" t="n">
        <v>0.047</v>
      </c>
      <c r="AC410" t="inlineStr">
        <is>
          <t>T</t>
        </is>
      </c>
      <c r="AD410" t="n">
        <v>6200</v>
      </c>
      <c r="AE410" t="n">
        <v>15.3</v>
      </c>
      <c r="AF410" t="n">
        <v>34.4</v>
      </c>
      <c r="AG410" t="inlineStr">
        <is>
          <t>T</t>
        </is>
      </c>
      <c r="AH410" t="n">
        <v>134000</v>
      </c>
      <c r="AI410" t="n">
        <v>1150</v>
      </c>
      <c r="AJ410" t="n">
        <v>3.3</v>
      </c>
      <c r="AK410" t="n">
        <v>7690</v>
      </c>
      <c r="AL410" t="n">
        <v>3.68</v>
      </c>
      <c r="AM410" t="n">
        <v>11.3</v>
      </c>
      <c r="AN410" t="n">
        <v>2231</v>
      </c>
      <c r="AO410" t="n">
        <v>220</v>
      </c>
      <c r="AP410" t="n">
        <v>13.7</v>
      </c>
      <c r="AQ410" t="inlineStr">
        <is>
          <t>T</t>
        </is>
      </c>
      <c r="AR410" t="n">
        <v>3.13</v>
      </c>
      <c r="AS410" t="inlineStr">
        <is>
          <t>T</t>
        </is>
      </c>
      <c r="AT410" t="n">
        <v>33.7</v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n">
        <v>3090</v>
      </c>
      <c r="AY410" t="n">
        <v>0.5600000000000001</v>
      </c>
      <c r="AZ410" t="n">
        <v>12.4</v>
      </c>
      <c r="BA410" t="inlineStr">
        <is>
          <t>T</t>
        </is>
      </c>
      <c r="BB410" t="n">
        <v>224200</v>
      </c>
      <c r="BC410" t="n">
        <v>2</v>
      </c>
      <c r="BD410" t="n">
        <v>1.21</v>
      </c>
      <c r="BE410" t="n">
        <v>74</v>
      </c>
      <c r="BF410" t="n">
        <v>0.3</v>
      </c>
      <c r="BG410" t="n">
        <v>0.32</v>
      </c>
      <c r="BH410" t="inlineStr">
        <is>
          <t>T</t>
        </is>
      </c>
      <c r="BI410" t="n">
        <v>6.91</v>
      </c>
      <c r="BJ410" t="n">
        <v>1810</v>
      </c>
      <c r="BK410" t="n">
        <v>0.33</v>
      </c>
      <c r="BL410" t="n">
        <v>0.18</v>
      </c>
      <c r="BM410" t="n">
        <v>1.72</v>
      </c>
      <c r="BN410" t="n">
        <v>69</v>
      </c>
      <c r="BO410" t="n">
        <v>4.92</v>
      </c>
      <c r="BP410" t="n">
        <v>9.85</v>
      </c>
      <c r="BQ410" t="n">
        <v>1.16</v>
      </c>
      <c r="BR410" t="n">
        <v>112</v>
      </c>
      <c r="BS410" t="n">
        <v>66</v>
      </c>
    </row>
    <row r="411">
      <c r="A411" t="inlineStr">
        <is>
          <t>OREAS0070P</t>
        </is>
      </c>
      <c r="B411" t="n">
        <v>0.02</v>
      </c>
      <c r="C411" t="n">
        <v>3300</v>
      </c>
      <c r="D411" t="n">
        <v>2.5</v>
      </c>
      <c r="E411" t="n">
        <v>0.013</v>
      </c>
      <c r="F411" t="inlineStr">
        <is>
          <t>T</t>
        </is>
      </c>
      <c r="G411" t="n">
        <v>6.5</v>
      </c>
      <c r="H411" t="inlineStr">
        <is>
          <t>T</t>
        </is>
      </c>
      <c r="I411" s="2" t="n">
        <v>0.01</v>
      </c>
      <c r="J411" t="n">
        <v>2500</v>
      </c>
      <c r="K411" s="2" t="n">
        <v>0.2</v>
      </c>
      <c r="L411" t="n">
        <v>0.9</v>
      </c>
      <c r="M411" t="inlineStr">
        <is>
          <t>T</t>
        </is>
      </c>
      <c r="N411" t="n">
        <v>91</v>
      </c>
      <c r="O411" t="n">
        <v>747</v>
      </c>
      <c r="P411" t="inlineStr">
        <is>
          <t>T</t>
        </is>
      </c>
      <c r="Q411" t="n">
        <v>2.6</v>
      </c>
      <c r="R411" t="n">
        <v>0.11</v>
      </c>
      <c r="S411" t="n">
        <v>0.1</v>
      </c>
      <c r="T411" s="2" t="n">
        <v>0.1</v>
      </c>
      <c r="U411" t="n">
        <v>39800</v>
      </c>
      <c r="V411" t="inlineStr">
        <is>
          <t>T</t>
        </is>
      </c>
      <c r="W411" t="n">
        <v>0.1</v>
      </c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s="2" t="n">
        <v>0.1</v>
      </c>
      <c r="AB411" t="inlineStr">
        <is>
          <t>T</t>
        </is>
      </c>
      <c r="AC411" t="inlineStr">
        <is>
          <t>T</t>
        </is>
      </c>
      <c r="AD411" s="2" t="n">
        <v>300</v>
      </c>
      <c r="AE411" t="n">
        <v>0.6</v>
      </c>
      <c r="AF411" t="inlineStr">
        <is>
          <t>T</t>
        </is>
      </c>
      <c r="AG411" s="2" t="n">
        <v>0.05</v>
      </c>
      <c r="AH411" t="n">
        <v>252000</v>
      </c>
      <c r="AI411" t="n">
        <v>630</v>
      </c>
      <c r="AJ411" t="inlineStr">
        <is>
          <t>T</t>
        </is>
      </c>
      <c r="AK411" t="n">
        <v>790</v>
      </c>
      <c r="AL411" s="2" t="n">
        <v>1</v>
      </c>
      <c r="AM411" t="n">
        <v>0.5</v>
      </c>
      <c r="AN411" t="n">
        <v>2438</v>
      </c>
      <c r="AO411" t="n">
        <v>50</v>
      </c>
      <c r="AP411" s="2" t="n">
        <v>2</v>
      </c>
      <c r="AQ411" s="2" t="n">
        <v>0.002</v>
      </c>
      <c r="AR411" t="n">
        <v>0.11</v>
      </c>
      <c r="AS411" t="n">
        <v>0.001</v>
      </c>
      <c r="AT411" t="n">
        <v>0.7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640</v>
      </c>
      <c r="AY411" t="n">
        <v>0.58</v>
      </c>
      <c r="AZ411" t="inlineStr">
        <is>
          <t>T</t>
        </is>
      </c>
      <c r="BA411" t="inlineStr">
        <is>
          <t>T</t>
        </is>
      </c>
      <c r="BB411" t="n">
        <v>163100</v>
      </c>
      <c r="BC411" t="n">
        <v>0.1</v>
      </c>
      <c r="BD411" s="2" t="n">
        <v>1</v>
      </c>
      <c r="BE411" t="n">
        <v>3.9</v>
      </c>
      <c r="BF411" t="inlineStr">
        <is>
          <t>T</t>
        </is>
      </c>
      <c r="BG411" s="2" t="n">
        <v>2</v>
      </c>
      <c r="BH411" t="inlineStr">
        <is>
          <t>T</t>
        </is>
      </c>
      <c r="BI411" s="2" t="n">
        <v>1</v>
      </c>
      <c r="BJ411" t="n">
        <v>190</v>
      </c>
      <c r="BK411" t="inlineStr">
        <is>
          <t>T</t>
        </is>
      </c>
      <c r="BL411" s="2" t="n">
        <v>0.05</v>
      </c>
      <c r="BM411" s="2" t="n">
        <v>0.5</v>
      </c>
      <c r="BN411" t="inlineStr">
        <is>
          <t>T</t>
        </is>
      </c>
      <c r="BO411" t="inlineStr">
        <is>
          <t>T</t>
        </is>
      </c>
      <c r="BP411" t="n">
        <v>0.8</v>
      </c>
      <c r="BQ411" t="n">
        <v>0.1</v>
      </c>
      <c r="BR411" t="n">
        <v>35</v>
      </c>
      <c r="BS411" t="n">
        <v>6.3</v>
      </c>
    </row>
    <row r="412">
      <c r="A412" t="inlineStr">
        <is>
          <t>OREAS0722</t>
        </is>
      </c>
      <c r="B412" t="inlineStr">
        <is>
          <t>T</t>
        </is>
      </c>
      <c r="C412" t="inlineStr">
        <is>
          <t>T</t>
        </is>
      </c>
      <c r="D412" t="inlineStr">
        <is>
          <t>T</t>
        </is>
      </c>
      <c r="E412" t="inlineStr">
        <is>
          <t>T</t>
        </is>
      </c>
      <c r="F412" t="inlineStr">
        <is>
          <t>T</t>
        </is>
      </c>
      <c r="G412" t="inlineStr">
        <is>
          <t>T</t>
        </is>
      </c>
      <c r="H412" t="inlineStr">
        <is>
          <t>T</t>
        </is>
      </c>
      <c r="I412" t="inlineStr">
        <is>
          <t>T</t>
        </is>
      </c>
      <c r="J412" t="inlineStr">
        <is>
          <t>T</t>
        </is>
      </c>
      <c r="K412" t="inlineStr">
        <is>
          <t>T</t>
        </is>
      </c>
      <c r="L412" t="inlineStr">
        <is>
          <t>T</t>
        </is>
      </c>
      <c r="M412" t="inlineStr">
        <is>
          <t>T</t>
        </is>
      </c>
      <c r="N412" t="inlineStr">
        <is>
          <t>T</t>
        </is>
      </c>
      <c r="O412" t="inlineStr">
        <is>
          <t>T</t>
        </is>
      </c>
      <c r="P412" t="inlineStr">
        <is>
          <t>T</t>
        </is>
      </c>
      <c r="Q412" t="inlineStr">
        <is>
          <t>T</t>
        </is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inlineStr">
        <is>
          <t>T</t>
        </is>
      </c>
      <c r="V412" t="inlineStr">
        <is>
          <t>T</t>
        </is>
      </c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inlineStr">
        <is>
          <t>T</t>
        </is>
      </c>
      <c r="AD412" t="inlineStr">
        <is>
          <t>T</t>
        </is>
      </c>
      <c r="AE412" t="inlineStr">
        <is>
          <t>T</t>
        </is>
      </c>
      <c r="AF412" t="inlineStr">
        <is>
          <t>T</t>
        </is>
      </c>
      <c r="AG412" t="inlineStr">
        <is>
          <t>T</t>
        </is>
      </c>
      <c r="AH412" t="inlineStr">
        <is>
          <t>T</t>
        </is>
      </c>
      <c r="AI412" t="inlineStr">
        <is>
          <t>T</t>
        </is>
      </c>
      <c r="AJ412" t="inlineStr">
        <is>
          <t>T</t>
        </is>
      </c>
      <c r="AK412" t="inlineStr">
        <is>
          <t>T</t>
        </is>
      </c>
      <c r="AL412" t="inlineStr">
        <is>
          <t>T</t>
        </is>
      </c>
      <c r="AM412" t="inlineStr">
        <is>
          <t>T</t>
        </is>
      </c>
      <c r="AN412" t="inlineStr">
        <is>
          <t>T</t>
        </is>
      </c>
      <c r="AO412" t="inlineStr">
        <is>
          <t>T</t>
        </is>
      </c>
      <c r="AP412" t="inlineStr">
        <is>
          <t>T</t>
        </is>
      </c>
      <c r="AQ412" t="inlineStr">
        <is>
          <t>T</t>
        </is>
      </c>
      <c r="AR412" t="inlineStr">
        <is>
          <t>T</t>
        </is>
      </c>
      <c r="AS412" t="inlineStr">
        <is>
          <t>T</t>
        </is>
      </c>
      <c r="AT412" t="inlineStr">
        <is>
          <t>T</t>
        </is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inlineStr">
        <is>
          <t>T</t>
        </is>
      </c>
      <c r="AY412" t="inlineStr">
        <is>
          <t>T</t>
        </is>
      </c>
      <c r="AZ412" t="inlineStr">
        <is>
          <t>T</t>
        </is>
      </c>
      <c r="BA412" t="inlineStr">
        <is>
          <t>T</t>
        </is>
      </c>
      <c r="BB412" t="inlineStr">
        <is>
          <t>T</t>
        </is>
      </c>
      <c r="BC412" t="inlineStr">
        <is>
          <t>T</t>
        </is>
      </c>
      <c r="BD412" t="inlineStr">
        <is>
          <t>T</t>
        </is>
      </c>
      <c r="BE412" t="inlineStr">
        <is>
          <t>T</t>
        </is>
      </c>
      <c r="BF412" t="inlineStr">
        <is>
          <t>T</t>
        </is>
      </c>
      <c r="BG412" t="inlineStr">
        <is>
          <t>T</t>
        </is>
      </c>
      <c r="BH412" t="inlineStr">
        <is>
          <t>T</t>
        </is>
      </c>
      <c r="BI412" t="inlineStr">
        <is>
          <t>T</t>
        </is>
      </c>
      <c r="BJ412" t="inlineStr">
        <is>
          <t>T</t>
        </is>
      </c>
      <c r="BK412" t="inlineStr">
        <is>
          <t>T</t>
        </is>
      </c>
      <c r="BL412" t="inlineStr">
        <is>
          <t>T</t>
        </is>
      </c>
      <c r="BM412" t="inlineStr">
        <is>
          <t>T</t>
        </is>
      </c>
      <c r="BN412" t="inlineStr">
        <is>
          <t>T</t>
        </is>
      </c>
      <c r="BO412" t="inlineStr">
        <is>
          <t>T</t>
        </is>
      </c>
      <c r="BP412" t="inlineStr">
        <is>
          <t>T</t>
        </is>
      </c>
      <c r="BQ412" t="inlineStr">
        <is>
          <t>T</t>
        </is>
      </c>
      <c r="BR412" t="inlineStr">
        <is>
          <t>T</t>
        </is>
      </c>
      <c r="BS412" t="inlineStr">
        <is>
          <t>T</t>
        </is>
      </c>
    </row>
    <row r="413">
      <c r="A413" t="inlineStr">
        <is>
          <t>OREAS0723</t>
        </is>
      </c>
      <c r="B413" t="inlineStr">
        <is>
          <t>T</t>
        </is>
      </c>
      <c r="C413" t="inlineStr">
        <is>
          <t>T</t>
        </is>
      </c>
      <c r="D413" t="inlineStr">
        <is>
          <t>T</t>
        </is>
      </c>
      <c r="E413" t="inlineStr">
        <is>
          <t>T</t>
        </is>
      </c>
      <c r="F413" t="inlineStr">
        <is>
          <t>T</t>
        </is>
      </c>
      <c r="G413" t="inlineStr">
        <is>
          <t>T</t>
        </is>
      </c>
      <c r="H413" t="inlineStr">
        <is>
          <t>T</t>
        </is>
      </c>
      <c r="I413" t="inlineStr">
        <is>
          <t>T</t>
        </is>
      </c>
      <c r="J413" t="inlineStr">
        <is>
          <t>T</t>
        </is>
      </c>
      <c r="K413" t="inlineStr">
        <is>
          <t>T</t>
        </is>
      </c>
      <c r="L413" t="inlineStr">
        <is>
          <t>T</t>
        </is>
      </c>
      <c r="M413" t="inlineStr">
        <is>
          <t>T</t>
        </is>
      </c>
      <c r="N413" t="inlineStr">
        <is>
          <t>T</t>
        </is>
      </c>
      <c r="O413" t="inlineStr">
        <is>
          <t>T</t>
        </is>
      </c>
      <c r="P413" t="inlineStr">
        <is>
          <t>T</t>
        </is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inlineStr">
        <is>
          <t>T</t>
        </is>
      </c>
      <c r="AD413" t="inlineStr">
        <is>
          <t>T</t>
        </is>
      </c>
      <c r="AE413" t="inlineStr">
        <is>
          <t>T</t>
        </is>
      </c>
      <c r="AF413" t="inlineStr">
        <is>
          <t>T</t>
        </is>
      </c>
      <c r="AG413" t="inlineStr">
        <is>
          <t>T</t>
        </is>
      </c>
      <c r="AH413" t="inlineStr">
        <is>
          <t>T</t>
        </is>
      </c>
      <c r="AI413" t="inlineStr">
        <is>
          <t>T</t>
        </is>
      </c>
      <c r="AJ413" t="inlineStr">
        <is>
          <t>T</t>
        </is>
      </c>
      <c r="AK413" t="inlineStr">
        <is>
          <t>T</t>
        </is>
      </c>
      <c r="AL413" t="inlineStr">
        <is>
          <t>T</t>
        </is>
      </c>
      <c r="AM413" t="inlineStr">
        <is>
          <t>T</t>
        </is>
      </c>
      <c r="AN413" t="inlineStr">
        <is>
          <t>T</t>
        </is>
      </c>
      <c r="AO413" t="inlineStr">
        <is>
          <t>T</t>
        </is>
      </c>
      <c r="AP413" t="inlineStr">
        <is>
          <t>T</t>
        </is>
      </c>
      <c r="AQ413" t="inlineStr">
        <is>
          <t>T</t>
        </is>
      </c>
      <c r="AR413" t="inlineStr">
        <is>
          <t>T</t>
        </is>
      </c>
      <c r="AS413" t="inlineStr">
        <is>
          <t>T</t>
        </is>
      </c>
      <c r="AT413" t="inlineStr">
        <is>
          <t>T</t>
        </is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inlineStr">
        <is>
          <t>T</t>
        </is>
      </c>
      <c r="AY413" t="inlineStr">
        <is>
          <t>T</t>
        </is>
      </c>
      <c r="AZ413" t="inlineStr">
        <is>
          <t>T</t>
        </is>
      </c>
      <c r="BA413" t="inlineStr">
        <is>
          <t>T</t>
        </is>
      </c>
      <c r="BB413" t="inlineStr">
        <is>
          <t>T</t>
        </is>
      </c>
      <c r="BC413" t="inlineStr">
        <is>
          <t>T</t>
        </is>
      </c>
      <c r="BD413" t="inlineStr">
        <is>
          <t>T</t>
        </is>
      </c>
      <c r="BE413" t="inlineStr">
        <is>
          <t>T</t>
        </is>
      </c>
      <c r="BF413" t="inlineStr">
        <is>
          <t>T</t>
        </is>
      </c>
      <c r="BG413" t="inlineStr">
        <is>
          <t>T</t>
        </is>
      </c>
      <c r="BH413" t="inlineStr">
        <is>
          <t>T</t>
        </is>
      </c>
      <c r="BI413" t="inlineStr">
        <is>
          <t>T</t>
        </is>
      </c>
      <c r="BJ413" t="inlineStr">
        <is>
          <t>T</t>
        </is>
      </c>
      <c r="BK413" t="inlineStr">
        <is>
          <t>T</t>
        </is>
      </c>
      <c r="BL413" t="inlineStr">
        <is>
          <t>T</t>
        </is>
      </c>
      <c r="BM413" t="inlineStr">
        <is>
          <t>T</t>
        </is>
      </c>
      <c r="BN413" t="inlineStr">
        <is>
          <t>T</t>
        </is>
      </c>
      <c r="BO413" t="inlineStr">
        <is>
          <t>T</t>
        </is>
      </c>
      <c r="BP413" t="inlineStr">
        <is>
          <t>T</t>
        </is>
      </c>
      <c r="BQ413" t="inlineStr">
        <is>
          <t>T</t>
        </is>
      </c>
      <c r="BR413" t="inlineStr">
        <is>
          <t>T</t>
        </is>
      </c>
      <c r="BS413" t="inlineStr">
        <is>
          <t>T</t>
        </is>
      </c>
    </row>
    <row r="414">
      <c r="A414" t="inlineStr">
        <is>
          <t>OREAS0724</t>
        </is>
      </c>
      <c r="B414" t="inlineStr">
        <is>
          <t>T</t>
        </is>
      </c>
      <c r="C414" t="inlineStr">
        <is>
          <t>T</t>
        </is>
      </c>
      <c r="D414" t="inlineStr">
        <is>
          <t>T</t>
        </is>
      </c>
      <c r="E414" t="inlineStr">
        <is>
          <t>T</t>
        </is>
      </c>
      <c r="F414" t="inlineStr">
        <is>
          <t>T</t>
        </is>
      </c>
      <c r="G414" t="inlineStr">
        <is>
          <t>T</t>
        </is>
      </c>
      <c r="H414" t="inlineStr">
        <is>
          <t>T</t>
        </is>
      </c>
      <c r="I414" t="inlineStr">
        <is>
          <t>T</t>
        </is>
      </c>
      <c r="J414" t="inlineStr">
        <is>
          <t>T</t>
        </is>
      </c>
      <c r="K414" t="inlineStr">
        <is>
          <t>T</t>
        </is>
      </c>
      <c r="L414" t="inlineStr">
        <is>
          <t>T</t>
        </is>
      </c>
      <c r="M414" t="inlineStr">
        <is>
          <t>T</t>
        </is>
      </c>
      <c r="N414" t="inlineStr">
        <is>
          <t>T</t>
        </is>
      </c>
      <c r="O414" t="inlineStr">
        <is>
          <t>T</t>
        </is>
      </c>
      <c r="P414" t="inlineStr">
        <is>
          <t>T</t>
        </is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>
        <is>
          <t>T</t>
        </is>
      </c>
      <c r="AC414" t="inlineStr">
        <is>
          <t>T</t>
        </is>
      </c>
      <c r="AD414" t="inlineStr">
        <is>
          <t>T</t>
        </is>
      </c>
      <c r="AE414" t="inlineStr">
        <is>
          <t>T</t>
        </is>
      </c>
      <c r="AF414" t="inlineStr">
        <is>
          <t>T</t>
        </is>
      </c>
      <c r="AG414" t="inlineStr">
        <is>
          <t>T</t>
        </is>
      </c>
      <c r="AH414" t="inlineStr">
        <is>
          <t>T</t>
        </is>
      </c>
      <c r="AI414" t="inlineStr">
        <is>
          <t>T</t>
        </is>
      </c>
      <c r="AJ414" t="inlineStr">
        <is>
          <t>T</t>
        </is>
      </c>
      <c r="AK414" t="inlineStr">
        <is>
          <t>T</t>
        </is>
      </c>
      <c r="AL414" t="inlineStr">
        <is>
          <t>T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  <c r="AP414" t="inlineStr">
        <is>
          <t>T</t>
        </is>
      </c>
      <c r="AQ414" t="inlineStr">
        <is>
          <t>T</t>
        </is>
      </c>
      <c r="AR414" t="inlineStr">
        <is>
          <t>T</t>
        </is>
      </c>
      <c r="AS414" t="inlineStr">
        <is>
          <t>T</t>
        </is>
      </c>
      <c r="AT414" t="inlineStr">
        <is>
          <t>T</t>
        </is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inlineStr">
        <is>
          <t>T</t>
        </is>
      </c>
      <c r="AY414" t="inlineStr">
        <is>
          <t>T</t>
        </is>
      </c>
      <c r="AZ414" t="inlineStr">
        <is>
          <t>T</t>
        </is>
      </c>
      <c r="BA414" t="inlineStr">
        <is>
          <t>T</t>
        </is>
      </c>
      <c r="BB414" t="inlineStr">
        <is>
          <t>T</t>
        </is>
      </c>
      <c r="BC414" t="inlineStr">
        <is>
          <t>T</t>
        </is>
      </c>
      <c r="BD414" t="inlineStr">
        <is>
          <t>T</t>
        </is>
      </c>
      <c r="BE414" t="inlineStr">
        <is>
          <t>T</t>
        </is>
      </c>
      <c r="BF414" t="inlineStr">
        <is>
          <t>T</t>
        </is>
      </c>
      <c r="BG414" t="inlineStr">
        <is>
          <t>T</t>
        </is>
      </c>
      <c r="BH414" t="inlineStr">
        <is>
          <t>T</t>
        </is>
      </c>
      <c r="BI414" t="inlineStr">
        <is>
          <t>T</t>
        </is>
      </c>
      <c r="BJ414" t="inlineStr">
        <is>
          <t>T</t>
        </is>
      </c>
      <c r="BK414" t="inlineStr">
        <is>
          <t>T</t>
        </is>
      </c>
      <c r="BL414" t="inlineStr">
        <is>
          <t>T</t>
        </is>
      </c>
      <c r="BM414" t="inlineStr">
        <is>
          <t>T</t>
        </is>
      </c>
      <c r="BN414" t="inlineStr">
        <is>
          <t>T</t>
        </is>
      </c>
      <c r="BO414" t="inlineStr">
        <is>
          <t>T</t>
        </is>
      </c>
      <c r="BP414" t="inlineStr">
        <is>
          <t>T</t>
        </is>
      </c>
      <c r="BQ414" t="inlineStr">
        <is>
          <t>T</t>
        </is>
      </c>
      <c r="BR414" t="inlineStr">
        <is>
          <t>T</t>
        </is>
      </c>
      <c r="BS414" t="inlineStr">
        <is>
          <t>T</t>
        </is>
      </c>
    </row>
    <row r="415">
      <c r="A415" t="inlineStr">
        <is>
          <t>OREAS0725</t>
        </is>
      </c>
      <c r="B415" t="inlineStr">
        <is>
          <t>T</t>
        </is>
      </c>
      <c r="C415" t="inlineStr">
        <is>
          <t>T</t>
        </is>
      </c>
      <c r="D415" t="inlineStr">
        <is>
          <t>T</t>
        </is>
      </c>
      <c r="E415" t="inlineStr">
        <is>
          <t>T</t>
        </is>
      </c>
      <c r="F415" t="inlineStr">
        <is>
          <t>T</t>
        </is>
      </c>
      <c r="G415" t="inlineStr">
        <is>
          <t>T</t>
        </is>
      </c>
      <c r="H415" t="inlineStr">
        <is>
          <t>T</t>
        </is>
      </c>
      <c r="I415" t="inlineStr">
        <is>
          <t>T</t>
        </is>
      </c>
      <c r="J415" t="inlineStr">
        <is>
          <t>T</t>
        </is>
      </c>
      <c r="K415" t="inlineStr">
        <is>
          <t>T</t>
        </is>
      </c>
      <c r="L415" t="inlineStr">
        <is>
          <t>T</t>
        </is>
      </c>
      <c r="M415" t="inlineStr">
        <is>
          <t>T</t>
        </is>
      </c>
      <c r="N415" t="inlineStr">
        <is>
          <t>T</t>
        </is>
      </c>
      <c r="O415" t="inlineStr">
        <is>
          <t>T</t>
        </is>
      </c>
      <c r="P415" t="inlineStr">
        <is>
          <t>T</t>
        </is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>
        <is>
          <t>T</t>
        </is>
      </c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inlineStr">
        <is>
          <t>T</t>
        </is>
      </c>
      <c r="AD415" t="inlineStr">
        <is>
          <t>T</t>
        </is>
      </c>
      <c r="AE415" t="inlineStr">
        <is>
          <t>T</t>
        </is>
      </c>
      <c r="AF415" t="inlineStr">
        <is>
          <t>T</t>
        </is>
      </c>
      <c r="AG415" t="inlineStr">
        <is>
          <t>T</t>
        </is>
      </c>
      <c r="AH415" t="inlineStr">
        <is>
          <t>T</t>
        </is>
      </c>
      <c r="AI415" t="inlineStr">
        <is>
          <t>T</t>
        </is>
      </c>
      <c r="AJ415" t="inlineStr">
        <is>
          <t>T</t>
        </is>
      </c>
      <c r="AK415" t="inlineStr">
        <is>
          <t>T</t>
        </is>
      </c>
      <c r="AL415" t="inlineStr">
        <is>
          <t>T</t>
        </is>
      </c>
      <c r="AM415" t="inlineStr">
        <is>
          <t>T</t>
        </is>
      </c>
      <c r="AN415" t="inlineStr">
        <is>
          <t>T</t>
        </is>
      </c>
      <c r="AO415" t="inlineStr">
        <is>
          <t>T</t>
        </is>
      </c>
      <c r="AP415" t="inlineStr">
        <is>
          <t>T</t>
        </is>
      </c>
      <c r="AQ415" t="inlineStr">
        <is>
          <t>T</t>
        </is>
      </c>
      <c r="AR415" t="inlineStr">
        <is>
          <t>T</t>
        </is>
      </c>
      <c r="AS415" t="inlineStr">
        <is>
          <t>T</t>
        </is>
      </c>
      <c r="AT415" t="inlineStr">
        <is>
          <t>T</t>
        </is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inlineStr">
        <is>
          <t>T</t>
        </is>
      </c>
      <c r="AY415" t="inlineStr">
        <is>
          <t>T</t>
        </is>
      </c>
      <c r="AZ415" t="inlineStr">
        <is>
          <t>T</t>
        </is>
      </c>
      <c r="BA415" t="inlineStr">
        <is>
          <t>T</t>
        </is>
      </c>
      <c r="BB415" t="inlineStr">
        <is>
          <t>T</t>
        </is>
      </c>
      <c r="BC415" t="inlineStr">
        <is>
          <t>T</t>
        </is>
      </c>
      <c r="BD415" t="inlineStr">
        <is>
          <t>T</t>
        </is>
      </c>
      <c r="BE415" t="inlineStr">
        <is>
          <t>T</t>
        </is>
      </c>
      <c r="BF415" t="inlineStr">
        <is>
          <t>T</t>
        </is>
      </c>
      <c r="BG415" t="inlineStr">
        <is>
          <t>T</t>
        </is>
      </c>
      <c r="BH415" t="inlineStr">
        <is>
          <t>T</t>
        </is>
      </c>
      <c r="BI415" t="inlineStr">
        <is>
          <t>T</t>
        </is>
      </c>
      <c r="BJ415" t="inlineStr">
        <is>
          <t>T</t>
        </is>
      </c>
      <c r="BK415" t="inlineStr">
        <is>
          <t>T</t>
        </is>
      </c>
      <c r="BL415" t="inlineStr">
        <is>
          <t>T</t>
        </is>
      </c>
      <c r="BM415" t="inlineStr">
        <is>
          <t>T</t>
        </is>
      </c>
      <c r="BN415" t="inlineStr">
        <is>
          <t>T</t>
        </is>
      </c>
      <c r="BO415" t="inlineStr">
        <is>
          <t>T</t>
        </is>
      </c>
      <c r="BP415" t="inlineStr">
        <is>
          <t>T</t>
        </is>
      </c>
      <c r="BQ415" t="inlineStr">
        <is>
          <t>T</t>
        </is>
      </c>
      <c r="BR415" t="inlineStr">
        <is>
          <t>T</t>
        </is>
      </c>
      <c r="BS415" t="inlineStr">
        <is>
          <t>T</t>
        </is>
      </c>
    </row>
    <row r="416">
      <c r="A416" t="inlineStr">
        <is>
          <t>OREAS0072a</t>
        </is>
      </c>
      <c r="B416" t="inlineStr">
        <is>
          <t>T</t>
        </is>
      </c>
      <c r="C416" t="n">
        <v>72507.34600000001</v>
      </c>
      <c r="D416" t="n">
        <v>14.7</v>
      </c>
      <c r="E416" t="n">
        <v>0.006</v>
      </c>
      <c r="F416" t="inlineStr">
        <is>
          <t>T</t>
        </is>
      </c>
      <c r="G416" t="inlineStr">
        <is>
          <t>T</t>
        </is>
      </c>
      <c r="H416" t="inlineStr">
        <is>
          <t>T</t>
        </is>
      </c>
      <c r="I416" t="inlineStr">
        <is>
          <t>T</t>
        </is>
      </c>
      <c r="J416" t="inlineStr">
        <is>
          <t>T</t>
        </is>
      </c>
      <c r="K416" t="inlineStr">
        <is>
          <t>T</t>
        </is>
      </c>
      <c r="L416" t="inlineStr">
        <is>
          <t>T</t>
        </is>
      </c>
      <c r="M416" t="inlineStr">
        <is>
          <t>T</t>
        </is>
      </c>
      <c r="N416" t="n">
        <v>157</v>
      </c>
      <c r="O416" t="n">
        <v>228</v>
      </c>
      <c r="P416" t="inlineStr">
        <is>
          <t>T</t>
        </is>
      </c>
      <c r="Q416" t="n">
        <v>316</v>
      </c>
      <c r="R416" t="inlineStr">
        <is>
          <t>T</t>
        </is>
      </c>
      <c r="S416" t="inlineStr">
        <is>
          <t>T</t>
        </is>
      </c>
      <c r="T416" t="inlineStr">
        <is>
          <t>T</t>
        </is>
      </c>
      <c r="U416" t="n">
        <v>96300</v>
      </c>
      <c r="V416" t="inlineStr">
        <is>
          <t>T</t>
        </is>
      </c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inlineStr">
        <is>
          <t>T</t>
        </is>
      </c>
      <c r="AD416" t="inlineStr">
        <is>
          <t>T</t>
        </is>
      </c>
      <c r="AE416" t="inlineStr">
        <is>
          <t>T</t>
        </is>
      </c>
      <c r="AF416" t="inlineStr">
        <is>
          <t>T</t>
        </is>
      </c>
      <c r="AG416" t="inlineStr">
        <is>
          <t>T</t>
        </is>
      </c>
      <c r="AH416" t="n">
        <v>40524.012</v>
      </c>
      <c r="AI416" t="inlineStr">
        <is>
          <t>T</t>
        </is>
      </c>
      <c r="AJ416" t="inlineStr">
        <is>
          <t>T</t>
        </is>
      </c>
      <c r="AK416" t="inlineStr">
        <is>
          <t>T</t>
        </is>
      </c>
      <c r="AL416" t="inlineStr">
        <is>
          <t>T</t>
        </is>
      </c>
      <c r="AM416" t="inlineStr">
        <is>
          <t>T</t>
        </is>
      </c>
      <c r="AN416" t="n">
        <v>6920</v>
      </c>
      <c r="AO416" t="inlineStr">
        <is>
          <t>T</t>
        </is>
      </c>
      <c r="AP416" t="inlineStr">
        <is>
          <t>T</t>
        </is>
      </c>
      <c r="AQ416" t="n">
        <v>0.041</v>
      </c>
      <c r="AR416" t="inlineStr">
        <is>
          <t>T</t>
        </is>
      </c>
      <c r="AS416" t="n">
        <v>0.036</v>
      </c>
      <c r="AT416" t="inlineStr">
        <is>
          <t>T</t>
        </is>
      </c>
      <c r="AU416" t="inlineStr">
        <is>
          <t>T</t>
        </is>
      </c>
      <c r="AV416" t="inlineStr">
        <is>
          <t>T</t>
        </is>
      </c>
      <c r="AW416" t="inlineStr">
        <is>
          <t>T</t>
        </is>
      </c>
      <c r="AX416" t="n">
        <v>17400</v>
      </c>
      <c r="AY416" t="inlineStr">
        <is>
          <t>T</t>
        </is>
      </c>
      <c r="AZ416" t="inlineStr">
        <is>
          <t>T</t>
        </is>
      </c>
      <c r="BA416" t="inlineStr">
        <is>
          <t>T</t>
        </is>
      </c>
      <c r="BB416" t="n">
        <v>228575.676</v>
      </c>
      <c r="BC416" t="inlineStr">
        <is>
          <t>T</t>
        </is>
      </c>
      <c r="BD416" t="inlineStr">
        <is>
          <t>T</t>
        </is>
      </c>
      <c r="BE416" t="inlineStr">
        <is>
          <t>T</t>
        </is>
      </c>
      <c r="BF416" t="inlineStr">
        <is>
          <t>T</t>
        </is>
      </c>
      <c r="BG416" t="inlineStr">
        <is>
          <t>T</t>
        </is>
      </c>
      <c r="BH416" t="inlineStr">
        <is>
          <t>T</t>
        </is>
      </c>
      <c r="BI416" t="inlineStr">
        <is>
          <t>T</t>
        </is>
      </c>
      <c r="BJ416" t="inlineStr">
        <is>
          <t>T</t>
        </is>
      </c>
      <c r="BK416" t="inlineStr">
        <is>
          <t>T</t>
        </is>
      </c>
      <c r="BL416" t="inlineStr">
        <is>
          <t>T</t>
        </is>
      </c>
      <c r="BM416" t="inlineStr">
        <is>
          <t>T</t>
        </is>
      </c>
      <c r="BN416" t="inlineStr">
        <is>
          <t>T</t>
        </is>
      </c>
      <c r="BO416" t="inlineStr">
        <is>
          <t>T</t>
        </is>
      </c>
      <c r="BP416" t="inlineStr">
        <is>
          <t>T</t>
        </is>
      </c>
      <c r="BQ416" t="inlineStr">
        <is>
          <t>T</t>
        </is>
      </c>
      <c r="BR416" t="inlineStr">
        <is>
          <t>T</t>
        </is>
      </c>
      <c r="BS416" t="inlineStr">
        <is>
          <t>T</t>
        </is>
      </c>
    </row>
    <row r="417">
      <c r="A417" t="inlineStr">
        <is>
          <t>OREAS0072b</t>
        </is>
      </c>
      <c r="B417" t="n">
        <v>0.23</v>
      </c>
      <c r="C417" t="n">
        <v>47900</v>
      </c>
      <c r="D417" t="n">
        <v>146</v>
      </c>
      <c r="E417" t="inlineStr">
        <is>
          <t>T</t>
        </is>
      </c>
      <c r="F417" t="inlineStr">
        <is>
          <t>T</t>
        </is>
      </c>
      <c r="G417" t="n">
        <v>330</v>
      </c>
      <c r="H417" t="n">
        <v>1.02</v>
      </c>
      <c r="I417" t="n">
        <v>0.68</v>
      </c>
      <c r="J417" t="n">
        <v>27900</v>
      </c>
      <c r="K417" t="n">
        <v>0.31</v>
      </c>
      <c r="L417" t="n">
        <v>43.6</v>
      </c>
      <c r="M417" t="inlineStr">
        <is>
          <t>T</t>
        </is>
      </c>
      <c r="N417" t="n">
        <v>131</v>
      </c>
      <c r="O417" t="n">
        <v>961</v>
      </c>
      <c r="P417" t="n">
        <v>3.37</v>
      </c>
      <c r="Q417" t="n">
        <v>222</v>
      </c>
      <c r="R417" t="n">
        <v>2.74</v>
      </c>
      <c r="S417" t="n">
        <v>1.69</v>
      </c>
      <c r="T417" t="n">
        <v>0.74</v>
      </c>
      <c r="U417" t="n">
        <v>68400</v>
      </c>
      <c r="V417" t="n">
        <v>11.7</v>
      </c>
      <c r="W417" t="n">
        <v>2.75</v>
      </c>
      <c r="X417" t="inlineStr">
        <is>
          <t>T</t>
        </is>
      </c>
      <c r="Y417" t="n">
        <v>2.51</v>
      </c>
      <c r="Z417" t="inlineStr">
        <is>
          <t>T</t>
        </is>
      </c>
      <c r="AA417" t="n">
        <v>0.5600000000000001</v>
      </c>
      <c r="AB417" t="n">
        <v>0.049</v>
      </c>
      <c r="AC417" t="inlineStr">
        <is>
          <t>T</t>
        </is>
      </c>
      <c r="AD417" t="n">
        <v>11400</v>
      </c>
      <c r="AE417" t="n">
        <v>24.4</v>
      </c>
      <c r="AF417" t="n">
        <v>33.3</v>
      </c>
      <c r="AG417" t="inlineStr">
        <is>
          <t>T</t>
        </is>
      </c>
      <c r="AH417" t="n">
        <v>95900</v>
      </c>
      <c r="AI417" t="n">
        <v>1010</v>
      </c>
      <c r="AJ417" t="n">
        <v>4.01</v>
      </c>
      <c r="AK417" t="n">
        <v>10100</v>
      </c>
      <c r="AL417" t="n">
        <v>5.5</v>
      </c>
      <c r="AM417" t="n">
        <v>16.9</v>
      </c>
      <c r="AN417" t="n">
        <v>7086</v>
      </c>
      <c r="AO417" t="n">
        <v>260</v>
      </c>
      <c r="AP417" t="n">
        <v>14.9</v>
      </c>
      <c r="AQ417" t="inlineStr">
        <is>
          <t>T</t>
        </is>
      </c>
      <c r="AR417" t="n">
        <v>4.79</v>
      </c>
      <c r="AS417" t="inlineStr">
        <is>
          <t>T</t>
        </is>
      </c>
      <c r="AT417" t="n">
        <v>47.2</v>
      </c>
      <c r="AU417" t="inlineStr">
        <is>
          <t>T</t>
        </is>
      </c>
      <c r="AV417" t="inlineStr">
        <is>
          <t>T</t>
        </is>
      </c>
      <c r="AW417" t="inlineStr">
        <is>
          <t>T</t>
        </is>
      </c>
      <c r="AX417" t="n">
        <v>14900</v>
      </c>
      <c r="AY417" t="n">
        <v>0.87</v>
      </c>
      <c r="AZ417" t="n">
        <v>12.8</v>
      </c>
      <c r="BA417" t="inlineStr">
        <is>
          <t>T</t>
        </is>
      </c>
      <c r="BB417" t="n">
        <v>239200</v>
      </c>
      <c r="BC417" t="n">
        <v>2.99</v>
      </c>
      <c r="BD417" t="n">
        <v>1.43</v>
      </c>
      <c r="BE417" t="n">
        <v>64</v>
      </c>
      <c r="BF417" t="n">
        <v>0.43</v>
      </c>
      <c r="BG417" t="n">
        <v>0.44</v>
      </c>
      <c r="BH417" t="n">
        <v>0.092</v>
      </c>
      <c r="BI417" t="n">
        <v>11.3</v>
      </c>
      <c r="BJ417" t="n">
        <v>2160</v>
      </c>
      <c r="BK417" t="n">
        <v>0.35</v>
      </c>
      <c r="BL417" t="n">
        <v>0.26</v>
      </c>
      <c r="BM417" t="n">
        <v>4.68</v>
      </c>
      <c r="BN417" t="n">
        <v>77</v>
      </c>
      <c r="BO417" t="n">
        <v>4.02</v>
      </c>
      <c r="BP417" t="n">
        <v>12.8</v>
      </c>
      <c r="BQ417" t="n">
        <v>1.64</v>
      </c>
      <c r="BR417" t="n">
        <v>99</v>
      </c>
      <c r="BS417" t="n">
        <v>88</v>
      </c>
    </row>
    <row r="418">
      <c r="A418" t="inlineStr">
        <is>
          <t>OREAS0739</t>
        </is>
      </c>
      <c r="B418" t="inlineStr">
        <is>
          <t>T</t>
        </is>
      </c>
      <c r="C418" t="n">
        <v>521841.189</v>
      </c>
      <c r="D418" t="inlineStr">
        <is>
          <t>T</t>
        </is>
      </c>
      <c r="E418" t="inlineStr">
        <is>
          <t>T</t>
        </is>
      </c>
      <c r="F418" t="inlineStr">
        <is>
          <t>T</t>
        </is>
      </c>
      <c r="G418" s="2" t="n">
        <v>0.896</v>
      </c>
      <c r="H418" t="n">
        <v>0.998</v>
      </c>
      <c r="I418" t="inlineStr">
        <is>
          <t>T</t>
        </is>
      </c>
      <c r="J418" t="n">
        <v>221.554</v>
      </c>
      <c r="K418" t="inlineStr">
        <is>
          <t>T</t>
        </is>
      </c>
      <c r="L418" t="inlineStr">
        <is>
          <t>T</t>
        </is>
      </c>
      <c r="M418" t="inlineStr">
        <is>
          <t>T</t>
        </is>
      </c>
      <c r="N418" t="inlineStr">
        <is>
          <t>T</t>
        </is>
      </c>
      <c r="O418" t="n">
        <v>1.765</v>
      </c>
      <c r="P418" t="inlineStr">
        <is>
          <t>T</t>
        </is>
      </c>
      <c r="Q418" t="inlineStr">
        <is>
          <t>T</t>
        </is>
      </c>
      <c r="R418" s="2" t="n">
        <v>0.05</v>
      </c>
      <c r="S418" s="2" t="n">
        <v>0.03</v>
      </c>
      <c r="T418" s="2" t="n">
        <v>0.02</v>
      </c>
      <c r="U418" t="n">
        <v>62.948</v>
      </c>
      <c r="V418" t="n">
        <v>50.587</v>
      </c>
      <c r="W418" s="2" t="n">
        <v>0.05</v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inlineStr">
        <is>
          <t>T</t>
        </is>
      </c>
      <c r="AD418" s="2" t="n">
        <v>83.015</v>
      </c>
      <c r="AE418" t="inlineStr">
        <is>
          <t>T</t>
        </is>
      </c>
      <c r="AF418" t="inlineStr">
        <is>
          <t>T</t>
        </is>
      </c>
      <c r="AG418" s="2" t="n">
        <v>0.01</v>
      </c>
      <c r="AH418" s="2" t="n">
        <v>60.304</v>
      </c>
      <c r="AI418" t="n">
        <v>2.788</v>
      </c>
      <c r="AJ418" t="inlineStr">
        <is>
          <t>T</t>
        </is>
      </c>
      <c r="AK418" t="n">
        <v>2930.337</v>
      </c>
      <c r="AL418" t="inlineStr">
        <is>
          <t>T</t>
        </is>
      </c>
      <c r="AM418" s="2" t="n">
        <v>0.1</v>
      </c>
      <c r="AN418" t="inlineStr">
        <is>
          <t>T</t>
        </is>
      </c>
      <c r="AO418" t="n">
        <v>4.364</v>
      </c>
      <c r="AP418" t="inlineStr">
        <is>
          <t>T</t>
        </is>
      </c>
      <c r="AQ418" t="inlineStr">
        <is>
          <t>T</t>
        </is>
      </c>
      <c r="AR418" s="2" t="n">
        <v>0.02</v>
      </c>
      <c r="AS418" t="inlineStr">
        <is>
          <t>T</t>
        </is>
      </c>
      <c r="AT418" s="2" t="n">
        <v>0.2</v>
      </c>
      <c r="AU418" t="inlineStr">
        <is>
          <t>T</t>
        </is>
      </c>
      <c r="AV418" t="inlineStr">
        <is>
          <t>T</t>
        </is>
      </c>
      <c r="AW418" t="inlineStr">
        <is>
          <t>T</t>
        </is>
      </c>
      <c r="AX418" t="inlineStr">
        <is>
          <t>T</t>
        </is>
      </c>
      <c r="AY418" t="inlineStr">
        <is>
          <t>T</t>
        </is>
      </c>
      <c r="AZ418" t="inlineStr">
        <is>
          <t>T</t>
        </is>
      </c>
      <c r="BA418" t="inlineStr">
        <is>
          <t>T</t>
        </is>
      </c>
      <c r="BB418" t="n">
        <v>56.092</v>
      </c>
      <c r="BC418" s="2" t="n">
        <v>0.05</v>
      </c>
      <c r="BD418" t="n">
        <v>1.03</v>
      </c>
      <c r="BE418" s="2" t="n">
        <v>84.559</v>
      </c>
      <c r="BF418" s="2" t="n">
        <v>0.1</v>
      </c>
      <c r="BG418" s="2" t="n">
        <v>0.01</v>
      </c>
      <c r="BH418" t="inlineStr">
        <is>
          <t>T</t>
        </is>
      </c>
      <c r="BI418" t="inlineStr">
        <is>
          <t>T</t>
        </is>
      </c>
      <c r="BJ418" t="n">
        <v>17.98</v>
      </c>
      <c r="BK418" t="inlineStr">
        <is>
          <t>T</t>
        </is>
      </c>
      <c r="BL418" s="2" t="n">
        <v>0.01</v>
      </c>
      <c r="BM418" t="n">
        <v>0.3</v>
      </c>
      <c r="BN418" s="2" t="n">
        <v>5.602</v>
      </c>
      <c r="BO418" t="n">
        <v>0.84</v>
      </c>
      <c r="BP418" s="2" t="n">
        <v>0.1</v>
      </c>
      <c r="BQ418" s="2" t="n">
        <v>0.03</v>
      </c>
      <c r="BR418" t="n">
        <v>55.439</v>
      </c>
      <c r="BS418" s="2" t="n">
        <v>74.032</v>
      </c>
    </row>
    <row r="419">
      <c r="A419" t="inlineStr">
        <is>
          <t>OREAS0073a</t>
        </is>
      </c>
      <c r="B419" t="inlineStr">
        <is>
          <t>T</t>
        </is>
      </c>
      <c r="C419" t="n">
        <v>12807.867</v>
      </c>
      <c r="D419" t="n">
        <v>24.8</v>
      </c>
      <c r="E419" t="n">
        <v>0.014</v>
      </c>
      <c r="F419" t="inlineStr">
        <is>
          <t>T</t>
        </is>
      </c>
      <c r="G419" t="inlineStr">
        <is>
          <t>T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T</t>
        </is>
      </c>
      <c r="L419" t="inlineStr">
        <is>
          <t>T</t>
        </is>
      </c>
      <c r="M419" t="inlineStr">
        <is>
          <t>T</t>
        </is>
      </c>
      <c r="N419" t="n">
        <v>286</v>
      </c>
      <c r="O419" t="n">
        <v>1668</v>
      </c>
      <c r="P419" t="inlineStr">
        <is>
          <t>T</t>
        </is>
      </c>
      <c r="Q419" t="n">
        <v>877</v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n">
        <v>92000</v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inlineStr">
        <is>
          <t>T</t>
        </is>
      </c>
      <c r="AD419" t="inlineStr">
        <is>
          <t>T</t>
        </is>
      </c>
      <c r="AE419" t="inlineStr">
        <is>
          <t>T</t>
        </is>
      </c>
      <c r="AF419" t="inlineStr">
        <is>
          <t>T</t>
        </is>
      </c>
      <c r="AG419" t="inlineStr">
        <is>
          <t>T</t>
        </is>
      </c>
      <c r="AH419" t="n">
        <v>196589.702</v>
      </c>
      <c r="AI419" t="inlineStr">
        <is>
          <t>T</t>
        </is>
      </c>
      <c r="AJ419" t="inlineStr">
        <is>
          <t>T</t>
        </is>
      </c>
      <c r="AK419" t="inlineStr">
        <is>
          <t>T</t>
        </is>
      </c>
      <c r="AL419" t="inlineStr">
        <is>
          <t>T</t>
        </is>
      </c>
      <c r="AM419" t="inlineStr">
        <is>
          <t>T</t>
        </is>
      </c>
      <c r="AN419" t="n">
        <v>14400</v>
      </c>
      <c r="AO419" t="inlineStr">
        <is>
          <t>T</t>
        </is>
      </c>
      <c r="AP419" t="inlineStr">
        <is>
          <t>T</t>
        </is>
      </c>
      <c r="AQ419" t="n">
        <v>0.078</v>
      </c>
      <c r="AR419" t="inlineStr">
        <is>
          <t>T</t>
        </is>
      </c>
      <c r="AS419" t="n">
        <v>0.064</v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>
        <is>
          <t>T</t>
        </is>
      </c>
      <c r="AX419" t="n">
        <v>33100</v>
      </c>
      <c r="AY419" t="inlineStr">
        <is>
          <t>T</t>
        </is>
      </c>
      <c r="AZ419" t="inlineStr">
        <is>
          <t>T</t>
        </is>
      </c>
      <c r="BA419" t="inlineStr">
        <is>
          <t>T</t>
        </is>
      </c>
      <c r="BB419" t="n">
        <v>170146.311</v>
      </c>
      <c r="BC419" t="inlineStr">
        <is>
          <t>T</t>
        </is>
      </c>
      <c r="BD419" t="inlineStr">
        <is>
          <t>T</t>
        </is>
      </c>
      <c r="BE419" t="inlineStr">
        <is>
          <t>T</t>
        </is>
      </c>
      <c r="BF419" t="inlineStr">
        <is>
          <t>T</t>
        </is>
      </c>
      <c r="BG419" t="inlineStr">
        <is>
          <t>T</t>
        </is>
      </c>
      <c r="BH419" t="inlineStr">
        <is>
          <t>T</t>
        </is>
      </c>
      <c r="BI419" t="inlineStr">
        <is>
          <t>T</t>
        </is>
      </c>
      <c r="BJ419" t="inlineStr">
        <is>
          <t>T</t>
        </is>
      </c>
      <c r="BK419" t="inlineStr">
        <is>
          <t>T</t>
        </is>
      </c>
      <c r="BL419" t="inlineStr">
        <is>
          <t>T</t>
        </is>
      </c>
      <c r="BM419" t="inlineStr">
        <is>
          <t>T</t>
        </is>
      </c>
      <c r="BN419" t="inlineStr">
        <is>
          <t>T</t>
        </is>
      </c>
      <c r="BO419" t="inlineStr">
        <is>
          <t>T</t>
        </is>
      </c>
      <c r="BP419" t="inlineStr">
        <is>
          <t>T</t>
        </is>
      </c>
      <c r="BQ419" t="inlineStr">
        <is>
          <t>T</t>
        </is>
      </c>
      <c r="BR419" t="inlineStr">
        <is>
          <t>T</t>
        </is>
      </c>
      <c r="BS419" t="inlineStr">
        <is>
          <t>T</t>
        </is>
      </c>
    </row>
    <row r="420">
      <c r="A420" t="inlineStr">
        <is>
          <t>OREAS0073b</t>
        </is>
      </c>
      <c r="B420" t="n">
        <v>0.371</v>
      </c>
      <c r="C420" t="n">
        <v>38700</v>
      </c>
      <c r="D420" t="n">
        <v>293</v>
      </c>
      <c r="E420" t="inlineStr">
        <is>
          <t>T</t>
        </is>
      </c>
      <c r="F420" t="inlineStr">
        <is>
          <t>T</t>
        </is>
      </c>
      <c r="G420" t="n">
        <v>205</v>
      </c>
      <c r="H420" t="inlineStr">
        <is>
          <t>T</t>
        </is>
      </c>
      <c r="I420" t="n">
        <v>1.13</v>
      </c>
      <c r="J420" t="n">
        <v>31600</v>
      </c>
      <c r="K420" t="n">
        <v>0.41</v>
      </c>
      <c r="L420" t="n">
        <v>29.6</v>
      </c>
      <c r="M420" t="inlineStr">
        <is>
          <t>T</t>
        </is>
      </c>
      <c r="N420" t="n">
        <v>240</v>
      </c>
      <c r="O420" t="n">
        <v>1172</v>
      </c>
      <c r="P420" t="n">
        <v>3.02</v>
      </c>
      <c r="Q420" t="n">
        <v>447</v>
      </c>
      <c r="R420" t="n">
        <v>2.14</v>
      </c>
      <c r="S420" t="n">
        <v>1.31</v>
      </c>
      <c r="T420" t="n">
        <v>0.62</v>
      </c>
      <c r="U420" t="n">
        <v>86200</v>
      </c>
      <c r="V420" t="n">
        <v>9.34</v>
      </c>
      <c r="W420" t="inlineStr">
        <is>
          <t>T</t>
        </is>
      </c>
      <c r="X420" t="inlineStr">
        <is>
          <t>T</t>
        </is>
      </c>
      <c r="Y420" t="n">
        <v>1.73</v>
      </c>
      <c r="Z420" t="inlineStr">
        <is>
          <t>T</t>
        </is>
      </c>
      <c r="AA420" t="n">
        <v>0.45</v>
      </c>
      <c r="AB420" t="n">
        <v>0.058</v>
      </c>
      <c r="AC420" t="inlineStr">
        <is>
          <t>T</t>
        </is>
      </c>
      <c r="AD420" t="n">
        <v>6210</v>
      </c>
      <c r="AE420" t="n">
        <v>16.6</v>
      </c>
      <c r="AF420" t="n">
        <v>27.2</v>
      </c>
      <c r="AG420" t="inlineStr">
        <is>
          <t>T</t>
        </is>
      </c>
      <c r="AH420" t="n">
        <v>117200</v>
      </c>
      <c r="AI420" t="n">
        <v>1160</v>
      </c>
      <c r="AJ420" t="inlineStr">
        <is>
          <t>T</t>
        </is>
      </c>
      <c r="AK420" t="n">
        <v>7820</v>
      </c>
      <c r="AL420" t="n">
        <v>4.13</v>
      </c>
      <c r="AM420" t="n">
        <v>11.9</v>
      </c>
      <c r="AN420" t="n">
        <v>15044</v>
      </c>
      <c r="AO420" t="n">
        <v>230</v>
      </c>
      <c r="AP420" t="n">
        <v>17.2</v>
      </c>
      <c r="AQ420" t="inlineStr">
        <is>
          <t>T</t>
        </is>
      </c>
      <c r="AR420" t="n">
        <v>3.37</v>
      </c>
      <c r="AS420" t="inlineStr">
        <is>
          <t>T</t>
        </is>
      </c>
      <c r="AT420" t="n">
        <v>31</v>
      </c>
      <c r="AU420" t="inlineStr">
        <is>
          <t>T</t>
        </is>
      </c>
      <c r="AV420" t="inlineStr">
        <is>
          <t>T</t>
        </is>
      </c>
      <c r="AW420" t="inlineStr">
        <is>
          <t>T</t>
        </is>
      </c>
      <c r="AX420" t="n">
        <v>29400</v>
      </c>
      <c r="AY420" t="n">
        <v>1.33</v>
      </c>
      <c r="AZ420" t="n">
        <v>12.7</v>
      </c>
      <c r="BA420" t="inlineStr">
        <is>
          <t>T</t>
        </is>
      </c>
      <c r="BB420" t="n">
        <v>208900</v>
      </c>
      <c r="BC420" t="n">
        <v>2.22</v>
      </c>
      <c r="BD420" t="n">
        <v>1.28</v>
      </c>
      <c r="BE420" t="n">
        <v>69</v>
      </c>
      <c r="BF420" t="n">
        <v>0.31</v>
      </c>
      <c r="BG420" t="n">
        <v>0.36</v>
      </c>
      <c r="BH420" t="inlineStr">
        <is>
          <t>T</t>
        </is>
      </c>
      <c r="BI420" t="n">
        <v>6.94</v>
      </c>
      <c r="BJ420" t="n">
        <v>1920</v>
      </c>
      <c r="BK420" t="n">
        <v>0.41</v>
      </c>
      <c r="BL420" t="n">
        <v>0.19</v>
      </c>
      <c r="BM420" t="n">
        <v>2.1</v>
      </c>
      <c r="BN420" t="n">
        <v>73</v>
      </c>
      <c r="BO420" t="n">
        <v>4.62</v>
      </c>
      <c r="BP420" t="n">
        <v>10.9</v>
      </c>
      <c r="BQ420" t="n">
        <v>1.21</v>
      </c>
      <c r="BR420" t="n">
        <v>114</v>
      </c>
      <c r="BS420" t="n">
        <v>64</v>
      </c>
    </row>
    <row r="421">
      <c r="A421" t="inlineStr">
        <is>
          <t>OREAS0074a</t>
        </is>
      </c>
      <c r="B421" t="inlineStr">
        <is>
          <t>T</t>
        </is>
      </c>
      <c r="C421" t="n">
        <v>11643.515</v>
      </c>
      <c r="D421" t="n">
        <v>49.6</v>
      </c>
      <c r="E421" t="n">
        <v>0.021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n">
        <v>554</v>
      </c>
      <c r="O421" t="n">
        <v>1303</v>
      </c>
      <c r="P421" t="inlineStr">
        <is>
          <t>T</t>
        </is>
      </c>
      <c r="Q421" t="n">
        <v>1178</v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n">
        <v>138000</v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n">
        <v>169453.087</v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n">
        <v>32400</v>
      </c>
      <c r="AO421" t="inlineStr">
        <is>
          <t>T</t>
        </is>
      </c>
      <c r="AP421" t="inlineStr">
        <is>
          <t>T</t>
        </is>
      </c>
      <c r="AQ421" t="n">
        <v>0.172</v>
      </c>
      <c r="AR421" t="inlineStr">
        <is>
          <t>T</t>
        </is>
      </c>
      <c r="AS421" t="n">
        <v>0.223</v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n">
        <v>77300</v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n">
        <v>151448.914</v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OREAS0074b</t>
        </is>
      </c>
      <c r="B422" t="n">
        <v>0.5679999999999999</v>
      </c>
      <c r="C422" t="n">
        <v>35800</v>
      </c>
      <c r="D422" t="n">
        <v>603</v>
      </c>
      <c r="E422" t="inlineStr">
        <is>
          <t>T</t>
        </is>
      </c>
      <c r="F422" t="inlineStr">
        <is>
          <t>T</t>
        </is>
      </c>
      <c r="G422" t="n">
        <v>213</v>
      </c>
      <c r="H422" t="n">
        <v>0.8100000000000001</v>
      </c>
      <c r="I422" t="n">
        <v>1.35</v>
      </c>
      <c r="J422" t="n">
        <v>30700</v>
      </c>
      <c r="K422" t="n">
        <v>0.6</v>
      </c>
      <c r="L422" t="n">
        <v>33.5</v>
      </c>
      <c r="M422" t="inlineStr">
        <is>
          <t>T</t>
        </is>
      </c>
      <c r="N422" t="n">
        <v>490</v>
      </c>
      <c r="O422" t="n">
        <v>981</v>
      </c>
      <c r="P422" t="n">
        <v>2.97</v>
      </c>
      <c r="Q422" t="n">
        <v>998</v>
      </c>
      <c r="R422" t="n">
        <v>1.96</v>
      </c>
      <c r="S422" t="n">
        <v>1.18</v>
      </c>
      <c r="T422" t="n">
        <v>0.53</v>
      </c>
      <c r="U422" t="n">
        <v>123200</v>
      </c>
      <c r="V422" t="n">
        <v>9.029999999999999</v>
      </c>
      <c r="W422" t="n">
        <v>1.9</v>
      </c>
      <c r="X422" t="inlineStr">
        <is>
          <t>T</t>
        </is>
      </c>
      <c r="Y422" t="n">
        <v>1.87</v>
      </c>
      <c r="Z422" t="inlineStr">
        <is>
          <t>T</t>
        </is>
      </c>
      <c r="AA422" t="n">
        <v>0.4</v>
      </c>
      <c r="AB422" t="n">
        <v>0.067</v>
      </c>
      <c r="AC422" t="inlineStr">
        <is>
          <t>T</t>
        </is>
      </c>
      <c r="AD422" t="n">
        <v>7290</v>
      </c>
      <c r="AE422" t="n">
        <v>18.8</v>
      </c>
      <c r="AF422" t="n">
        <v>27.7</v>
      </c>
      <c r="AG422" t="inlineStr">
        <is>
          <t>T</t>
        </is>
      </c>
      <c r="AH422" t="n">
        <v>93100</v>
      </c>
      <c r="AI422" t="n">
        <v>910</v>
      </c>
      <c r="AJ422" t="inlineStr">
        <is>
          <t>T</t>
        </is>
      </c>
      <c r="AK422" t="n">
        <v>7190</v>
      </c>
      <c r="AL422" t="n">
        <v>4.2</v>
      </c>
      <c r="AM422" t="n">
        <v>11.9</v>
      </c>
      <c r="AN422" t="n">
        <v>33933</v>
      </c>
      <c r="AO422" t="n">
        <v>190</v>
      </c>
      <c r="AP422" t="n">
        <v>24.9</v>
      </c>
      <c r="AQ422" t="inlineStr">
        <is>
          <t>T</t>
        </is>
      </c>
      <c r="AR422" t="n">
        <v>3.39</v>
      </c>
      <c r="AS422" t="inlineStr">
        <is>
          <t>T</t>
        </is>
      </c>
      <c r="AT422" t="n">
        <v>31.3</v>
      </c>
      <c r="AU422" t="n">
        <v>0.007</v>
      </c>
      <c r="AV422" t="inlineStr">
        <is>
          <t>T</t>
        </is>
      </c>
      <c r="AW422" t="inlineStr">
        <is>
          <t>T</t>
        </is>
      </c>
      <c r="AX422" t="n">
        <v>66100</v>
      </c>
      <c r="AY422" t="n">
        <v>2.69</v>
      </c>
      <c r="AZ422" t="n">
        <v>10.2</v>
      </c>
      <c r="BA422" t="n">
        <v>4.64</v>
      </c>
      <c r="BB422" t="n">
        <v>193600</v>
      </c>
      <c r="BC422" t="n">
        <v>2.23</v>
      </c>
      <c r="BD422" t="n">
        <v>1.44</v>
      </c>
      <c r="BE422" t="n">
        <v>56</v>
      </c>
      <c r="BF422" t="n">
        <v>0.33</v>
      </c>
      <c r="BG422" t="n">
        <v>0.31</v>
      </c>
      <c r="BH422" t="n">
        <v>0.38</v>
      </c>
      <c r="BI422" t="n">
        <v>8.279999999999999</v>
      </c>
      <c r="BJ422" t="n">
        <v>1560</v>
      </c>
      <c r="BK422" t="n">
        <v>0.59</v>
      </c>
      <c r="BL422" t="n">
        <v>0.19</v>
      </c>
      <c r="BM422" t="n">
        <v>2.45</v>
      </c>
      <c r="BN422" t="n">
        <v>62</v>
      </c>
      <c r="BO422" t="n">
        <v>4.75</v>
      </c>
      <c r="BP422" t="n">
        <v>9.93</v>
      </c>
      <c r="BQ422" t="n">
        <v>1.23</v>
      </c>
      <c r="BR422" t="n">
        <v>136</v>
      </c>
      <c r="BS422" t="n">
        <v>65</v>
      </c>
    </row>
    <row r="423">
      <c r="A423" t="inlineStr">
        <is>
          <t>OREAS0750</t>
        </is>
      </c>
      <c r="B423" t="inlineStr">
        <is>
          <t>T</t>
        </is>
      </c>
      <c r="C423" t="n">
        <v>54200</v>
      </c>
      <c r="D423" t="n">
        <v>13.3</v>
      </c>
      <c r="E423" t="inlineStr">
        <is>
          <t>T</t>
        </is>
      </c>
      <c r="F423" t="inlineStr">
        <is>
          <t>T</t>
        </is>
      </c>
      <c r="G423" t="n">
        <v>432</v>
      </c>
      <c r="H423" t="n">
        <v>37.6</v>
      </c>
      <c r="I423" t="n">
        <v>1</v>
      </c>
      <c r="J423" t="n">
        <v>8280</v>
      </c>
      <c r="K423" t="n">
        <v>0.58</v>
      </c>
      <c r="L423" t="n">
        <v>33.2</v>
      </c>
      <c r="M423" t="inlineStr">
        <is>
          <t>T</t>
        </is>
      </c>
      <c r="N423" t="n">
        <v>3.99</v>
      </c>
      <c r="O423" t="n">
        <v>27.6</v>
      </c>
      <c r="P423" t="n">
        <v>22.6</v>
      </c>
      <c r="Q423" t="n">
        <v>20.4</v>
      </c>
      <c r="R423" t="n">
        <v>1.66</v>
      </c>
      <c r="S423" t="n">
        <v>0.65</v>
      </c>
      <c r="T423" t="n">
        <v>0.6</v>
      </c>
      <c r="U423" t="n">
        <v>16700</v>
      </c>
      <c r="V423" t="n">
        <v>13</v>
      </c>
      <c r="W423" t="n">
        <v>2.57</v>
      </c>
      <c r="X423" t="n">
        <v>0.1</v>
      </c>
      <c r="Y423" t="n">
        <v>1.34</v>
      </c>
      <c r="Z423" t="inlineStr">
        <is>
          <t>T</t>
        </is>
      </c>
      <c r="AA423" t="n">
        <v>0.3</v>
      </c>
      <c r="AB423" t="n">
        <v>0.026</v>
      </c>
      <c r="AC423" t="inlineStr">
        <is>
          <t>T</t>
        </is>
      </c>
      <c r="AD423" t="n">
        <v>16900</v>
      </c>
      <c r="AE423" t="n">
        <v>15.7</v>
      </c>
      <c r="AF423" t="n">
        <v>2318.204</v>
      </c>
      <c r="AG423" t="n">
        <v>0.078</v>
      </c>
      <c r="AH423" t="n">
        <v>3150</v>
      </c>
      <c r="AI423" t="n">
        <v>380</v>
      </c>
      <c r="AJ423" t="n">
        <v>2.17</v>
      </c>
      <c r="AK423" t="n">
        <v>15300</v>
      </c>
      <c r="AL423" t="n">
        <v>21.3</v>
      </c>
      <c r="AM423" t="n">
        <v>14.1</v>
      </c>
      <c r="AN423" t="n">
        <v>11.4</v>
      </c>
      <c r="AO423" t="n">
        <v>700</v>
      </c>
      <c r="AP423" t="n">
        <v>13.8</v>
      </c>
      <c r="AQ423" t="inlineStr">
        <is>
          <t>T</t>
        </is>
      </c>
      <c r="AR423" t="n">
        <v>4.01</v>
      </c>
      <c r="AS423" t="inlineStr">
        <is>
          <t>T</t>
        </is>
      </c>
      <c r="AT423" t="n">
        <v>253</v>
      </c>
      <c r="AU423" s="2" t="n">
        <v>0.002</v>
      </c>
      <c r="AV423" t="inlineStr">
        <is>
          <t>T</t>
        </is>
      </c>
      <c r="AW423" t="inlineStr">
        <is>
          <t>T</t>
        </is>
      </c>
      <c r="AX423" t="n">
        <v>730</v>
      </c>
      <c r="AY423" t="n">
        <v>0.42</v>
      </c>
      <c r="AZ423" t="n">
        <v>3.72</v>
      </c>
      <c r="BA423" t="inlineStr">
        <is>
          <t>T</t>
        </is>
      </c>
      <c r="BB423" t="n">
        <v>371283.557</v>
      </c>
      <c r="BC423" t="n">
        <v>3.26</v>
      </c>
      <c r="BD423" t="n">
        <v>25.2</v>
      </c>
      <c r="BE423" t="n">
        <v>74</v>
      </c>
      <c r="BF423" t="n">
        <v>9.779999999999999</v>
      </c>
      <c r="BG423" t="n">
        <v>0.35</v>
      </c>
      <c r="BH423" s="2" t="n">
        <v>0.05</v>
      </c>
      <c r="BI423" t="n">
        <v>6.71</v>
      </c>
      <c r="BJ423" t="n">
        <v>1580</v>
      </c>
      <c r="BK423" t="n">
        <v>1.45</v>
      </c>
      <c r="BL423" t="n">
        <v>0.099</v>
      </c>
      <c r="BM423" t="n">
        <v>4.24</v>
      </c>
      <c r="BN423" t="n">
        <v>28.1</v>
      </c>
      <c r="BO423" t="n">
        <v>5.46</v>
      </c>
      <c r="BP423" t="n">
        <v>7.26</v>
      </c>
      <c r="BQ423" t="n">
        <v>0.57</v>
      </c>
      <c r="BR423" t="n">
        <v>65</v>
      </c>
      <c r="BS423" t="n">
        <v>31.3</v>
      </c>
    </row>
    <row r="424">
      <c r="A424" t="inlineStr">
        <is>
          <t>OREAS0751</t>
        </is>
      </c>
      <c r="B424" t="inlineStr">
        <is>
          <t>T</t>
        </is>
      </c>
      <c r="C424" t="n">
        <v>80100</v>
      </c>
      <c r="D424" t="n">
        <v>10.3</v>
      </c>
      <c r="E424" t="inlineStr">
        <is>
          <t>T</t>
        </is>
      </c>
      <c r="F424" t="inlineStr">
        <is>
          <t>T</t>
        </is>
      </c>
      <c r="G424" t="n">
        <v>414</v>
      </c>
      <c r="H424" t="n">
        <v>97</v>
      </c>
      <c r="I424" t="n">
        <v>1.77</v>
      </c>
      <c r="J424" t="n">
        <v>7420</v>
      </c>
      <c r="K424" t="n">
        <v>1.14</v>
      </c>
      <c r="L424" t="n">
        <v>28.9</v>
      </c>
      <c r="M424" t="inlineStr">
        <is>
          <t>T</t>
        </is>
      </c>
      <c r="N424" t="n">
        <v>3.81</v>
      </c>
      <c r="O424" t="n">
        <v>31.3</v>
      </c>
      <c r="P424" t="n">
        <v>49.4</v>
      </c>
      <c r="Q424" t="n">
        <v>31.9</v>
      </c>
      <c r="R424" t="n">
        <v>1.75</v>
      </c>
      <c r="S424" t="n">
        <v>0.6</v>
      </c>
      <c r="T424" t="n">
        <v>0.61</v>
      </c>
      <c r="U424" t="n">
        <v>16200</v>
      </c>
      <c r="V424" t="n">
        <v>18.8</v>
      </c>
      <c r="W424" t="n">
        <v>2.43</v>
      </c>
      <c r="X424" t="n">
        <v>4.8</v>
      </c>
      <c r="Y424" t="n">
        <v>2.01</v>
      </c>
      <c r="Z424" t="inlineStr">
        <is>
          <t>T</t>
        </is>
      </c>
      <c r="AA424" t="n">
        <v>0.27</v>
      </c>
      <c r="AB424" t="inlineStr">
        <is>
          <t>T</t>
        </is>
      </c>
      <c r="AC424" t="inlineStr">
        <is>
          <t>T</t>
        </is>
      </c>
      <c r="AD424" t="n">
        <v>24100</v>
      </c>
      <c r="AE424" t="n">
        <v>14.3</v>
      </c>
      <c r="AF424" t="n">
        <v>4636.408</v>
      </c>
      <c r="AG424" t="n">
        <v>0.07000000000000001</v>
      </c>
      <c r="AH424" t="n">
        <v>2870</v>
      </c>
      <c r="AI424" t="n">
        <v>650</v>
      </c>
      <c r="AJ424" t="n">
        <v>3.27</v>
      </c>
      <c r="AK424" t="n">
        <v>24700</v>
      </c>
      <c r="AL424" t="n">
        <v>39.3</v>
      </c>
      <c r="AM424" t="n">
        <v>14.4</v>
      </c>
      <c r="AN424" t="n">
        <v>13.1</v>
      </c>
      <c r="AO424" t="n">
        <v>1240</v>
      </c>
      <c r="AP424" t="n">
        <v>19.2</v>
      </c>
      <c r="AQ424" t="inlineStr">
        <is>
          <t>T</t>
        </is>
      </c>
      <c r="AR424" t="n">
        <v>3.66</v>
      </c>
      <c r="AS424" t="inlineStr">
        <is>
          <t>T</t>
        </is>
      </c>
      <c r="AT424" t="n">
        <v>496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600</v>
      </c>
      <c r="AY424" t="n">
        <v>0.61</v>
      </c>
      <c r="AZ424" t="n">
        <v>3.41</v>
      </c>
      <c r="BA424" t="inlineStr">
        <is>
          <t>T</t>
        </is>
      </c>
      <c r="BB424" t="n">
        <v>333888.764</v>
      </c>
      <c r="BC424" t="n">
        <v>3</v>
      </c>
      <c r="BD424" t="n">
        <v>54</v>
      </c>
      <c r="BE424" t="n">
        <v>79</v>
      </c>
      <c r="BF424" t="n">
        <v>27.3</v>
      </c>
      <c r="BG424" t="n">
        <v>0.34</v>
      </c>
      <c r="BH424" t="inlineStr">
        <is>
          <t>T</t>
        </is>
      </c>
      <c r="BI424" t="n">
        <v>6.07</v>
      </c>
      <c r="BJ424" t="n">
        <v>1440</v>
      </c>
      <c r="BK424" t="n">
        <v>2.82</v>
      </c>
      <c r="BL424" t="n">
        <v>0.08799999999999999</v>
      </c>
      <c r="BM424" t="n">
        <v>6.81</v>
      </c>
      <c r="BN424" t="n">
        <v>26.4</v>
      </c>
      <c r="BO424" t="n">
        <v>6.98</v>
      </c>
      <c r="BP424" t="n">
        <v>6.82</v>
      </c>
      <c r="BQ424" t="n">
        <v>0.5</v>
      </c>
      <c r="BR424" t="n">
        <v>93</v>
      </c>
      <c r="BS424" t="n">
        <v>35.5</v>
      </c>
    </row>
    <row r="425">
      <c r="A425" t="inlineStr">
        <is>
          <t>OREAS0752</t>
        </is>
      </c>
      <c r="B425" t="inlineStr">
        <is>
          <t>T</t>
        </is>
      </c>
      <c r="C425" t="n">
        <v>79400</v>
      </c>
      <c r="D425" t="n">
        <v>13.7</v>
      </c>
      <c r="E425" t="inlineStr">
        <is>
          <t>T</t>
        </is>
      </c>
      <c r="F425" t="inlineStr">
        <is>
          <t>T</t>
        </is>
      </c>
      <c r="G425" t="n">
        <v>58</v>
      </c>
      <c r="H425" t="n">
        <v>154</v>
      </c>
      <c r="I425" t="n">
        <v>2.47</v>
      </c>
      <c r="J425" t="n">
        <v>1990</v>
      </c>
      <c r="K425" t="n">
        <v>1.57</v>
      </c>
      <c r="L425" t="n">
        <v>3</v>
      </c>
      <c r="M425" t="inlineStr">
        <is>
          <t>T</t>
        </is>
      </c>
      <c r="N425" t="n">
        <v>1.22</v>
      </c>
      <c r="O425" t="inlineStr">
        <is>
          <t>T</t>
        </is>
      </c>
      <c r="P425" t="n">
        <v>70</v>
      </c>
      <c r="Q425" t="n">
        <v>36.4</v>
      </c>
      <c r="R425" t="n">
        <v>0.34</v>
      </c>
      <c r="S425" t="n">
        <v>0.13</v>
      </c>
      <c r="T425" t="inlineStr">
        <is>
          <t>T</t>
        </is>
      </c>
      <c r="U425" t="n">
        <v>8350</v>
      </c>
      <c r="V425" t="n">
        <v>17.8</v>
      </c>
      <c r="W425" t="n">
        <v>0.36</v>
      </c>
      <c r="X425" t="n">
        <v>6.37</v>
      </c>
      <c r="Y425" t="n">
        <v>2.05</v>
      </c>
      <c r="Z425" t="inlineStr">
        <is>
          <t>T</t>
        </is>
      </c>
      <c r="AA425" t="n">
        <v>0.05</v>
      </c>
      <c r="AB425" t="inlineStr">
        <is>
          <t>T</t>
        </is>
      </c>
      <c r="AC425" t="inlineStr">
        <is>
          <t>T</t>
        </is>
      </c>
      <c r="AD425" t="n">
        <v>20800</v>
      </c>
      <c r="AE425" t="n">
        <v>1.5</v>
      </c>
      <c r="AF425" t="n">
        <v>6968.549</v>
      </c>
      <c r="AG425" t="inlineStr">
        <is>
          <t>T</t>
        </is>
      </c>
      <c r="AH425" t="n">
        <v>440</v>
      </c>
      <c r="AI425" t="n">
        <v>790</v>
      </c>
      <c r="AJ425" t="n">
        <v>3.12</v>
      </c>
      <c r="AK425" t="n">
        <v>27000</v>
      </c>
      <c r="AL425" t="n">
        <v>53</v>
      </c>
      <c r="AM425" t="n">
        <v>1.42</v>
      </c>
      <c r="AN425" t="n">
        <v>10.4</v>
      </c>
      <c r="AO425" t="n">
        <v>1400</v>
      </c>
      <c r="AP425" t="n">
        <v>16.2</v>
      </c>
      <c r="AQ425" t="inlineStr">
        <is>
          <t>T</t>
        </is>
      </c>
      <c r="AR425" t="n">
        <v>0.38</v>
      </c>
      <c r="AS425" t="inlineStr">
        <is>
          <t>T</t>
        </is>
      </c>
      <c r="AT425" t="n">
        <v>659</v>
      </c>
      <c r="AU425" t="inlineStr">
        <is>
          <t>T</t>
        </is>
      </c>
      <c r="AV425" t="inlineStr">
        <is>
          <t>T</t>
        </is>
      </c>
      <c r="AW425" t="inlineStr">
        <is>
          <t>T</t>
        </is>
      </c>
      <c r="AX425" t="n">
        <v>420</v>
      </c>
      <c r="AY425" t="n">
        <v>0.71</v>
      </c>
      <c r="AZ425" t="n">
        <v>0.5</v>
      </c>
      <c r="BA425" t="inlineStr">
        <is>
          <t>T</t>
        </is>
      </c>
      <c r="BB425" t="n">
        <v>341274.236</v>
      </c>
      <c r="BC425" t="n">
        <v>0.4</v>
      </c>
      <c r="BD425" t="n">
        <v>79</v>
      </c>
      <c r="BE425" t="n">
        <v>36.3</v>
      </c>
      <c r="BF425" t="n">
        <v>41.5</v>
      </c>
      <c r="BG425" t="n">
        <v>0.063</v>
      </c>
      <c r="BH425" t="inlineStr">
        <is>
          <t>T</t>
        </is>
      </c>
      <c r="BI425" t="n">
        <v>0.95</v>
      </c>
      <c r="BJ425" t="n">
        <v>160</v>
      </c>
      <c r="BK425" t="n">
        <v>3.86</v>
      </c>
      <c r="BL425" t="inlineStr">
        <is>
          <t>T</t>
        </is>
      </c>
      <c r="BM425" t="n">
        <v>7.9</v>
      </c>
      <c r="BN425" t="n">
        <v>3.94</v>
      </c>
      <c r="BO425" t="n">
        <v>5.26</v>
      </c>
      <c r="BP425" t="n">
        <v>1.52</v>
      </c>
      <c r="BQ425" t="inlineStr">
        <is>
          <t>T</t>
        </is>
      </c>
      <c r="BR425" t="n">
        <v>98</v>
      </c>
      <c r="BS425" t="n">
        <v>24.5</v>
      </c>
    </row>
    <row r="426">
      <c r="A426" t="inlineStr">
        <is>
          <t>OREAS0753</t>
        </is>
      </c>
      <c r="B426" t="inlineStr">
        <is>
          <t>T</t>
        </is>
      </c>
      <c r="C426" t="n">
        <v>82200</v>
      </c>
      <c r="D426" t="n">
        <v>5.33</v>
      </c>
      <c r="E426" t="inlineStr">
        <is>
          <t>T</t>
        </is>
      </c>
      <c r="F426" t="inlineStr">
        <is>
          <t>T</t>
        </is>
      </c>
      <c r="G426" t="n">
        <v>18.2</v>
      </c>
      <c r="H426" t="n">
        <v>118</v>
      </c>
      <c r="I426" t="n">
        <v>2.2</v>
      </c>
      <c r="J426" t="n">
        <v>1130</v>
      </c>
      <c r="K426" t="n">
        <v>1.54</v>
      </c>
      <c r="L426" t="n">
        <v>0.79</v>
      </c>
      <c r="M426" t="inlineStr">
        <is>
          <t>T</t>
        </is>
      </c>
      <c r="N426" t="n">
        <v>0.96</v>
      </c>
      <c r="O426" t="n">
        <v>20.8</v>
      </c>
      <c r="P426" t="n">
        <v>64</v>
      </c>
      <c r="Q426" t="n">
        <v>18.4</v>
      </c>
      <c r="R426" t="n">
        <v>0.15</v>
      </c>
      <c r="S426" t="n">
        <v>0.048</v>
      </c>
      <c r="T426" t="inlineStr">
        <is>
          <t>T</t>
        </is>
      </c>
      <c r="U426" t="n">
        <v>8390</v>
      </c>
      <c r="V426" t="n">
        <v>16.1</v>
      </c>
      <c r="W426" t="n">
        <v>0.14</v>
      </c>
      <c r="X426" t="n">
        <v>6.58</v>
      </c>
      <c r="Y426" t="n">
        <v>1.06</v>
      </c>
      <c r="Z426" t="inlineStr">
        <is>
          <t>T</t>
        </is>
      </c>
      <c r="AA426" t="n">
        <v>0.017</v>
      </c>
      <c r="AB426" t="inlineStr">
        <is>
          <t>T</t>
        </is>
      </c>
      <c r="AC426" t="inlineStr">
        <is>
          <t>T</t>
        </is>
      </c>
      <c r="AD426" t="n">
        <v>19300</v>
      </c>
      <c r="AE426" t="n">
        <v>0.36</v>
      </c>
      <c r="AF426" t="n">
        <v>9848.883</v>
      </c>
      <c r="AG426" t="inlineStr">
        <is>
          <t>T</t>
        </is>
      </c>
      <c r="AH426" t="n">
        <v>110</v>
      </c>
      <c r="AI426" t="n">
        <v>740</v>
      </c>
      <c r="AJ426" t="n">
        <v>3.32</v>
      </c>
      <c r="AK426" t="n">
        <v>21600</v>
      </c>
      <c r="AL426" t="n">
        <v>36.3</v>
      </c>
      <c r="AM426" t="n">
        <v>0.28</v>
      </c>
      <c r="AN426" t="n">
        <v>10.8</v>
      </c>
      <c r="AO426" t="n">
        <v>1110</v>
      </c>
      <c r="AP426" t="n">
        <v>10.9</v>
      </c>
      <c r="AQ426" t="inlineStr">
        <is>
          <t>T</t>
        </is>
      </c>
      <c r="AR426" t="n">
        <v>0.08699999999999999</v>
      </c>
      <c r="AS426" t="inlineStr">
        <is>
          <t>T</t>
        </is>
      </c>
      <c r="AT426" t="n">
        <v>618</v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n">
        <v>140</v>
      </c>
      <c r="AY426" t="n">
        <v>0.27</v>
      </c>
      <c r="AZ426" t="n">
        <v>0.1</v>
      </c>
      <c r="BA426" t="inlineStr">
        <is>
          <t>T</t>
        </is>
      </c>
      <c r="BB426" t="n">
        <v>344499.536</v>
      </c>
      <c r="BC426" t="n">
        <v>0.11</v>
      </c>
      <c r="BD426" t="n">
        <v>84</v>
      </c>
      <c r="BE426" t="n">
        <v>25.5</v>
      </c>
      <c r="BF426" t="n">
        <v>20</v>
      </c>
      <c r="BG426" t="inlineStr">
        <is>
          <t>T</t>
        </is>
      </c>
      <c r="BH426" t="inlineStr">
        <is>
          <t>T</t>
        </is>
      </c>
      <c r="BI426" t="n">
        <v>0.26</v>
      </c>
      <c r="BJ426" t="n">
        <v>40</v>
      </c>
      <c r="BK426" t="n">
        <v>3.67</v>
      </c>
      <c r="BL426" t="inlineStr">
        <is>
          <t>T</t>
        </is>
      </c>
      <c r="BM426" t="n">
        <v>5.83</v>
      </c>
      <c r="BN426" t="n">
        <v>1.16</v>
      </c>
      <c r="BO426" t="n">
        <v>5.62</v>
      </c>
      <c r="BP426" t="n">
        <v>0.65</v>
      </c>
      <c r="BQ426" t="inlineStr">
        <is>
          <t>T</t>
        </is>
      </c>
      <c r="BR426" t="n">
        <v>87</v>
      </c>
      <c r="BS426" t="n">
        <v>11.4</v>
      </c>
    </row>
    <row r="427">
      <c r="A427" t="inlineStr">
        <is>
          <t>OREAS0075a</t>
        </is>
      </c>
      <c r="B427" t="inlineStr">
        <is>
          <t>T</t>
        </is>
      </c>
      <c r="C427" t="n">
        <v>10479.164</v>
      </c>
      <c r="D427" t="n">
        <v>78</v>
      </c>
      <c r="E427" t="n">
        <v>0.034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n">
        <v>855</v>
      </c>
      <c r="O427" t="n">
        <v>1122</v>
      </c>
      <c r="P427" t="inlineStr">
        <is>
          <t>T</t>
        </is>
      </c>
      <c r="Q427" t="n">
        <v>1930</v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n">
        <v>190000</v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n">
        <v>136286.113</v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n">
        <v>52500</v>
      </c>
      <c r="AO427" t="inlineStr">
        <is>
          <t>T</t>
        </is>
      </c>
      <c r="AP427" t="inlineStr">
        <is>
          <t>T</t>
        </is>
      </c>
      <c r="AQ427" t="n">
        <v>0.28</v>
      </c>
      <c r="AR427" t="inlineStr">
        <is>
          <t>T</t>
        </is>
      </c>
      <c r="AS427" t="n">
        <v>0.353</v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n">
        <v>126000</v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n">
        <v>127609.733</v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OREAS0075b</t>
        </is>
      </c>
      <c r="B428" t="n">
        <v>0.839</v>
      </c>
      <c r="C428" t="n">
        <v>28500</v>
      </c>
      <c r="D428" t="n">
        <v>974</v>
      </c>
      <c r="E428" t="inlineStr">
        <is>
          <t>T</t>
        </is>
      </c>
      <c r="F428" t="inlineStr">
        <is>
          <t>T</t>
        </is>
      </c>
      <c r="G428" t="n">
        <v>171</v>
      </c>
      <c r="H428" t="n">
        <v>0.64</v>
      </c>
      <c r="I428" t="n">
        <v>1.84</v>
      </c>
      <c r="J428" t="n">
        <v>30200</v>
      </c>
      <c r="K428" t="n">
        <v>0.77</v>
      </c>
      <c r="L428" t="n">
        <v>36.6</v>
      </c>
      <c r="M428" t="inlineStr">
        <is>
          <t>T</t>
        </is>
      </c>
      <c r="N428" t="n">
        <v>741</v>
      </c>
      <c r="O428" t="n">
        <v>942</v>
      </c>
      <c r="P428" t="n">
        <v>2.69</v>
      </c>
      <c r="Q428" t="n">
        <v>1541</v>
      </c>
      <c r="R428" t="n">
        <v>2.17</v>
      </c>
      <c r="S428" t="n">
        <v>1.15</v>
      </c>
      <c r="T428" t="n">
        <v>0.79</v>
      </c>
      <c r="U428" t="n">
        <v>171700</v>
      </c>
      <c r="V428" t="n">
        <v>7</v>
      </c>
      <c r="W428" t="inlineStr">
        <is>
          <t>T</t>
        </is>
      </c>
      <c r="X428" t="inlineStr">
        <is>
          <t>T</t>
        </is>
      </c>
      <c r="Y428" t="n">
        <v>1.33</v>
      </c>
      <c r="Z428" t="inlineStr">
        <is>
          <t>T</t>
        </is>
      </c>
      <c r="AA428" t="n">
        <v>0.42</v>
      </c>
      <c r="AB428" t="inlineStr">
        <is>
          <t>T</t>
        </is>
      </c>
      <c r="AC428" t="inlineStr">
        <is>
          <t>T</t>
        </is>
      </c>
      <c r="AD428" t="n">
        <v>4340</v>
      </c>
      <c r="AE428" t="n">
        <v>19.7</v>
      </c>
      <c r="AF428" t="n">
        <v>21.1</v>
      </c>
      <c r="AG428" t="inlineStr">
        <is>
          <t>T</t>
        </is>
      </c>
      <c r="AH428" t="n">
        <v>88000</v>
      </c>
      <c r="AI428" t="n">
        <v>930</v>
      </c>
      <c r="AJ428" t="inlineStr">
        <is>
          <t>T</t>
        </is>
      </c>
      <c r="AK428" t="n">
        <v>5720</v>
      </c>
      <c r="AL428" t="n">
        <v>4.41</v>
      </c>
      <c r="AM428" t="n">
        <v>14.4</v>
      </c>
      <c r="AN428" t="n">
        <v>53825</v>
      </c>
      <c r="AO428" t="n">
        <v>170</v>
      </c>
      <c r="AP428" t="n">
        <v>32.6</v>
      </c>
      <c r="AQ428" t="inlineStr">
        <is>
          <t>T</t>
        </is>
      </c>
      <c r="AR428" t="n">
        <v>3.84</v>
      </c>
      <c r="AS428" t="inlineStr">
        <is>
          <t>T</t>
        </is>
      </c>
      <c r="AT428" t="n">
        <v>20.8</v>
      </c>
      <c r="AU428" t="n">
        <v>0.011</v>
      </c>
      <c r="AV428" t="inlineStr">
        <is>
          <t>T</t>
        </is>
      </c>
      <c r="AW428" t="inlineStr">
        <is>
          <t>T</t>
        </is>
      </c>
      <c r="AX428" t="n">
        <v>95900</v>
      </c>
      <c r="AY428" t="n">
        <v>5.11</v>
      </c>
      <c r="AZ428" t="n">
        <v>8.949999999999999</v>
      </c>
      <c r="BA428" t="n">
        <v>6.75</v>
      </c>
      <c r="BB428" t="n">
        <v>156700</v>
      </c>
      <c r="BC428" t="n">
        <v>2.79</v>
      </c>
      <c r="BD428" t="n">
        <v>1.43</v>
      </c>
      <c r="BE428" t="n">
        <v>64</v>
      </c>
      <c r="BF428" t="n">
        <v>0.28</v>
      </c>
      <c r="BG428" t="n">
        <v>0.38</v>
      </c>
      <c r="BH428" t="n">
        <v>0.63</v>
      </c>
      <c r="BI428" t="n">
        <v>8.08</v>
      </c>
      <c r="BJ428" t="n">
        <v>1400</v>
      </c>
      <c r="BK428" t="n">
        <v>0.68</v>
      </c>
      <c r="BL428" t="n">
        <v>0.19</v>
      </c>
      <c r="BM428" t="n">
        <v>1.68</v>
      </c>
      <c r="BN428" t="n">
        <v>57</v>
      </c>
      <c r="BO428" t="n">
        <v>4.67</v>
      </c>
      <c r="BP428" t="n">
        <v>10.6</v>
      </c>
      <c r="BQ428" t="n">
        <v>1.11</v>
      </c>
      <c r="BR428" t="n">
        <v>149</v>
      </c>
      <c r="BS428" t="n">
        <v>48.7</v>
      </c>
    </row>
    <row r="429">
      <c r="A429" t="inlineStr">
        <is>
          <t>OREAS0076a</t>
        </is>
      </c>
      <c r="B429" t="inlineStr">
        <is>
          <t>T</t>
        </is>
      </c>
      <c r="C429" t="n">
        <v>9050.187</v>
      </c>
      <c r="D429" t="n">
        <v>107</v>
      </c>
      <c r="E429" t="n">
        <v>0.041</v>
      </c>
      <c r="F429" t="inlineStr">
        <is>
          <t>T</t>
        </is>
      </c>
      <c r="G429" t="inlineStr">
        <is>
          <t>T</t>
        </is>
      </c>
      <c r="H429" t="inlineStr">
        <is>
          <t>T</t>
        </is>
      </c>
      <c r="I429" t="inlineStr">
        <is>
          <t>T</t>
        </is>
      </c>
      <c r="J429" t="inlineStr">
        <is>
          <t>T</t>
        </is>
      </c>
      <c r="K429" t="inlineStr">
        <is>
          <t>T</t>
        </is>
      </c>
      <c r="L429" t="inlineStr">
        <is>
          <t>T</t>
        </is>
      </c>
      <c r="M429" t="inlineStr">
        <is>
          <t>T</t>
        </is>
      </c>
      <c r="N429" t="n">
        <v>1191</v>
      </c>
      <c r="O429" t="n">
        <v>872</v>
      </c>
      <c r="P429" t="inlineStr">
        <is>
          <t>T</t>
        </is>
      </c>
      <c r="Q429" t="n">
        <v>2848</v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n">
        <v>250000</v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>
        <is>
          <t>T</t>
        </is>
      </c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inlineStr">
        <is>
          <t>T</t>
        </is>
      </c>
      <c r="AD429" t="inlineStr">
        <is>
          <t>T</t>
        </is>
      </c>
      <c r="AE429" t="inlineStr">
        <is>
          <t>T</t>
        </is>
      </c>
      <c r="AF429" t="inlineStr">
        <is>
          <t>T</t>
        </is>
      </c>
      <c r="AG429" t="inlineStr">
        <is>
          <t>T</t>
        </is>
      </c>
      <c r="AH429" t="n">
        <v>100103.959</v>
      </c>
      <c r="AI429" t="inlineStr">
        <is>
          <t>T</t>
        </is>
      </c>
      <c r="AJ429" t="inlineStr">
        <is>
          <t>T</t>
        </is>
      </c>
      <c r="AK429" t="inlineStr">
        <is>
          <t>T</t>
        </is>
      </c>
      <c r="AL429" t="inlineStr">
        <is>
          <t>T</t>
        </is>
      </c>
      <c r="AM429" t="inlineStr">
        <is>
          <t>T</t>
        </is>
      </c>
      <c r="AN429" t="n">
        <v>74000</v>
      </c>
      <c r="AO429" t="inlineStr">
        <is>
          <t>T</t>
        </is>
      </c>
      <c r="AP429" t="inlineStr">
        <is>
          <t>T</t>
        </is>
      </c>
      <c r="AQ429" t="n">
        <v>0.403</v>
      </c>
      <c r="AR429" t="inlineStr">
        <is>
          <t>T</t>
        </is>
      </c>
      <c r="AS429" t="n">
        <v>0.701</v>
      </c>
      <c r="AT429" t="inlineStr">
        <is>
          <t>T</t>
        </is>
      </c>
      <c r="AU429" t="inlineStr">
        <is>
          <t>T</t>
        </is>
      </c>
      <c r="AV429" t="inlineStr">
        <is>
          <t>T</t>
        </is>
      </c>
      <c r="AW429" t="inlineStr">
        <is>
          <t>T</t>
        </is>
      </c>
      <c r="AX429" t="n">
        <v>172000</v>
      </c>
      <c r="AY429" t="inlineStr">
        <is>
          <t>T</t>
        </is>
      </c>
      <c r="AZ429" t="inlineStr">
        <is>
          <t>T</t>
        </is>
      </c>
      <c r="BA429" t="inlineStr">
        <is>
          <t>T</t>
        </is>
      </c>
      <c r="BB429" t="n">
        <v>101433.378</v>
      </c>
      <c r="BC429" t="inlineStr">
        <is>
          <t>T</t>
        </is>
      </c>
      <c r="BD429" t="inlineStr">
        <is>
          <t>T</t>
        </is>
      </c>
      <c r="BE429" t="inlineStr">
        <is>
          <t>T</t>
        </is>
      </c>
      <c r="BF429" t="inlineStr">
        <is>
          <t>T</t>
        </is>
      </c>
      <c r="BG429" t="inlineStr">
        <is>
          <t>T</t>
        </is>
      </c>
      <c r="BH429" t="inlineStr">
        <is>
          <t>T</t>
        </is>
      </c>
      <c r="BI429" t="inlineStr">
        <is>
          <t>T</t>
        </is>
      </c>
      <c r="BJ429" t="inlineStr">
        <is>
          <t>T</t>
        </is>
      </c>
      <c r="BK429" t="inlineStr">
        <is>
          <t>T</t>
        </is>
      </c>
      <c r="BL429" t="inlineStr">
        <is>
          <t>T</t>
        </is>
      </c>
      <c r="BM429" t="inlineStr">
        <is>
          <t>T</t>
        </is>
      </c>
      <c r="BN429" t="inlineStr">
        <is>
          <t>T</t>
        </is>
      </c>
      <c r="BO429" t="inlineStr">
        <is>
          <t>T</t>
        </is>
      </c>
      <c r="BP429" t="inlineStr">
        <is>
          <t>T</t>
        </is>
      </c>
      <c r="BQ429" t="inlineStr">
        <is>
          <t>T</t>
        </is>
      </c>
      <c r="BR429" t="inlineStr">
        <is>
          <t>T</t>
        </is>
      </c>
      <c r="BS429" t="inlineStr">
        <is>
          <t>T</t>
        </is>
      </c>
    </row>
    <row r="430">
      <c r="A430" t="inlineStr">
        <is>
          <t>OREAS0076b</t>
        </is>
      </c>
      <c r="B430" t="n">
        <v>1.14</v>
      </c>
      <c r="C430" t="n">
        <v>26300</v>
      </c>
      <c r="D430" t="n">
        <v>1394</v>
      </c>
      <c r="E430" t="inlineStr">
        <is>
          <t>T</t>
        </is>
      </c>
      <c r="F430" t="inlineStr">
        <is>
          <t>T</t>
        </is>
      </c>
      <c r="G430" t="n">
        <v>154</v>
      </c>
      <c r="H430" t="n">
        <v>0.59</v>
      </c>
      <c r="I430" t="n">
        <v>2.47</v>
      </c>
      <c r="J430" t="n">
        <v>30900</v>
      </c>
      <c r="K430" t="n">
        <v>0.95</v>
      </c>
      <c r="L430" t="n">
        <v>30.1</v>
      </c>
      <c r="M430" t="inlineStr">
        <is>
          <t>T</t>
        </is>
      </c>
      <c r="N430" t="n">
        <v>1067</v>
      </c>
      <c r="O430" t="n">
        <v>663</v>
      </c>
      <c r="P430" t="n">
        <v>2.38</v>
      </c>
      <c r="Q430" t="n">
        <v>2278</v>
      </c>
      <c r="R430" t="n">
        <v>1.59</v>
      </c>
      <c r="S430" t="n">
        <v>0.95</v>
      </c>
      <c r="T430" t="n">
        <v>0.44</v>
      </c>
      <c r="U430" t="n">
        <v>218400</v>
      </c>
      <c r="V430" t="n">
        <v>6.34</v>
      </c>
      <c r="W430" t="n">
        <v>1.75</v>
      </c>
      <c r="X430" t="inlineStr">
        <is>
          <t>T</t>
        </is>
      </c>
      <c r="Y430" t="n">
        <v>1.45</v>
      </c>
      <c r="Z430" t="inlineStr">
        <is>
          <t>T</t>
        </is>
      </c>
      <c r="AA430" t="n">
        <v>0.32</v>
      </c>
      <c r="AB430" t="n">
        <v>0.095</v>
      </c>
      <c r="AC430" t="inlineStr">
        <is>
          <t>T</t>
        </is>
      </c>
      <c r="AD430" t="n">
        <v>5000</v>
      </c>
      <c r="AE430" t="n">
        <v>17.1</v>
      </c>
      <c r="AF430" t="n">
        <v>22.5</v>
      </c>
      <c r="AG430" t="inlineStr">
        <is>
          <t>T</t>
        </is>
      </c>
      <c r="AH430" t="n">
        <v>58500</v>
      </c>
      <c r="AI430" t="n">
        <v>760</v>
      </c>
      <c r="AJ430" t="inlineStr">
        <is>
          <t>T</t>
        </is>
      </c>
      <c r="AK430" t="n">
        <v>5410</v>
      </c>
      <c r="AL430" t="n">
        <v>3.68</v>
      </c>
      <c r="AM430" t="n">
        <v>10.6</v>
      </c>
      <c r="AN430" t="n">
        <v>77800</v>
      </c>
      <c r="AO430" t="n">
        <v>110</v>
      </c>
      <c r="AP430" t="n">
        <v>44.9</v>
      </c>
      <c r="AQ430" t="inlineStr">
        <is>
          <t>T</t>
        </is>
      </c>
      <c r="AR430" t="n">
        <v>3.06</v>
      </c>
      <c r="AS430" t="inlineStr">
        <is>
          <t>T</t>
        </is>
      </c>
      <c r="AT430" t="n">
        <v>23.1</v>
      </c>
      <c r="AU430" t="n">
        <v>0.015</v>
      </c>
      <c r="AV430" t="inlineStr">
        <is>
          <t>T</t>
        </is>
      </c>
      <c r="AW430" t="inlineStr">
        <is>
          <t>T</t>
        </is>
      </c>
      <c r="AX430" t="n">
        <v>154500</v>
      </c>
      <c r="AY430" t="n">
        <v>6.27</v>
      </c>
      <c r="AZ430" t="n">
        <v>6.46</v>
      </c>
      <c r="BA430" t="n">
        <v>9.109999999999999</v>
      </c>
      <c r="BB430" t="n">
        <v>137400</v>
      </c>
      <c r="BC430" t="n">
        <v>1.94</v>
      </c>
      <c r="BD430" t="n">
        <v>1.49</v>
      </c>
      <c r="BE430" t="n">
        <v>44.4</v>
      </c>
      <c r="BF430" t="n">
        <v>0.3</v>
      </c>
      <c r="BG430" t="n">
        <v>0.29</v>
      </c>
      <c r="BH430" t="n">
        <v>0.9</v>
      </c>
      <c r="BI430" t="n">
        <v>7.19</v>
      </c>
      <c r="BJ430" t="n">
        <v>1030</v>
      </c>
      <c r="BK430" t="n">
        <v>1</v>
      </c>
      <c r="BL430" t="inlineStr">
        <is>
          <t>T</t>
        </is>
      </c>
      <c r="BM430" t="n">
        <v>2.19</v>
      </c>
      <c r="BN430" t="n">
        <v>46.1</v>
      </c>
      <c r="BO430" t="n">
        <v>3.84</v>
      </c>
      <c r="BP430" t="n">
        <v>7.98</v>
      </c>
      <c r="BQ430" t="n">
        <v>0.9399999999999999</v>
      </c>
      <c r="BR430" t="n">
        <v>178</v>
      </c>
      <c r="BS430" t="n">
        <v>49.4</v>
      </c>
    </row>
    <row r="431">
      <c r="A431" t="inlineStr">
        <is>
          <t>OREAS0077a</t>
        </is>
      </c>
      <c r="B431" t="inlineStr">
        <is>
          <t>T</t>
        </is>
      </c>
      <c r="C431" t="n">
        <v>7674.135</v>
      </c>
      <c r="D431" t="n">
        <v>154</v>
      </c>
      <c r="E431" t="n">
        <v>0.061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n">
        <v>1714</v>
      </c>
      <c r="O431" t="n">
        <v>709</v>
      </c>
      <c r="P431" t="inlineStr">
        <is>
          <t>T</t>
        </is>
      </c>
      <c r="Q431" t="n">
        <v>4311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n">
        <v>343000</v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n">
        <v>43720.103</v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n">
        <v>107100</v>
      </c>
      <c r="AO431" t="inlineStr">
        <is>
          <t>T</t>
        </is>
      </c>
      <c r="AP431" t="inlineStr">
        <is>
          <t>T</t>
        </is>
      </c>
      <c r="AQ431" t="n">
        <v>0.5659999999999999</v>
      </c>
      <c r="AR431" t="inlineStr">
        <is>
          <t>T</t>
        </is>
      </c>
      <c r="AS431" t="n">
        <v>1.088</v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n">
        <v>244000</v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n">
        <v>62168.844</v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OREAS0077b</t>
        </is>
      </c>
      <c r="B432" t="n">
        <v>1.62</v>
      </c>
      <c r="C432" t="n">
        <v>19400</v>
      </c>
      <c r="D432" t="n">
        <v>2054</v>
      </c>
      <c r="E432" t="inlineStr">
        <is>
          <t>T</t>
        </is>
      </c>
      <c r="F432" t="inlineStr">
        <is>
          <t>T</t>
        </is>
      </c>
      <c r="G432" t="n">
        <v>118</v>
      </c>
      <c r="H432" t="n">
        <v>0.47</v>
      </c>
      <c r="I432" t="n">
        <v>3.44</v>
      </c>
      <c r="J432" t="n">
        <v>30600</v>
      </c>
      <c r="K432" t="n">
        <v>1.2</v>
      </c>
      <c r="L432" t="n">
        <v>27.7</v>
      </c>
      <c r="M432" t="inlineStr">
        <is>
          <t>T</t>
        </is>
      </c>
      <c r="N432" t="n">
        <v>1551</v>
      </c>
      <c r="O432" t="n">
        <v>280</v>
      </c>
      <c r="P432" t="n">
        <v>2.32</v>
      </c>
      <c r="Q432" t="n">
        <v>3426</v>
      </c>
      <c r="R432" t="n">
        <v>1.33</v>
      </c>
      <c r="S432" t="n">
        <v>0.8100000000000001</v>
      </c>
      <c r="T432" t="n">
        <v>0.38</v>
      </c>
      <c r="U432" t="n">
        <v>298500</v>
      </c>
      <c r="V432" t="n">
        <v>4.61</v>
      </c>
      <c r="W432" t="n">
        <v>1.51</v>
      </c>
      <c r="X432" t="inlineStr">
        <is>
          <t>T</t>
        </is>
      </c>
      <c r="Y432" t="n">
        <v>1.15</v>
      </c>
      <c r="Z432" t="inlineStr">
        <is>
          <t>T</t>
        </is>
      </c>
      <c r="AA432" t="n">
        <v>0.27</v>
      </c>
      <c r="AB432" t="n">
        <v>0.11</v>
      </c>
      <c r="AC432" t="inlineStr">
        <is>
          <t>T</t>
        </is>
      </c>
      <c r="AD432" t="n">
        <v>3610</v>
      </c>
      <c r="AE432" t="n">
        <v>15.8</v>
      </c>
      <c r="AF432" t="n">
        <v>18.8</v>
      </c>
      <c r="AG432" t="inlineStr">
        <is>
          <t>T</t>
        </is>
      </c>
      <c r="AH432" t="n">
        <v>25900</v>
      </c>
      <c r="AI432" t="n">
        <v>640</v>
      </c>
      <c r="AJ432" t="inlineStr">
        <is>
          <t>T</t>
        </is>
      </c>
      <c r="AK432" t="n">
        <v>4340</v>
      </c>
      <c r="AL432" t="n">
        <v>3.26</v>
      </c>
      <c r="AM432" t="n">
        <v>9.4</v>
      </c>
      <c r="AN432" t="n">
        <v>112435</v>
      </c>
      <c r="AO432" t="inlineStr">
        <is>
          <t>T</t>
        </is>
      </c>
      <c r="AP432" t="n">
        <v>61</v>
      </c>
      <c r="AQ432" t="inlineStr">
        <is>
          <t>T</t>
        </is>
      </c>
      <c r="AR432" t="n">
        <v>2.89</v>
      </c>
      <c r="AS432" t="inlineStr">
        <is>
          <t>T</t>
        </is>
      </c>
      <c r="AT432" t="n">
        <v>18.3</v>
      </c>
      <c r="AU432" t="n">
        <v>0.022</v>
      </c>
      <c r="AV432" t="inlineStr">
        <is>
          <t>T</t>
        </is>
      </c>
      <c r="AW432" t="inlineStr">
        <is>
          <t>T</t>
        </is>
      </c>
      <c r="AX432" t="n">
        <v>222200</v>
      </c>
      <c r="AY432" t="n">
        <v>9.1</v>
      </c>
      <c r="AZ432" t="n">
        <v>3.51</v>
      </c>
      <c r="BA432" t="inlineStr">
        <is>
          <t>T</t>
        </is>
      </c>
      <c r="BB432" t="n">
        <v>92400</v>
      </c>
      <c r="BC432" t="n">
        <v>1.66</v>
      </c>
      <c r="BD432" t="n">
        <v>1.59</v>
      </c>
      <c r="BE432" t="n">
        <v>34.4</v>
      </c>
      <c r="BF432" t="n">
        <v>0.28</v>
      </c>
      <c r="BG432" t="n">
        <v>0.24</v>
      </c>
      <c r="BH432" t="n">
        <v>1.35</v>
      </c>
      <c r="BI432" t="n">
        <v>6.61</v>
      </c>
      <c r="BJ432" t="n">
        <v>640</v>
      </c>
      <c r="BK432" t="n">
        <v>1.37</v>
      </c>
      <c r="BL432" t="inlineStr">
        <is>
          <t>T</t>
        </is>
      </c>
      <c r="BM432" t="n">
        <v>1.71</v>
      </c>
      <c r="BN432" t="n">
        <v>33.6</v>
      </c>
      <c r="BO432" t="n">
        <v>3.07</v>
      </c>
      <c r="BP432" t="n">
        <v>6.55</v>
      </c>
      <c r="BQ432" t="n">
        <v>0.8</v>
      </c>
      <c r="BR432" t="n">
        <v>205</v>
      </c>
      <c r="BS432" t="n">
        <v>37.9</v>
      </c>
    </row>
    <row r="433">
      <c r="A433" t="inlineStr">
        <is>
          <t>OREAS0078</t>
        </is>
      </c>
      <c r="B433" t="inlineStr">
        <is>
          <t>T</t>
        </is>
      </c>
      <c r="C433" t="inlineStr">
        <is>
          <t>T</t>
        </is>
      </c>
      <c r="D433" t="inlineStr">
        <is>
          <t>T</t>
        </is>
      </c>
      <c r="E433" t="inlineStr">
        <is>
          <t>T</t>
        </is>
      </c>
      <c r="F433" t="inlineStr">
        <is>
          <t>T</t>
        </is>
      </c>
      <c r="G433" t="inlineStr">
        <is>
          <t>T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T</t>
        </is>
      </c>
      <c r="L433" t="inlineStr">
        <is>
          <t>T</t>
        </is>
      </c>
      <c r="M433" t="inlineStr">
        <is>
          <t>T</t>
        </is>
      </c>
      <c r="N433" t="n">
        <v>237400</v>
      </c>
      <c r="O433" t="inlineStr">
        <is>
          <t>T</t>
        </is>
      </c>
      <c r="P433" t="inlineStr">
        <is>
          <t>T</t>
        </is>
      </c>
      <c r="Q433" t="inlineStr">
        <is>
          <t>T</t>
        </is>
      </c>
      <c r="R433" t="inlineStr">
        <is>
          <t>T</t>
        </is>
      </c>
      <c r="S433" t="inlineStr">
        <is>
          <t>T</t>
        </is>
      </c>
      <c r="T433" t="inlineStr">
        <is>
          <t>T</t>
        </is>
      </c>
      <c r="U433" t="inlineStr">
        <is>
          <t>T</t>
        </is>
      </c>
      <c r="V433" t="inlineStr">
        <is>
          <t>T</t>
        </is>
      </c>
      <c r="W433" t="inlineStr">
        <is>
          <t>T</t>
        </is>
      </c>
      <c r="X433" t="inlineStr">
        <is>
          <t>T</t>
        </is>
      </c>
      <c r="Y433" t="inlineStr">
        <is>
          <t>T</t>
        </is>
      </c>
      <c r="Z433" t="inlineStr">
        <is>
          <t>T</t>
        </is>
      </c>
      <c r="AA433" t="inlineStr">
        <is>
          <t>T</t>
        </is>
      </c>
      <c r="AB433" t="inlineStr">
        <is>
          <t>T</t>
        </is>
      </c>
      <c r="AC433" t="inlineStr">
        <is>
          <t>T</t>
        </is>
      </c>
      <c r="AD433" t="inlineStr">
        <is>
          <t>T</t>
        </is>
      </c>
      <c r="AE433" t="inlineStr">
        <is>
          <t>T</t>
        </is>
      </c>
      <c r="AF433" t="inlineStr">
        <is>
          <t>T</t>
        </is>
      </c>
      <c r="AG433" t="inlineStr">
        <is>
          <t>T</t>
        </is>
      </c>
      <c r="AH433" t="inlineStr">
        <is>
          <t>T</t>
        </is>
      </c>
      <c r="AI433" t="inlineStr">
        <is>
          <t>T</t>
        </is>
      </c>
      <c r="AJ433" t="inlineStr">
        <is>
          <t>T</t>
        </is>
      </c>
      <c r="AK433" t="inlineStr">
        <is>
          <t>T</t>
        </is>
      </c>
      <c r="AL433" t="inlineStr">
        <is>
          <t>T</t>
        </is>
      </c>
      <c r="AM433" t="inlineStr">
        <is>
          <t>T</t>
        </is>
      </c>
      <c r="AN433" t="n">
        <v>257900</v>
      </c>
      <c r="AO433" t="inlineStr">
        <is>
          <t>T</t>
        </is>
      </c>
      <c r="AP433" t="inlineStr">
        <is>
          <t>T</t>
        </is>
      </c>
      <c r="AQ433" t="inlineStr">
        <is>
          <t>T</t>
        </is>
      </c>
      <c r="AR433" t="inlineStr">
        <is>
          <t>T</t>
        </is>
      </c>
      <c r="AS433" t="inlineStr">
        <is>
          <t>T</t>
        </is>
      </c>
      <c r="AT433" t="inlineStr">
        <is>
          <t>T</t>
        </is>
      </c>
      <c r="AU433" t="inlineStr">
        <is>
          <t>T</t>
        </is>
      </c>
      <c r="AV433" t="inlineStr">
        <is>
          <t>T</t>
        </is>
      </c>
      <c r="AW433" t="inlineStr">
        <is>
          <t>T</t>
        </is>
      </c>
      <c r="AX433" t="n">
        <v>286100</v>
      </c>
      <c r="AY433" t="inlineStr">
        <is>
          <t>T</t>
        </is>
      </c>
      <c r="AZ433" t="inlineStr">
        <is>
          <t>T</t>
        </is>
      </c>
      <c r="BA433" t="inlineStr">
        <is>
          <t>T</t>
        </is>
      </c>
      <c r="BB433" t="inlineStr">
        <is>
          <t>T</t>
        </is>
      </c>
      <c r="BC433" t="inlineStr">
        <is>
          <t>T</t>
        </is>
      </c>
      <c r="BD433" t="inlineStr">
        <is>
          <t>T</t>
        </is>
      </c>
      <c r="BE433" t="inlineStr">
        <is>
          <t>T</t>
        </is>
      </c>
      <c r="BF433" t="inlineStr">
        <is>
          <t>T</t>
        </is>
      </c>
      <c r="BG433" t="inlineStr">
        <is>
          <t>T</t>
        </is>
      </c>
      <c r="BH433" t="inlineStr">
        <is>
          <t>T</t>
        </is>
      </c>
      <c r="BI433" t="inlineStr">
        <is>
          <t>T</t>
        </is>
      </c>
      <c r="BJ433" t="inlineStr">
        <is>
          <t>T</t>
        </is>
      </c>
      <c r="BK433" t="inlineStr">
        <is>
          <t>T</t>
        </is>
      </c>
      <c r="BL433" t="inlineStr">
        <is>
          <t>T</t>
        </is>
      </c>
      <c r="BM433" t="inlineStr">
        <is>
          <t>T</t>
        </is>
      </c>
      <c r="BN433" t="inlineStr">
        <is>
          <t>T</t>
        </is>
      </c>
      <c r="BO433" t="inlineStr">
        <is>
          <t>T</t>
        </is>
      </c>
      <c r="BP433" t="inlineStr">
        <is>
          <t>T</t>
        </is>
      </c>
      <c r="BQ433" t="inlineStr">
        <is>
          <t>T</t>
        </is>
      </c>
      <c r="BR433" t="inlineStr">
        <is>
          <t>T</t>
        </is>
      </c>
      <c r="BS433" t="inlineStr">
        <is>
          <t>T</t>
        </is>
      </c>
    </row>
    <row r="434">
      <c r="A434" t="inlineStr">
        <is>
          <t>OREAS0007Ca</t>
        </is>
      </c>
      <c r="B434" t="inlineStr">
        <is>
          <t>T</t>
        </is>
      </c>
      <c r="C434" t="inlineStr">
        <is>
          <t>T</t>
        </is>
      </c>
      <c r="D434" t="inlineStr">
        <is>
          <t>T</t>
        </is>
      </c>
      <c r="E434" t="n">
        <v>2.54</v>
      </c>
      <c r="F434" t="inlineStr">
        <is>
          <t>T</t>
        </is>
      </c>
      <c r="G434" t="inlineStr">
        <is>
          <t>T</t>
        </is>
      </c>
      <c r="H434" t="inlineStr">
        <is>
          <t>T</t>
        </is>
      </c>
      <c r="I434" t="inlineStr">
        <is>
          <t>T</t>
        </is>
      </c>
      <c r="J434" t="inlineStr">
        <is>
          <t>T</t>
        </is>
      </c>
      <c r="K434" t="inlineStr">
        <is>
          <t>T</t>
        </is>
      </c>
      <c r="L434" t="inlineStr">
        <is>
          <t>T</t>
        </is>
      </c>
      <c r="M434" t="inlineStr">
        <is>
          <t>T</t>
        </is>
      </c>
      <c r="N434" t="inlineStr">
        <is>
          <t>T</t>
        </is>
      </c>
      <c r="O434" t="inlineStr">
        <is>
          <t>T</t>
        </is>
      </c>
      <c r="P434" t="inlineStr">
        <is>
          <t>T</t>
        </is>
      </c>
      <c r="Q434" t="inlineStr">
        <is>
          <t>T</t>
        </is>
      </c>
      <c r="R434" t="inlineStr">
        <is>
          <t>T</t>
        </is>
      </c>
      <c r="S434" t="inlineStr">
        <is>
          <t>T</t>
        </is>
      </c>
      <c r="T434" t="inlineStr">
        <is>
          <t>T</t>
        </is>
      </c>
      <c r="U434" t="inlineStr">
        <is>
          <t>T</t>
        </is>
      </c>
      <c r="V434" t="inlineStr">
        <is>
          <t>T</t>
        </is>
      </c>
      <c r="W434" t="inlineStr">
        <is>
          <t>T</t>
        </is>
      </c>
      <c r="X434" t="inlineStr">
        <is>
          <t>T</t>
        </is>
      </c>
      <c r="Y434" t="inlineStr">
        <is>
          <t>T</t>
        </is>
      </c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inlineStr">
        <is>
          <t>T</t>
        </is>
      </c>
      <c r="AD434" t="inlineStr">
        <is>
          <t>T</t>
        </is>
      </c>
      <c r="AE434" t="inlineStr">
        <is>
          <t>T</t>
        </is>
      </c>
      <c r="AF434" t="inlineStr">
        <is>
          <t>T</t>
        </is>
      </c>
      <c r="AG434" t="inlineStr">
        <is>
          <t>T</t>
        </is>
      </c>
      <c r="AH434" t="inlineStr">
        <is>
          <t>T</t>
        </is>
      </c>
      <c r="AI434" t="inlineStr">
        <is>
          <t>T</t>
        </is>
      </c>
      <c r="AJ434" t="inlineStr">
        <is>
          <t>T</t>
        </is>
      </c>
      <c r="AK434" t="inlineStr">
        <is>
          <t>T</t>
        </is>
      </c>
      <c r="AL434" t="inlineStr">
        <is>
          <t>T</t>
        </is>
      </c>
      <c r="AM434" t="inlineStr">
        <is>
          <t>T</t>
        </is>
      </c>
      <c r="AN434" t="inlineStr">
        <is>
          <t>T</t>
        </is>
      </c>
      <c r="AO434" t="inlineStr">
        <is>
          <t>T</t>
        </is>
      </c>
      <c r="AP434" t="inlineStr">
        <is>
          <t>T</t>
        </is>
      </c>
      <c r="AQ434" t="inlineStr">
        <is>
          <t>T</t>
        </is>
      </c>
      <c r="AR434" t="inlineStr">
        <is>
          <t>T</t>
        </is>
      </c>
      <c r="AS434" t="inlineStr">
        <is>
          <t>T</t>
        </is>
      </c>
      <c r="AT434" t="inlineStr">
        <is>
          <t>T</t>
        </is>
      </c>
      <c r="AU434" t="inlineStr">
        <is>
          <t>T</t>
        </is>
      </c>
      <c r="AV434" t="inlineStr">
        <is>
          <t>T</t>
        </is>
      </c>
      <c r="AW434" t="inlineStr">
        <is>
          <t>T</t>
        </is>
      </c>
      <c r="AX434" t="inlineStr">
        <is>
          <t>T</t>
        </is>
      </c>
      <c r="AY434" t="inlineStr">
        <is>
          <t>T</t>
        </is>
      </c>
      <c r="AZ434" t="inlineStr">
        <is>
          <t>T</t>
        </is>
      </c>
      <c r="BA434" t="inlineStr">
        <is>
          <t>T</t>
        </is>
      </c>
      <c r="BB434" t="inlineStr">
        <is>
          <t>T</t>
        </is>
      </c>
      <c r="BC434" t="inlineStr">
        <is>
          <t>T</t>
        </is>
      </c>
      <c r="BD434" t="inlineStr">
        <is>
          <t>T</t>
        </is>
      </c>
      <c r="BE434" t="inlineStr">
        <is>
          <t>T</t>
        </is>
      </c>
      <c r="BF434" t="inlineStr">
        <is>
          <t>T</t>
        </is>
      </c>
      <c r="BG434" t="inlineStr">
        <is>
          <t>T</t>
        </is>
      </c>
      <c r="BH434" t="inlineStr">
        <is>
          <t>T</t>
        </is>
      </c>
      <c r="BI434" t="inlineStr">
        <is>
          <t>T</t>
        </is>
      </c>
      <c r="BJ434" t="inlineStr">
        <is>
          <t>T</t>
        </is>
      </c>
      <c r="BK434" t="inlineStr">
        <is>
          <t>T</t>
        </is>
      </c>
      <c r="BL434" t="inlineStr">
        <is>
          <t>T</t>
        </is>
      </c>
      <c r="BM434" t="inlineStr">
        <is>
          <t>T</t>
        </is>
      </c>
      <c r="BN434" t="inlineStr">
        <is>
          <t>T</t>
        </is>
      </c>
      <c r="BO434" t="inlineStr">
        <is>
          <t>T</t>
        </is>
      </c>
      <c r="BP434" t="inlineStr">
        <is>
          <t>T</t>
        </is>
      </c>
      <c r="BQ434" t="inlineStr">
        <is>
          <t>T</t>
        </is>
      </c>
      <c r="BR434" t="inlineStr">
        <is>
          <t>T</t>
        </is>
      </c>
      <c r="BS434" t="inlineStr">
        <is>
          <t>T</t>
        </is>
      </c>
    </row>
    <row r="435">
      <c r="A435" t="inlineStr">
        <is>
          <t>OREAS0007Pa</t>
        </is>
      </c>
      <c r="B435" t="inlineStr">
        <is>
          <t>T</t>
        </is>
      </c>
      <c r="C435" t="inlineStr">
        <is>
          <t>T</t>
        </is>
      </c>
      <c r="D435" t="inlineStr">
        <is>
          <t>T</t>
        </is>
      </c>
      <c r="E435" t="n">
        <v>3</v>
      </c>
      <c r="F435" t="inlineStr">
        <is>
          <t>T</t>
        </is>
      </c>
      <c r="G435" t="inlineStr">
        <is>
          <t>T</t>
        </is>
      </c>
      <c r="H435" t="inlineStr">
        <is>
          <t>T</t>
        </is>
      </c>
      <c r="I435" t="inlineStr">
        <is>
          <t>T</t>
        </is>
      </c>
      <c r="J435" t="inlineStr">
        <is>
          <t>T</t>
        </is>
      </c>
      <c r="K435" t="inlineStr">
        <is>
          <t>T</t>
        </is>
      </c>
      <c r="L435" t="inlineStr">
        <is>
          <t>T</t>
        </is>
      </c>
      <c r="M435" t="inlineStr">
        <is>
          <t>T</t>
        </is>
      </c>
      <c r="N435" t="inlineStr">
        <is>
          <t>T</t>
        </is>
      </c>
      <c r="O435" t="inlineStr">
        <is>
          <t>T</t>
        </is>
      </c>
      <c r="P435" t="inlineStr">
        <is>
          <t>T</t>
        </is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>
        <is>
          <t>T</t>
        </is>
      </c>
      <c r="U435" t="inlineStr">
        <is>
          <t>T</t>
        </is>
      </c>
      <c r="V435" t="inlineStr">
        <is>
          <t>T</t>
        </is>
      </c>
      <c r="W435" t="inlineStr">
        <is>
          <t>T</t>
        </is>
      </c>
      <c r="X435" t="inlineStr">
        <is>
          <t>T</t>
        </is>
      </c>
      <c r="Y435" t="inlineStr">
        <is>
          <t>T</t>
        </is>
      </c>
      <c r="Z435" t="inlineStr">
        <is>
          <t>T</t>
        </is>
      </c>
      <c r="AA435" t="inlineStr">
        <is>
          <t>T</t>
        </is>
      </c>
      <c r="AB435" t="inlineStr">
        <is>
          <t>T</t>
        </is>
      </c>
      <c r="AC435" t="inlineStr">
        <is>
          <t>T</t>
        </is>
      </c>
      <c r="AD435" t="inlineStr">
        <is>
          <t>T</t>
        </is>
      </c>
      <c r="AE435" t="inlineStr">
        <is>
          <t>T</t>
        </is>
      </c>
      <c r="AF435" t="inlineStr">
        <is>
          <t>T</t>
        </is>
      </c>
      <c r="AG435" t="inlineStr">
        <is>
          <t>T</t>
        </is>
      </c>
      <c r="AH435" t="inlineStr">
        <is>
          <t>T</t>
        </is>
      </c>
      <c r="AI435" t="inlineStr">
        <is>
          <t>T</t>
        </is>
      </c>
      <c r="AJ435" t="inlineStr">
        <is>
          <t>T</t>
        </is>
      </c>
      <c r="AK435" t="inlineStr">
        <is>
          <t>T</t>
        </is>
      </c>
      <c r="AL435" t="inlineStr">
        <is>
          <t>T</t>
        </is>
      </c>
      <c r="AM435" t="inlineStr">
        <is>
          <t>T</t>
        </is>
      </c>
      <c r="AN435" t="inlineStr">
        <is>
          <t>T</t>
        </is>
      </c>
      <c r="AO435" t="inlineStr">
        <is>
          <t>T</t>
        </is>
      </c>
      <c r="AP435" t="inlineStr">
        <is>
          <t>T</t>
        </is>
      </c>
      <c r="AQ435" t="inlineStr">
        <is>
          <t>T</t>
        </is>
      </c>
      <c r="AR435" t="inlineStr">
        <is>
          <t>T</t>
        </is>
      </c>
      <c r="AS435" t="inlineStr">
        <is>
          <t>T</t>
        </is>
      </c>
      <c r="AT435" t="inlineStr">
        <is>
          <t>T</t>
        </is>
      </c>
      <c r="AU435" t="inlineStr">
        <is>
          <t>T</t>
        </is>
      </c>
      <c r="AV435" t="inlineStr">
        <is>
          <t>T</t>
        </is>
      </c>
      <c r="AW435" t="inlineStr">
        <is>
          <t>T</t>
        </is>
      </c>
      <c r="AX435" t="inlineStr">
        <is>
          <t>T</t>
        </is>
      </c>
      <c r="AY435" t="inlineStr">
        <is>
          <t>T</t>
        </is>
      </c>
      <c r="AZ435" t="inlineStr">
        <is>
          <t>T</t>
        </is>
      </c>
      <c r="BA435" t="inlineStr">
        <is>
          <t>T</t>
        </is>
      </c>
      <c r="BB435" t="inlineStr">
        <is>
          <t>T</t>
        </is>
      </c>
      <c r="BC435" t="inlineStr">
        <is>
          <t>T</t>
        </is>
      </c>
      <c r="BD435" t="inlineStr">
        <is>
          <t>T</t>
        </is>
      </c>
      <c r="BE435" t="inlineStr">
        <is>
          <t>T</t>
        </is>
      </c>
      <c r="BF435" t="inlineStr">
        <is>
          <t>T</t>
        </is>
      </c>
      <c r="BG435" t="inlineStr">
        <is>
          <t>T</t>
        </is>
      </c>
      <c r="BH435" t="inlineStr">
        <is>
          <t>T</t>
        </is>
      </c>
      <c r="BI435" t="inlineStr">
        <is>
          <t>T</t>
        </is>
      </c>
      <c r="BJ435" t="inlineStr">
        <is>
          <t>T</t>
        </is>
      </c>
      <c r="BK435" t="inlineStr">
        <is>
          <t>T</t>
        </is>
      </c>
      <c r="BL435" t="inlineStr">
        <is>
          <t>T</t>
        </is>
      </c>
      <c r="BM435" t="inlineStr">
        <is>
          <t>T</t>
        </is>
      </c>
      <c r="BN435" t="inlineStr">
        <is>
          <t>T</t>
        </is>
      </c>
      <c r="BO435" t="inlineStr">
        <is>
          <t>T</t>
        </is>
      </c>
      <c r="BP435" t="inlineStr">
        <is>
          <t>T</t>
        </is>
      </c>
      <c r="BQ435" t="inlineStr">
        <is>
          <t>T</t>
        </is>
      </c>
      <c r="BR435" t="inlineStr">
        <is>
          <t>T</t>
        </is>
      </c>
      <c r="BS435" t="inlineStr">
        <is>
          <t>T</t>
        </is>
      </c>
    </row>
    <row r="436">
      <c r="A436" t="inlineStr">
        <is>
          <t>OREAS0007Pb</t>
        </is>
      </c>
      <c r="B436" t="inlineStr">
        <is>
          <t>T</t>
        </is>
      </c>
      <c r="C436" t="inlineStr">
        <is>
          <t>T</t>
        </is>
      </c>
      <c r="D436" t="inlineStr">
        <is>
          <t>T</t>
        </is>
      </c>
      <c r="E436" t="n">
        <v>2.77</v>
      </c>
      <c r="F436" t="inlineStr">
        <is>
          <t>T</t>
        </is>
      </c>
      <c r="G436" t="inlineStr">
        <is>
          <t>T</t>
        </is>
      </c>
      <c r="H436" t="inlineStr">
        <is>
          <t>T</t>
        </is>
      </c>
      <c r="I436" t="inlineStr">
        <is>
          <t>T</t>
        </is>
      </c>
      <c r="J436" t="inlineStr">
        <is>
          <t>T</t>
        </is>
      </c>
      <c r="K436" t="inlineStr">
        <is>
          <t>T</t>
        </is>
      </c>
      <c r="L436" t="inlineStr">
        <is>
          <t>T</t>
        </is>
      </c>
      <c r="M436" t="inlineStr">
        <is>
          <t>T</t>
        </is>
      </c>
      <c r="N436" t="inlineStr">
        <is>
          <t>T</t>
        </is>
      </c>
      <c r="O436" t="inlineStr">
        <is>
          <t>T</t>
        </is>
      </c>
      <c r="P436" t="inlineStr">
        <is>
          <t>T</t>
        </is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inlineStr">
        <is>
          <t>T</t>
        </is>
      </c>
      <c r="AD436" t="inlineStr">
        <is>
          <t>T</t>
        </is>
      </c>
      <c r="AE436" t="inlineStr">
        <is>
          <t>T</t>
        </is>
      </c>
      <c r="AF436" t="inlineStr">
        <is>
          <t>T</t>
        </is>
      </c>
      <c r="AG436" t="inlineStr">
        <is>
          <t>T</t>
        </is>
      </c>
      <c r="AH436" t="inlineStr">
        <is>
          <t>T</t>
        </is>
      </c>
      <c r="AI436" t="inlineStr">
        <is>
          <t>T</t>
        </is>
      </c>
      <c r="AJ436" t="inlineStr">
        <is>
          <t>T</t>
        </is>
      </c>
      <c r="AK436" t="inlineStr">
        <is>
          <t>T</t>
        </is>
      </c>
      <c r="AL436" t="inlineStr">
        <is>
          <t>T</t>
        </is>
      </c>
      <c r="AM436" t="inlineStr">
        <is>
          <t>T</t>
        </is>
      </c>
      <c r="AN436" t="inlineStr">
        <is>
          <t>T</t>
        </is>
      </c>
      <c r="AO436" t="inlineStr">
        <is>
          <t>T</t>
        </is>
      </c>
      <c r="AP436" t="inlineStr">
        <is>
          <t>T</t>
        </is>
      </c>
      <c r="AQ436" t="inlineStr">
        <is>
          <t>T</t>
        </is>
      </c>
      <c r="AR436" t="inlineStr">
        <is>
          <t>T</t>
        </is>
      </c>
      <c r="AS436" t="inlineStr">
        <is>
          <t>T</t>
        </is>
      </c>
      <c r="AT436" t="inlineStr">
        <is>
          <t>T</t>
        </is>
      </c>
      <c r="AU436" t="inlineStr">
        <is>
          <t>T</t>
        </is>
      </c>
      <c r="AV436" t="inlineStr">
        <is>
          <t>T</t>
        </is>
      </c>
      <c r="AW436" t="inlineStr">
        <is>
          <t>T</t>
        </is>
      </c>
      <c r="AX436" t="inlineStr">
        <is>
          <t>T</t>
        </is>
      </c>
      <c r="AY436" t="inlineStr">
        <is>
          <t>T</t>
        </is>
      </c>
      <c r="AZ436" t="inlineStr">
        <is>
          <t>T</t>
        </is>
      </c>
      <c r="BA436" t="inlineStr">
        <is>
          <t>T</t>
        </is>
      </c>
      <c r="BB436" t="inlineStr">
        <is>
          <t>T</t>
        </is>
      </c>
      <c r="BC436" t="inlineStr">
        <is>
          <t>T</t>
        </is>
      </c>
      <c r="BD436" t="inlineStr">
        <is>
          <t>T</t>
        </is>
      </c>
      <c r="BE436" t="inlineStr">
        <is>
          <t>T</t>
        </is>
      </c>
      <c r="BF436" t="inlineStr">
        <is>
          <t>T</t>
        </is>
      </c>
      <c r="BG436" t="inlineStr">
        <is>
          <t>T</t>
        </is>
      </c>
      <c r="BH436" t="inlineStr">
        <is>
          <t>T</t>
        </is>
      </c>
      <c r="BI436" t="inlineStr">
        <is>
          <t>T</t>
        </is>
      </c>
      <c r="BJ436" t="inlineStr">
        <is>
          <t>T</t>
        </is>
      </c>
      <c r="BK436" t="inlineStr">
        <is>
          <t>T</t>
        </is>
      </c>
      <c r="BL436" t="inlineStr">
        <is>
          <t>T</t>
        </is>
      </c>
      <c r="BM436" t="inlineStr">
        <is>
          <t>T</t>
        </is>
      </c>
      <c r="BN436" t="inlineStr">
        <is>
          <t>T</t>
        </is>
      </c>
      <c r="BO436" t="inlineStr">
        <is>
          <t>T</t>
        </is>
      </c>
      <c r="BP436" t="inlineStr">
        <is>
          <t>T</t>
        </is>
      </c>
      <c r="BQ436" t="inlineStr">
        <is>
          <t>T</t>
        </is>
      </c>
      <c r="BR436" t="inlineStr">
        <is>
          <t>T</t>
        </is>
      </c>
      <c r="BS436" t="inlineStr">
        <is>
          <t>T</t>
        </is>
      </c>
    </row>
    <row r="437">
      <c r="A437" t="inlineStr">
        <is>
          <t>OREAS0085</t>
        </is>
      </c>
      <c r="B437" t="n">
        <v>0.552</v>
      </c>
      <c r="C437" t="n">
        <v>67700</v>
      </c>
      <c r="D437" t="n">
        <v>2.12</v>
      </c>
      <c r="E437" t="n">
        <v>0.061</v>
      </c>
      <c r="F437" s="2" t="n">
        <v>10</v>
      </c>
      <c r="G437" t="n">
        <v>82</v>
      </c>
      <c r="H437" t="n">
        <v>0.31</v>
      </c>
      <c r="I437" t="n">
        <v>0.45</v>
      </c>
      <c r="J437" t="n">
        <v>63400</v>
      </c>
      <c r="K437" t="n">
        <v>0.33</v>
      </c>
      <c r="L437" t="n">
        <v>9.140000000000001</v>
      </c>
      <c r="M437" t="inlineStr">
        <is>
          <t>T</t>
        </is>
      </c>
      <c r="N437" t="n">
        <v>178</v>
      </c>
      <c r="O437" t="n">
        <v>480</v>
      </c>
      <c r="P437" t="n">
        <v>0.37</v>
      </c>
      <c r="Q437" t="n">
        <v>1760</v>
      </c>
      <c r="R437" t="n">
        <v>1.95</v>
      </c>
      <c r="S437" t="n">
        <v>1.23</v>
      </c>
      <c r="T437" t="n">
        <v>0.57</v>
      </c>
      <c r="U437" t="n">
        <v>95300</v>
      </c>
      <c r="V437" t="n">
        <v>11.5</v>
      </c>
      <c r="W437" t="n">
        <v>1.79</v>
      </c>
      <c r="X437" t="n">
        <v>0.08599999999999999</v>
      </c>
      <c r="Y437" t="n">
        <v>0.74</v>
      </c>
      <c r="Z437" t="inlineStr">
        <is>
          <t>T</t>
        </is>
      </c>
      <c r="AA437" t="n">
        <v>0.42</v>
      </c>
      <c r="AB437" t="n">
        <v>0.054</v>
      </c>
      <c r="AC437" t="inlineStr">
        <is>
          <t>T</t>
        </is>
      </c>
      <c r="AD437" t="n">
        <v>2080</v>
      </c>
      <c r="AE437" t="n">
        <v>3.89</v>
      </c>
      <c r="AF437" t="n">
        <v>7.72</v>
      </c>
      <c r="AG437" t="n">
        <v>0.18</v>
      </c>
      <c r="AH437" t="n">
        <v>82000</v>
      </c>
      <c r="AI437" t="n">
        <v>1280</v>
      </c>
      <c r="AJ437" t="n">
        <v>1.54</v>
      </c>
      <c r="AK437" t="n">
        <v>10200</v>
      </c>
      <c r="AL437" t="n">
        <v>1.18</v>
      </c>
      <c r="AM437" t="n">
        <v>5.6</v>
      </c>
      <c r="AN437" t="n">
        <v>3530</v>
      </c>
      <c r="AO437" t="n">
        <v>250</v>
      </c>
      <c r="AP437" t="n">
        <v>5.5</v>
      </c>
      <c r="AQ437" t="n">
        <v>0.007</v>
      </c>
      <c r="AR437" t="n">
        <v>1.25</v>
      </c>
      <c r="AS437" t="n">
        <v>0.004</v>
      </c>
      <c r="AT437" t="n">
        <v>5.15</v>
      </c>
      <c r="AU437" t="n">
        <v>0.027</v>
      </c>
      <c r="AV437" t="inlineStr">
        <is>
          <t>T</t>
        </is>
      </c>
      <c r="AW437" t="inlineStr">
        <is>
          <t>T</t>
        </is>
      </c>
      <c r="AX437" t="n">
        <v>20100</v>
      </c>
      <c r="AY437" t="n">
        <v>0.27</v>
      </c>
      <c r="AZ437" t="n">
        <v>28</v>
      </c>
      <c r="BA437" t="n">
        <v>4.97</v>
      </c>
      <c r="BB437" t="n">
        <v>215160.294</v>
      </c>
      <c r="BC437" t="n">
        <v>0.57</v>
      </c>
      <c r="BD437" t="n">
        <v>0.51</v>
      </c>
      <c r="BE437" t="n">
        <v>140</v>
      </c>
      <c r="BF437" t="n">
        <v>0.08400000000000001</v>
      </c>
      <c r="BG437" t="n">
        <v>0.31</v>
      </c>
      <c r="BH437" t="n">
        <v>0.29</v>
      </c>
      <c r="BI437" t="n">
        <v>0.58</v>
      </c>
      <c r="BJ437" t="n">
        <v>2670</v>
      </c>
      <c r="BK437" t="n">
        <v>0.044</v>
      </c>
      <c r="BL437" t="n">
        <v>0.17</v>
      </c>
      <c r="BM437" t="n">
        <v>0.21</v>
      </c>
      <c r="BN437" t="n">
        <v>38.7</v>
      </c>
      <c r="BO437" t="n">
        <v>0.55</v>
      </c>
      <c r="BP437" t="n">
        <v>10.7</v>
      </c>
      <c r="BQ437" t="n">
        <v>1.17</v>
      </c>
      <c r="BR437" t="n">
        <v>79</v>
      </c>
      <c r="BS437" t="n">
        <v>20.9</v>
      </c>
    </row>
    <row r="438">
      <c r="A438" t="inlineStr">
        <is>
          <t>OREAS0086</t>
        </is>
      </c>
      <c r="B438" t="n">
        <v>1.01</v>
      </c>
      <c r="C438" t="n">
        <v>50600</v>
      </c>
      <c r="D438" t="n">
        <v>8.42</v>
      </c>
      <c r="E438" t="n">
        <v>0.08699999999999999</v>
      </c>
      <c r="F438" s="2" t="n">
        <v>10</v>
      </c>
      <c r="G438" t="n">
        <v>80</v>
      </c>
      <c r="H438" t="n">
        <v>0.26</v>
      </c>
      <c r="I438" t="n">
        <v>0.73</v>
      </c>
      <c r="J438" t="n">
        <v>48000</v>
      </c>
      <c r="K438" t="n">
        <v>0.4</v>
      </c>
      <c r="L438" t="n">
        <v>8.24</v>
      </c>
      <c r="M438" t="inlineStr">
        <is>
          <t>T</t>
        </is>
      </c>
      <c r="N438" t="n">
        <v>507</v>
      </c>
      <c r="O438" t="n">
        <v>513</v>
      </c>
      <c r="P438" t="n">
        <v>0.32</v>
      </c>
      <c r="Q438" t="n">
        <v>5620</v>
      </c>
      <c r="R438" t="n">
        <v>1.65</v>
      </c>
      <c r="S438" t="n">
        <v>1</v>
      </c>
      <c r="T438" t="n">
        <v>0.47</v>
      </c>
      <c r="U438" t="n">
        <v>162400</v>
      </c>
      <c r="V438" t="n">
        <v>9.24</v>
      </c>
      <c r="W438" t="n">
        <v>1.54</v>
      </c>
      <c r="X438" t="n">
        <v>0.16</v>
      </c>
      <c r="Y438" t="n">
        <v>0.64</v>
      </c>
      <c r="Z438" t="inlineStr">
        <is>
          <t>T</t>
        </is>
      </c>
      <c r="AA438" t="n">
        <v>0.34</v>
      </c>
      <c r="AB438" t="n">
        <v>0.056</v>
      </c>
      <c r="AC438" t="inlineStr">
        <is>
          <t>T</t>
        </is>
      </c>
      <c r="AD438" t="n">
        <v>1850</v>
      </c>
      <c r="AE438" t="n">
        <v>3.57</v>
      </c>
      <c r="AF438" t="n">
        <v>5.96</v>
      </c>
      <c r="AG438" t="n">
        <v>0.15</v>
      </c>
      <c r="AH438" t="n">
        <v>83800</v>
      </c>
      <c r="AI438" t="n">
        <v>1160</v>
      </c>
      <c r="AJ438" t="n">
        <v>2.01</v>
      </c>
      <c r="AK438" t="n">
        <v>7830</v>
      </c>
      <c r="AL438" t="n">
        <v>1.17</v>
      </c>
      <c r="AM438" t="n">
        <v>5</v>
      </c>
      <c r="AN438" t="n">
        <v>12600</v>
      </c>
      <c r="AO438" t="n">
        <v>220</v>
      </c>
      <c r="AP438" t="n">
        <v>6.24</v>
      </c>
      <c r="AQ438" t="n">
        <v>0.018</v>
      </c>
      <c r="AR438" t="n">
        <v>1.11</v>
      </c>
      <c r="AS438" t="n">
        <v>0.007</v>
      </c>
      <c r="AT438" t="n">
        <v>4.49</v>
      </c>
      <c r="AU438" t="n">
        <v>0.095</v>
      </c>
      <c r="AV438" t="inlineStr">
        <is>
          <t>T</t>
        </is>
      </c>
      <c r="AW438" t="inlineStr">
        <is>
          <t>T</t>
        </is>
      </c>
      <c r="AX438" t="n">
        <v>61500</v>
      </c>
      <c r="AY438" t="n">
        <v>0.95</v>
      </c>
      <c r="AZ438" t="n">
        <v>21.7</v>
      </c>
      <c r="BA438" t="n">
        <v>17</v>
      </c>
      <c r="BB438" t="n">
        <v>180570.11</v>
      </c>
      <c r="BC438" t="n">
        <v>0.52</v>
      </c>
      <c r="BD438" t="n">
        <v>0.6</v>
      </c>
      <c r="BE438" t="n">
        <v>106</v>
      </c>
      <c r="BF438" t="n">
        <v>0.076</v>
      </c>
      <c r="BG438" t="n">
        <v>0.26</v>
      </c>
      <c r="BH438" t="n">
        <v>0.64</v>
      </c>
      <c r="BI438" t="n">
        <v>0.6</v>
      </c>
      <c r="BJ438" t="n">
        <v>2260</v>
      </c>
      <c r="BK438" t="n">
        <v>0.05</v>
      </c>
      <c r="BL438" t="n">
        <v>0.15</v>
      </c>
      <c r="BM438" t="n">
        <v>0.51</v>
      </c>
      <c r="BN438" t="n">
        <v>39.8</v>
      </c>
      <c r="BO438" t="n">
        <v>0.5</v>
      </c>
      <c r="BP438" t="n">
        <v>8.73</v>
      </c>
      <c r="BQ438" t="n">
        <v>0.97</v>
      </c>
      <c r="BR438" t="n">
        <v>80</v>
      </c>
      <c r="BS438" t="n">
        <v>20</v>
      </c>
    </row>
    <row r="439">
      <c r="A439" t="inlineStr">
        <is>
          <t>OREAS0090</t>
        </is>
      </c>
      <c r="B439" t="n">
        <v>0.06</v>
      </c>
      <c r="C439" t="inlineStr">
        <is>
          <t>T</t>
        </is>
      </c>
      <c r="D439" t="inlineStr">
        <is>
          <t>T</t>
        </is>
      </c>
      <c r="E439" t="inlineStr">
        <is>
          <t>T</t>
        </is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n">
        <v>0.87</v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n">
        <v>15.9</v>
      </c>
      <c r="O439" t="inlineStr">
        <is>
          <t>T</t>
        </is>
      </c>
      <c r="P439" t="inlineStr">
        <is>
          <t>T</t>
        </is>
      </c>
      <c r="Q439" t="n">
        <v>112</v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n">
        <v>6.59</v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n">
        <v>715</v>
      </c>
      <c r="AY439" t="n">
        <v>0.86</v>
      </c>
      <c r="AZ439" t="inlineStr">
        <is>
          <t>T</t>
        </is>
      </c>
      <c r="BA439" t="n">
        <v>1.32</v>
      </c>
      <c r="BB439" t="inlineStr">
        <is>
          <t>T</t>
        </is>
      </c>
      <c r="BC439" t="inlineStr">
        <is>
          <t>T</t>
        </is>
      </c>
      <c r="BD439" t="n">
        <v>7.83</v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n">
        <v>68</v>
      </c>
      <c r="BS439" t="inlineStr">
        <is>
          <t>T</t>
        </is>
      </c>
    </row>
    <row r="440">
      <c r="A440" t="inlineStr">
        <is>
          <t>OREAS0901</t>
        </is>
      </c>
      <c r="B440" t="n">
        <v>0.276</v>
      </c>
      <c r="C440" t="n">
        <v>68100</v>
      </c>
      <c r="D440" t="n">
        <v>71</v>
      </c>
      <c r="E440" t="n">
        <v>0.363</v>
      </c>
      <c r="F440" t="inlineStr">
        <is>
          <t>T</t>
        </is>
      </c>
      <c r="G440" t="n">
        <v>229</v>
      </c>
      <c r="H440" t="n">
        <v>6.17</v>
      </c>
      <c r="I440" t="n">
        <v>4.75</v>
      </c>
      <c r="J440" t="n">
        <v>920</v>
      </c>
      <c r="K440" t="inlineStr">
        <is>
          <t>T</t>
        </is>
      </c>
      <c r="L440" t="n">
        <v>95</v>
      </c>
      <c r="M440" t="inlineStr">
        <is>
          <t>T</t>
        </is>
      </c>
      <c r="N440" t="n">
        <v>73</v>
      </c>
      <c r="O440" t="n">
        <v>57</v>
      </c>
      <c r="P440" t="n">
        <v>5.12</v>
      </c>
      <c r="Q440" t="n">
        <v>1410</v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n">
        <v>40300</v>
      </c>
      <c r="V440" t="n">
        <v>18.7</v>
      </c>
      <c r="W440" t="inlineStr">
        <is>
          <t>T</t>
        </is>
      </c>
      <c r="X440" t="n">
        <v>0.11</v>
      </c>
      <c r="Y440" t="n">
        <v>5.27</v>
      </c>
      <c r="Z440" t="inlineStr">
        <is>
          <t>T</t>
        </is>
      </c>
      <c r="AA440" t="inlineStr">
        <is>
          <t>T</t>
        </is>
      </c>
      <c r="AB440" t="n">
        <v>0.26</v>
      </c>
      <c r="AC440" t="inlineStr">
        <is>
          <t>T</t>
        </is>
      </c>
      <c r="AD440" t="n">
        <v>36700</v>
      </c>
      <c r="AE440" t="n">
        <v>47</v>
      </c>
      <c r="AF440" t="n">
        <v>17.9</v>
      </c>
      <c r="AG440" t="n">
        <v>0.53</v>
      </c>
      <c r="AH440" t="n">
        <v>6000</v>
      </c>
      <c r="AI440" t="n">
        <v>290</v>
      </c>
      <c r="AJ440" t="n">
        <v>3.36</v>
      </c>
      <c r="AK440" t="n">
        <v>420</v>
      </c>
      <c r="AL440" t="inlineStr">
        <is>
          <t>T</t>
        </is>
      </c>
      <c r="AM440" t="inlineStr">
        <is>
          <t>T</t>
        </is>
      </c>
      <c r="AN440" t="n">
        <v>34.7</v>
      </c>
      <c r="AO440" t="n">
        <v>620</v>
      </c>
      <c r="AP440" t="n">
        <v>17.4</v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n">
        <v>23.9</v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n">
        <v>360</v>
      </c>
      <c r="AY440" t="n">
        <v>2.61</v>
      </c>
      <c r="AZ440" t="n">
        <v>14</v>
      </c>
      <c r="BA440" t="n">
        <v>2.68</v>
      </c>
      <c r="BB440" t="inlineStr">
        <is>
          <t>T</t>
        </is>
      </c>
      <c r="BC440" t="inlineStr">
        <is>
          <t>T</t>
        </is>
      </c>
      <c r="BD440" t="n">
        <v>3.33</v>
      </c>
      <c r="BE440" t="n">
        <v>31</v>
      </c>
      <c r="BF440" t="n">
        <v>0.76</v>
      </c>
      <c r="BG440" t="n">
        <v>1.18</v>
      </c>
      <c r="BH440" t="n">
        <v>0.076</v>
      </c>
      <c r="BI440" t="n">
        <v>16.1</v>
      </c>
      <c r="BJ440" t="n">
        <v>80</v>
      </c>
      <c r="BK440" t="n">
        <v>0.78</v>
      </c>
      <c r="BL440" t="inlineStr">
        <is>
          <t>T</t>
        </is>
      </c>
      <c r="BM440" t="n">
        <v>10.3</v>
      </c>
      <c r="BN440" t="n">
        <v>81</v>
      </c>
      <c r="BO440" t="inlineStr">
        <is>
          <t>T</t>
        </is>
      </c>
      <c r="BP440" t="n">
        <v>37.4</v>
      </c>
      <c r="BQ440" t="n">
        <v>3.58</v>
      </c>
      <c r="BR440" t="n">
        <v>24</v>
      </c>
      <c r="BS440" t="n">
        <v>176</v>
      </c>
    </row>
    <row r="441">
      <c r="A441" t="inlineStr">
        <is>
          <t>OREAS0902</t>
        </is>
      </c>
      <c r="B441" t="n">
        <v>0.284</v>
      </c>
      <c r="C441" t="n">
        <v>47400</v>
      </c>
      <c r="D441" t="n">
        <v>574</v>
      </c>
      <c r="E441" s="2" t="n">
        <v>0.01</v>
      </c>
      <c r="F441" t="inlineStr">
        <is>
          <t>T</t>
        </is>
      </c>
      <c r="G441" t="n">
        <v>170</v>
      </c>
      <c r="H441" t="n">
        <v>2.23</v>
      </c>
      <c r="I441" t="n">
        <v>8.49</v>
      </c>
      <c r="J441" t="n">
        <v>40500</v>
      </c>
      <c r="K441" t="inlineStr">
        <is>
          <t>T</t>
        </is>
      </c>
      <c r="L441" t="n">
        <v>75</v>
      </c>
      <c r="M441" t="inlineStr">
        <is>
          <t>T</t>
        </is>
      </c>
      <c r="N441" t="n">
        <v>926</v>
      </c>
      <c r="O441" t="n">
        <v>51</v>
      </c>
      <c r="P441" t="n">
        <v>2.88</v>
      </c>
      <c r="Q441" t="n">
        <v>3010</v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n">
        <v>31900</v>
      </c>
      <c r="V441" t="n">
        <v>11.7</v>
      </c>
      <c r="W441" t="inlineStr">
        <is>
          <t>T</t>
        </is>
      </c>
      <c r="X441" t="n">
        <v>0.18</v>
      </c>
      <c r="Y441" t="n">
        <v>4.43</v>
      </c>
      <c r="Z441" t="inlineStr">
        <is>
          <t>T</t>
        </is>
      </c>
      <c r="AA441" t="inlineStr">
        <is>
          <t>T</t>
        </is>
      </c>
      <c r="AB441" t="n">
        <v>0.25</v>
      </c>
      <c r="AC441" t="inlineStr">
        <is>
          <t>T</t>
        </is>
      </c>
      <c r="AD441" t="n">
        <v>32100</v>
      </c>
      <c r="AE441" t="n">
        <v>36.7</v>
      </c>
      <c r="AF441" t="n">
        <v>9.77</v>
      </c>
      <c r="AG441" t="n">
        <v>0.3</v>
      </c>
      <c r="AH441" t="n">
        <v>24800</v>
      </c>
      <c r="AI441" t="n">
        <v>460</v>
      </c>
      <c r="AJ441" t="n">
        <v>12.2</v>
      </c>
      <c r="AK441" t="n">
        <v>440</v>
      </c>
      <c r="AL441" t="inlineStr">
        <is>
          <t>T</t>
        </is>
      </c>
      <c r="AM441" t="inlineStr">
        <is>
          <t>T</t>
        </is>
      </c>
      <c r="AN441" t="n">
        <v>159</v>
      </c>
      <c r="AO441" t="n">
        <v>690</v>
      </c>
      <c r="AP441" t="n">
        <v>13.3</v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n">
        <v>9.93</v>
      </c>
      <c r="AU441" t="n">
        <v>0.006</v>
      </c>
      <c r="AV441" t="inlineStr">
        <is>
          <t>T</t>
        </is>
      </c>
      <c r="AW441" t="inlineStr">
        <is>
          <t>T</t>
        </is>
      </c>
      <c r="AX441" t="n">
        <v>17600</v>
      </c>
      <c r="AY441" t="n">
        <v>1.65</v>
      </c>
      <c r="AZ441" t="n">
        <v>6.9</v>
      </c>
      <c r="BA441" t="n">
        <v>2.41</v>
      </c>
      <c r="BB441" t="inlineStr">
        <is>
          <t>T</t>
        </is>
      </c>
      <c r="BC441" t="inlineStr">
        <is>
          <t>T</t>
        </is>
      </c>
      <c r="BD441" t="n">
        <v>2.05</v>
      </c>
      <c r="BE441" t="n">
        <v>28.4</v>
      </c>
      <c r="BF441" t="inlineStr">
        <is>
          <t>T</t>
        </is>
      </c>
      <c r="BG441" t="n">
        <v>0.58</v>
      </c>
      <c r="BH441" t="inlineStr">
        <is>
          <t>T</t>
        </is>
      </c>
      <c r="BI441" t="n">
        <v>11.3</v>
      </c>
      <c r="BJ441" t="inlineStr">
        <is>
          <t>T</t>
        </is>
      </c>
      <c r="BK441" t="n">
        <v>0.7</v>
      </c>
      <c r="BL441" t="inlineStr">
        <is>
          <t>T</t>
        </is>
      </c>
      <c r="BM441" t="n">
        <v>6.47</v>
      </c>
      <c r="BN441" t="n">
        <v>8.789999999999999</v>
      </c>
      <c r="BO441" t="n">
        <v>3.83</v>
      </c>
      <c r="BP441" t="n">
        <v>18.1</v>
      </c>
      <c r="BQ441" t="n">
        <v>1.94</v>
      </c>
      <c r="BR441" t="inlineStr">
        <is>
          <t>T</t>
        </is>
      </c>
      <c r="BS441" t="n">
        <v>150</v>
      </c>
    </row>
    <row r="442">
      <c r="A442" t="inlineStr">
        <is>
          <t>OREAS0903</t>
        </is>
      </c>
      <c r="B442" t="n">
        <v>0.349</v>
      </c>
      <c r="C442" t="n">
        <v>58900</v>
      </c>
      <c r="D442" t="n">
        <v>49.7</v>
      </c>
      <c r="E442" s="2" t="n">
        <v>0.005</v>
      </c>
      <c r="F442" t="inlineStr">
        <is>
          <t>T</t>
        </is>
      </c>
      <c r="G442" t="n">
        <v>197</v>
      </c>
      <c r="H442" t="n">
        <v>4.42</v>
      </c>
      <c r="I442" t="n">
        <v>8.94</v>
      </c>
      <c r="J442" t="n">
        <v>6250</v>
      </c>
      <c r="K442" t="n">
        <v>0.2</v>
      </c>
      <c r="L442" t="n">
        <v>82</v>
      </c>
      <c r="M442" t="inlineStr">
        <is>
          <t>T</t>
        </is>
      </c>
      <c r="N442" t="n">
        <v>131</v>
      </c>
      <c r="O442" t="n">
        <v>73</v>
      </c>
      <c r="P442" t="n">
        <v>3.57</v>
      </c>
      <c r="Q442" t="n">
        <v>6520</v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n">
        <v>41600</v>
      </c>
      <c r="V442" t="n">
        <v>15</v>
      </c>
      <c r="W442" t="inlineStr">
        <is>
          <t>T</t>
        </is>
      </c>
      <c r="X442" t="n">
        <v>0.098</v>
      </c>
      <c r="Y442" t="n">
        <v>4.56</v>
      </c>
      <c r="Z442" t="inlineStr">
        <is>
          <t>T</t>
        </is>
      </c>
      <c r="AA442" t="inlineStr">
        <is>
          <t>T</t>
        </is>
      </c>
      <c r="AB442" t="n">
        <v>0.16</v>
      </c>
      <c r="AC442" t="inlineStr">
        <is>
          <t>T</t>
        </is>
      </c>
      <c r="AD442" t="n">
        <v>33100</v>
      </c>
      <c r="AE442" t="n">
        <v>40.2</v>
      </c>
      <c r="AF442" t="n">
        <v>18.3</v>
      </c>
      <c r="AG442" t="n">
        <v>0.36</v>
      </c>
      <c r="AH442" t="n">
        <v>7140</v>
      </c>
      <c r="AI442" t="n">
        <v>690</v>
      </c>
      <c r="AJ442" t="n">
        <v>4.32</v>
      </c>
      <c r="AK442" t="n">
        <v>300</v>
      </c>
      <c r="AL442" t="inlineStr">
        <is>
          <t>T</t>
        </is>
      </c>
      <c r="AM442" t="inlineStr">
        <is>
          <t>T</t>
        </is>
      </c>
      <c r="AN442" t="n">
        <v>48.7</v>
      </c>
      <c r="AO442" t="n">
        <v>1070</v>
      </c>
      <c r="AP442" t="n">
        <v>11.3</v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n">
        <v>12.6</v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n">
        <v>5000</v>
      </c>
      <c r="AY442" t="n">
        <v>1.57</v>
      </c>
      <c r="AZ442" t="n">
        <v>10.2</v>
      </c>
      <c r="BA442" t="n">
        <v>6.06</v>
      </c>
      <c r="BB442" t="inlineStr">
        <is>
          <t>T</t>
        </is>
      </c>
      <c r="BC442" t="inlineStr">
        <is>
          <t>T</t>
        </is>
      </c>
      <c r="BD442" t="n">
        <v>2.63</v>
      </c>
      <c r="BE442" t="n">
        <v>77</v>
      </c>
      <c r="BF442" t="n">
        <v>0.54</v>
      </c>
      <c r="BG442" t="n">
        <v>0.83</v>
      </c>
      <c r="BH442" t="n">
        <v>0.034</v>
      </c>
      <c r="BI442" t="n">
        <v>13.6</v>
      </c>
      <c r="BJ442" t="n">
        <v>1920</v>
      </c>
      <c r="BK442" t="n">
        <v>0.62</v>
      </c>
      <c r="BL442" t="inlineStr">
        <is>
          <t>T</t>
        </is>
      </c>
      <c r="BM442" t="n">
        <v>7.58</v>
      </c>
      <c r="BN442" t="n">
        <v>13.3</v>
      </c>
      <c r="BO442" t="n">
        <v>0.53</v>
      </c>
      <c r="BP442" t="n">
        <v>22.5</v>
      </c>
      <c r="BQ442" t="n">
        <v>2.36</v>
      </c>
      <c r="BR442" t="n">
        <v>24.3</v>
      </c>
      <c r="BS442" t="n">
        <v>152</v>
      </c>
    </row>
    <row r="443">
      <c r="A443" t="inlineStr">
        <is>
          <t>OREAS0904</t>
        </is>
      </c>
      <c r="B443" t="n">
        <v>0.366</v>
      </c>
      <c r="C443" t="n">
        <v>63000</v>
      </c>
      <c r="D443" t="n">
        <v>98</v>
      </c>
      <c r="E443" t="n">
        <v>0.045</v>
      </c>
      <c r="F443" t="inlineStr">
        <is>
          <t>T</t>
        </is>
      </c>
      <c r="G443" t="n">
        <v>194</v>
      </c>
      <c r="H443" t="n">
        <v>7.86</v>
      </c>
      <c r="I443" t="n">
        <v>4.05</v>
      </c>
      <c r="J443" t="n">
        <v>460</v>
      </c>
      <c r="K443" t="n">
        <v>0.058</v>
      </c>
      <c r="L443" t="n">
        <v>86</v>
      </c>
      <c r="M443" t="inlineStr">
        <is>
          <t>T</t>
        </is>
      </c>
      <c r="N443" t="n">
        <v>83</v>
      </c>
      <c r="O443" t="n">
        <v>54</v>
      </c>
      <c r="P443" t="n">
        <v>3.79</v>
      </c>
      <c r="Q443" t="n">
        <v>6120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66800</v>
      </c>
      <c r="V443" t="n">
        <v>16.7</v>
      </c>
      <c r="W443" t="inlineStr">
        <is>
          <t>T</t>
        </is>
      </c>
      <c r="X443" t="n">
        <v>0.18</v>
      </c>
      <c r="Y443" t="n">
        <v>4.99</v>
      </c>
      <c r="Z443" t="inlineStr">
        <is>
          <t>T</t>
        </is>
      </c>
      <c r="AA443" t="inlineStr">
        <is>
          <t>T</t>
        </is>
      </c>
      <c r="AB443" t="n">
        <v>0.22</v>
      </c>
      <c r="AC443" t="inlineStr">
        <is>
          <t>T</t>
        </is>
      </c>
      <c r="AD443" t="n">
        <v>33100</v>
      </c>
      <c r="AE443" t="n">
        <v>43.2</v>
      </c>
      <c r="AF443" t="n">
        <v>16.7</v>
      </c>
      <c r="AG443" t="n">
        <v>0.47</v>
      </c>
      <c r="AH443" t="n">
        <v>5560</v>
      </c>
      <c r="AI443" t="n">
        <v>410</v>
      </c>
      <c r="AJ443" t="n">
        <v>2.12</v>
      </c>
      <c r="AK443" t="n">
        <v>340</v>
      </c>
      <c r="AL443" t="inlineStr">
        <is>
          <t>T</t>
        </is>
      </c>
      <c r="AM443" t="inlineStr">
        <is>
          <t>T</t>
        </is>
      </c>
      <c r="AN443" t="n">
        <v>36.6</v>
      </c>
      <c r="AO443" t="n">
        <v>980</v>
      </c>
      <c r="AP443" t="n">
        <v>10.6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22.4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630</v>
      </c>
      <c r="AY443" t="n">
        <v>1.48</v>
      </c>
      <c r="AZ443" t="n">
        <v>11.2</v>
      </c>
      <c r="BA443" t="n">
        <v>3.3</v>
      </c>
      <c r="BB443" t="inlineStr">
        <is>
          <t>T</t>
        </is>
      </c>
      <c r="BC443" t="inlineStr">
        <is>
          <t>T</t>
        </is>
      </c>
      <c r="BD443" t="n">
        <v>2.83</v>
      </c>
      <c r="BE443" t="n">
        <v>27.2</v>
      </c>
      <c r="BF443" t="n">
        <v>0.54</v>
      </c>
      <c r="BG443" t="n">
        <v>1</v>
      </c>
      <c r="BH443" t="inlineStr">
        <is>
          <t>T</t>
        </is>
      </c>
      <c r="BI443" t="n">
        <v>14.3</v>
      </c>
      <c r="BJ443" t="inlineStr">
        <is>
          <t>T</t>
        </is>
      </c>
      <c r="BK443" t="n">
        <v>0.52</v>
      </c>
      <c r="BL443" t="inlineStr">
        <is>
          <t>T</t>
        </is>
      </c>
      <c r="BM443" t="n">
        <v>8.43</v>
      </c>
      <c r="BN443" t="n">
        <v>21.7</v>
      </c>
      <c r="BO443" t="n">
        <v>2.12</v>
      </c>
      <c r="BP443" t="n">
        <v>31.5</v>
      </c>
      <c r="BQ443" t="n">
        <v>3.14</v>
      </c>
      <c r="BR443" t="n">
        <v>26.3</v>
      </c>
      <c r="BS443" t="n">
        <v>171</v>
      </c>
    </row>
    <row r="444">
      <c r="A444" t="inlineStr">
        <is>
          <t>OREAS0905</t>
        </is>
      </c>
      <c r="B444" t="n">
        <v>0.516</v>
      </c>
      <c r="C444" t="n">
        <v>74200</v>
      </c>
      <c r="D444" t="n">
        <v>34.7</v>
      </c>
      <c r="E444" t="n">
        <v>0.391</v>
      </c>
      <c r="F444" t="inlineStr">
        <is>
          <t>T</t>
        </is>
      </c>
      <c r="G444" t="n">
        <v>2699</v>
      </c>
      <c r="H444" t="n">
        <v>3.04</v>
      </c>
      <c r="I444" t="n">
        <v>5.72</v>
      </c>
      <c r="J444" t="n">
        <v>5900</v>
      </c>
      <c r="K444" t="n">
        <v>0.36</v>
      </c>
      <c r="L444" t="n">
        <v>92</v>
      </c>
      <c r="M444" t="inlineStr">
        <is>
          <t>T</t>
        </is>
      </c>
      <c r="N444" t="n">
        <v>14.8</v>
      </c>
      <c r="O444" t="n">
        <v>19.2</v>
      </c>
      <c r="P444" t="n">
        <v>6.78</v>
      </c>
      <c r="Q444" t="n">
        <v>1533</v>
      </c>
      <c r="R444" t="n">
        <v>3.72</v>
      </c>
      <c r="S444" t="n">
        <v>1.12</v>
      </c>
      <c r="T444" t="n">
        <v>1.42</v>
      </c>
      <c r="U444" t="n">
        <v>40800</v>
      </c>
      <c r="V444" t="n">
        <v>25.1</v>
      </c>
      <c r="W444" t="n">
        <v>5.9</v>
      </c>
      <c r="X444" t="inlineStr">
        <is>
          <t>T</t>
        </is>
      </c>
      <c r="Y444" t="n">
        <v>6.84</v>
      </c>
      <c r="Z444" s="2" t="n">
        <v>0.05</v>
      </c>
      <c r="AA444" t="n">
        <v>0.5</v>
      </c>
      <c r="AB444" t="n">
        <v>0.64</v>
      </c>
      <c r="AC444" t="inlineStr">
        <is>
          <t>T</t>
        </is>
      </c>
      <c r="AD444" t="n">
        <v>28800</v>
      </c>
      <c r="AE444" t="n">
        <v>46</v>
      </c>
      <c r="AF444" t="n">
        <v>20</v>
      </c>
      <c r="AG444" t="n">
        <v>0.1</v>
      </c>
      <c r="AH444" t="n">
        <v>2760</v>
      </c>
      <c r="AI444" t="n">
        <v>380</v>
      </c>
      <c r="AJ444" t="n">
        <v>3.27</v>
      </c>
      <c r="AK444" t="n">
        <v>24000</v>
      </c>
      <c r="AL444" t="n">
        <v>18.1</v>
      </c>
      <c r="AM444" t="n">
        <v>39.1</v>
      </c>
      <c r="AN444" t="n">
        <v>8.9</v>
      </c>
      <c r="AO444" t="n">
        <v>280</v>
      </c>
      <c r="AP444" t="n">
        <v>30.4</v>
      </c>
      <c r="AQ444" t="inlineStr">
        <is>
          <t>T</t>
        </is>
      </c>
      <c r="AR444" t="n">
        <v>10.5</v>
      </c>
      <c r="AS444" t="inlineStr">
        <is>
          <t>T</t>
        </is>
      </c>
      <c r="AT444" t="n">
        <v>137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660</v>
      </c>
      <c r="AY444" t="n">
        <v>1.95</v>
      </c>
      <c r="AZ444" t="n">
        <v>4.9</v>
      </c>
      <c r="BA444" t="n">
        <v>2.84</v>
      </c>
      <c r="BB444" t="n">
        <v>323200</v>
      </c>
      <c r="BC444" t="n">
        <v>7.64</v>
      </c>
      <c r="BD444" t="n">
        <v>3.96</v>
      </c>
      <c r="BE444" t="n">
        <v>157</v>
      </c>
      <c r="BF444" t="n">
        <v>1.34</v>
      </c>
      <c r="BG444" t="n">
        <v>0.77</v>
      </c>
      <c r="BH444" t="n">
        <v>0.065</v>
      </c>
      <c r="BI444" t="n">
        <v>14.6</v>
      </c>
      <c r="BJ444" t="n">
        <v>1220</v>
      </c>
      <c r="BK444" t="n">
        <v>0.72</v>
      </c>
      <c r="BL444" t="n">
        <v>0.11</v>
      </c>
      <c r="BM444" t="n">
        <v>4.97</v>
      </c>
      <c r="BN444" t="n">
        <v>11.3</v>
      </c>
      <c r="BO444" t="n">
        <v>2.78</v>
      </c>
      <c r="BP444" t="n">
        <v>15.7</v>
      </c>
      <c r="BQ444" t="n">
        <v>0.68</v>
      </c>
      <c r="BR444" t="n">
        <v>138</v>
      </c>
      <c r="BS444" t="n">
        <v>252</v>
      </c>
    </row>
    <row r="445">
      <c r="A445" t="inlineStr">
        <is>
          <t>OREAS0905b</t>
        </is>
      </c>
      <c r="B445" t="n">
        <v>0.5679999999999999</v>
      </c>
      <c r="C445" t="n">
        <v>75000</v>
      </c>
      <c r="D445" t="n">
        <v>32.4</v>
      </c>
      <c r="E445" t="n">
        <v>0.381</v>
      </c>
      <c r="F445" s="2" t="n">
        <v>10</v>
      </c>
      <c r="G445" t="n">
        <v>2711</v>
      </c>
      <c r="H445" t="n">
        <v>3</v>
      </c>
      <c r="I445" t="n">
        <v>4.46</v>
      </c>
      <c r="J445" t="n">
        <v>11600</v>
      </c>
      <c r="K445" t="n">
        <v>0.46</v>
      </c>
      <c r="L445" t="n">
        <v>97</v>
      </c>
      <c r="M445" t="inlineStr">
        <is>
          <t>T</t>
        </is>
      </c>
      <c r="N445" t="n">
        <v>10.6</v>
      </c>
      <c r="O445" t="n">
        <v>17.2</v>
      </c>
      <c r="P445" t="n">
        <v>6.14</v>
      </c>
      <c r="Q445" t="n">
        <v>1440</v>
      </c>
      <c r="R445" t="n">
        <v>3.84</v>
      </c>
      <c r="S445" t="n">
        <v>1.12</v>
      </c>
      <c r="T445" t="n">
        <v>1.62</v>
      </c>
      <c r="U445" t="n">
        <v>36800</v>
      </c>
      <c r="V445" t="n">
        <v>25.3</v>
      </c>
      <c r="W445" t="n">
        <v>6.16</v>
      </c>
      <c r="X445" t="n">
        <v>0.12</v>
      </c>
      <c r="Y445" t="n">
        <v>6.51</v>
      </c>
      <c r="Z445" t="inlineStr">
        <is>
          <t>T</t>
        </is>
      </c>
      <c r="AA445" t="n">
        <v>0.55</v>
      </c>
      <c r="AB445" t="n">
        <v>0.57</v>
      </c>
      <c r="AC445" t="inlineStr">
        <is>
          <t>T</t>
        </is>
      </c>
      <c r="AD445" t="n">
        <v>29700</v>
      </c>
      <c r="AE445" t="n">
        <v>47.6</v>
      </c>
      <c r="AF445" t="n">
        <v>30.9</v>
      </c>
      <c r="AG445" t="n">
        <v>0.093</v>
      </c>
      <c r="AH445" t="n">
        <v>3110</v>
      </c>
      <c r="AI445" t="n">
        <v>350</v>
      </c>
      <c r="AJ445" t="n">
        <v>5.08</v>
      </c>
      <c r="AK445" t="n">
        <v>25800</v>
      </c>
      <c r="AL445" t="n">
        <v>20.8</v>
      </c>
      <c r="AM445" t="n">
        <v>40.7</v>
      </c>
      <c r="AN445" t="n">
        <v>9.800000000000001</v>
      </c>
      <c r="AO445" t="n">
        <v>370</v>
      </c>
      <c r="AP445" t="n">
        <v>27.7</v>
      </c>
      <c r="AQ445" t="inlineStr">
        <is>
          <t>T</t>
        </is>
      </c>
      <c r="AR445" t="n">
        <v>11.1</v>
      </c>
      <c r="AS445" t="inlineStr">
        <is>
          <t>T</t>
        </is>
      </c>
      <c r="AT445" t="n">
        <v>18.6</v>
      </c>
      <c r="AU445" s="2" t="n">
        <v>0.002</v>
      </c>
      <c r="AV445" t="inlineStr">
        <is>
          <t>T</t>
        </is>
      </c>
      <c r="AW445" t="inlineStr">
        <is>
          <t>T</t>
        </is>
      </c>
      <c r="AX445" t="n">
        <v>270</v>
      </c>
      <c r="AY445" t="n">
        <v>1.73</v>
      </c>
      <c r="AZ445" t="n">
        <v>5.11</v>
      </c>
      <c r="BA445" t="n">
        <v>2.28</v>
      </c>
      <c r="BB445" t="inlineStr">
        <is>
          <t>T</t>
        </is>
      </c>
      <c r="BC445" t="n">
        <v>7.7</v>
      </c>
      <c r="BD445" t="n">
        <v>4.01</v>
      </c>
      <c r="BE445" t="n">
        <v>188</v>
      </c>
      <c r="BF445" t="n">
        <v>1.52</v>
      </c>
      <c r="BG445" t="n">
        <v>0.83</v>
      </c>
      <c r="BH445" t="n">
        <v>0.079</v>
      </c>
      <c r="BI445" t="n">
        <v>15</v>
      </c>
      <c r="BJ445" t="n">
        <v>1610</v>
      </c>
      <c r="BK445" t="n">
        <v>0.78</v>
      </c>
      <c r="BL445" t="n">
        <v>0.13</v>
      </c>
      <c r="BM445" t="n">
        <v>5.47</v>
      </c>
      <c r="BN445" t="n">
        <v>6.25</v>
      </c>
      <c r="BO445" t="n">
        <v>1.93</v>
      </c>
      <c r="BP445" t="n">
        <v>15.8</v>
      </c>
      <c r="BQ445" t="n">
        <v>0.68</v>
      </c>
      <c r="BR445" t="n">
        <v>130</v>
      </c>
      <c r="BS445" t="n">
        <v>241</v>
      </c>
    </row>
    <row r="446">
      <c r="A446" t="inlineStr">
        <is>
          <t>OREAS0906</t>
        </is>
      </c>
      <c r="B446" t="n">
        <v>0.735</v>
      </c>
      <c r="C446" t="n">
        <v>73600</v>
      </c>
      <c r="D446" t="n">
        <v>22.8</v>
      </c>
      <c r="E446" t="n">
        <v>0.049</v>
      </c>
      <c r="F446" t="inlineStr">
        <is>
          <t>T</t>
        </is>
      </c>
      <c r="G446" t="n">
        <v>2714</v>
      </c>
      <c r="H446" t="n">
        <v>2.94</v>
      </c>
      <c r="I446" t="n">
        <v>11.1</v>
      </c>
      <c r="J446" t="n">
        <v>5660</v>
      </c>
      <c r="K446" t="n">
        <v>0.42</v>
      </c>
      <c r="L446" t="n">
        <v>93</v>
      </c>
      <c r="M446" t="inlineStr">
        <is>
          <t>T</t>
        </is>
      </c>
      <c r="N446" t="n">
        <v>24.2</v>
      </c>
      <c r="O446" t="n">
        <v>8.960000000000001</v>
      </c>
      <c r="P446" t="n">
        <v>6.8</v>
      </c>
      <c r="Q446" t="n">
        <v>3100</v>
      </c>
      <c r="R446" t="n">
        <v>3.7</v>
      </c>
      <c r="S446" t="n">
        <v>1.13</v>
      </c>
      <c r="T446" t="n">
        <v>1.54</v>
      </c>
      <c r="U446" t="n">
        <v>55000</v>
      </c>
      <c r="V446" t="n">
        <v>28.4</v>
      </c>
      <c r="W446" t="n">
        <v>6.2</v>
      </c>
      <c r="X446" t="inlineStr">
        <is>
          <t>T</t>
        </is>
      </c>
      <c r="Y446" t="n">
        <v>6.99</v>
      </c>
      <c r="Z446" s="2" t="n">
        <v>0.05</v>
      </c>
      <c r="AA446" t="n">
        <v>0.5</v>
      </c>
      <c r="AB446" t="n">
        <v>1.23</v>
      </c>
      <c r="AC446" t="inlineStr">
        <is>
          <t>T</t>
        </is>
      </c>
      <c r="AD446" t="n">
        <v>28400</v>
      </c>
      <c r="AE446" t="n">
        <v>46.7</v>
      </c>
      <c r="AF446" t="n">
        <v>19.3</v>
      </c>
      <c r="AG446" t="n">
        <v>0.1</v>
      </c>
      <c r="AH446" t="n">
        <v>2770</v>
      </c>
      <c r="AI446" t="n">
        <v>370</v>
      </c>
      <c r="AJ446" t="n">
        <v>4.05</v>
      </c>
      <c r="AK446" t="n">
        <v>24200</v>
      </c>
      <c r="AL446" t="n">
        <v>17.8</v>
      </c>
      <c r="AM446" t="n">
        <v>39.7</v>
      </c>
      <c r="AN446" t="n">
        <v>4.53</v>
      </c>
      <c r="AO446" t="n">
        <v>270</v>
      </c>
      <c r="AP446" t="n">
        <v>36.1</v>
      </c>
      <c r="AQ446" t="inlineStr">
        <is>
          <t>T</t>
        </is>
      </c>
      <c r="AR446" t="n">
        <v>10.7</v>
      </c>
      <c r="AS446" t="inlineStr">
        <is>
          <t>T</t>
        </is>
      </c>
      <c r="AT446" t="n">
        <v>137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380</v>
      </c>
      <c r="AY446" t="n">
        <v>2.36</v>
      </c>
      <c r="AZ446" t="n">
        <v>4.6</v>
      </c>
      <c r="BA446" t="n">
        <v>4.99</v>
      </c>
      <c r="BB446" t="n">
        <v>312000</v>
      </c>
      <c r="BC446" t="n">
        <v>7.6</v>
      </c>
      <c r="BD446" t="n">
        <v>4.33</v>
      </c>
      <c r="BE446" t="n">
        <v>156</v>
      </c>
      <c r="BF446" t="n">
        <v>1.35</v>
      </c>
      <c r="BG446" t="n">
        <v>0.77</v>
      </c>
      <c r="BH446" t="n">
        <v>0.11</v>
      </c>
      <c r="BI446" t="n">
        <v>14.8</v>
      </c>
      <c r="BJ446" t="n">
        <v>1130</v>
      </c>
      <c r="BK446" t="n">
        <v>0.71</v>
      </c>
      <c r="BL446" t="n">
        <v>0.11</v>
      </c>
      <c r="BM446" t="n">
        <v>5.06</v>
      </c>
      <c r="BN446" t="n">
        <v>7</v>
      </c>
      <c r="BO446" t="n">
        <v>2.7</v>
      </c>
      <c r="BP446" t="n">
        <v>15.8</v>
      </c>
      <c r="BQ446" t="n">
        <v>0.7</v>
      </c>
      <c r="BR446" t="n">
        <v>163</v>
      </c>
      <c r="BS446" t="n">
        <v>261</v>
      </c>
    </row>
    <row r="447">
      <c r="A447" t="inlineStr">
        <is>
          <t>OREAS0907</t>
        </is>
      </c>
      <c r="B447" t="n">
        <v>1.3</v>
      </c>
      <c r="C447" t="n">
        <v>69500</v>
      </c>
      <c r="D447" t="n">
        <v>39.7</v>
      </c>
      <c r="E447" t="n">
        <v>0.1</v>
      </c>
      <c r="F447" t="inlineStr">
        <is>
          <t>T</t>
        </is>
      </c>
      <c r="G447" t="n">
        <v>2425</v>
      </c>
      <c r="H447" t="n">
        <v>2.71</v>
      </c>
      <c r="I447" t="n">
        <v>22.4</v>
      </c>
      <c r="J447" t="n">
        <v>5020</v>
      </c>
      <c r="K447" t="n">
        <v>0.55</v>
      </c>
      <c r="L447" t="n">
        <v>87</v>
      </c>
      <c r="M447" t="inlineStr">
        <is>
          <t>T</t>
        </is>
      </c>
      <c r="N447" t="n">
        <v>45.8</v>
      </c>
      <c r="O447" t="n">
        <v>9.42</v>
      </c>
      <c r="P447" t="n">
        <v>6.08</v>
      </c>
      <c r="Q447" t="n">
        <v>6380</v>
      </c>
      <c r="R447" t="n">
        <v>3.55</v>
      </c>
      <c r="S447" t="n">
        <v>1.18</v>
      </c>
      <c r="T447" t="n">
        <v>1.57</v>
      </c>
      <c r="U447" t="n">
        <v>86200</v>
      </c>
      <c r="V447" t="n">
        <v>34.5</v>
      </c>
      <c r="W447" t="n">
        <v>5.53</v>
      </c>
      <c r="X447" t="inlineStr">
        <is>
          <t>T</t>
        </is>
      </c>
      <c r="Y447" t="n">
        <v>6.49</v>
      </c>
      <c r="Z447" s="2" t="n">
        <v>0.05</v>
      </c>
      <c r="AA447" t="n">
        <v>0.5</v>
      </c>
      <c r="AB447" t="n">
        <v>2.49</v>
      </c>
      <c r="AC447" t="inlineStr">
        <is>
          <t>T</t>
        </is>
      </c>
      <c r="AD447" t="n">
        <v>25800</v>
      </c>
      <c r="AE447" t="n">
        <v>43.8</v>
      </c>
      <c r="AF447" t="n">
        <v>17.7</v>
      </c>
      <c r="AG447" t="n">
        <v>0.12</v>
      </c>
      <c r="AH447" t="n">
        <v>4240</v>
      </c>
      <c r="AI447" t="n">
        <v>360</v>
      </c>
      <c r="AJ447" t="n">
        <v>5.88</v>
      </c>
      <c r="AK447" t="n">
        <v>22000</v>
      </c>
      <c r="AL447" t="n">
        <v>15.9</v>
      </c>
      <c r="AM447" t="n">
        <v>37.3</v>
      </c>
      <c r="AN447" t="n">
        <v>4.74</v>
      </c>
      <c r="AO447" t="n">
        <v>270</v>
      </c>
      <c r="AP447" t="n">
        <v>46.2</v>
      </c>
      <c r="AQ447" t="inlineStr">
        <is>
          <t>T</t>
        </is>
      </c>
      <c r="AR447" t="n">
        <v>9.800000000000001</v>
      </c>
      <c r="AS447" t="inlineStr">
        <is>
          <t>T</t>
        </is>
      </c>
      <c r="AT447" t="n">
        <v>124</v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n">
        <v>690</v>
      </c>
      <c r="AY447" t="n">
        <v>3.35</v>
      </c>
      <c r="AZ447" t="n">
        <v>4.92</v>
      </c>
      <c r="BA447" t="n">
        <v>9.76</v>
      </c>
      <c r="BB447" t="n">
        <v>292600</v>
      </c>
      <c r="BC447" t="n">
        <v>7.2</v>
      </c>
      <c r="BD447" t="n">
        <v>5.03</v>
      </c>
      <c r="BE447" t="n">
        <v>142</v>
      </c>
      <c r="BF447" t="n">
        <v>1.22</v>
      </c>
      <c r="BG447" t="n">
        <v>0.73</v>
      </c>
      <c r="BH447" t="n">
        <v>0.23</v>
      </c>
      <c r="BI447" t="n">
        <v>13.4</v>
      </c>
      <c r="BJ447" t="n">
        <v>1130</v>
      </c>
      <c r="BK447" t="n">
        <v>0.67</v>
      </c>
      <c r="BL447" t="n">
        <v>0.13</v>
      </c>
      <c r="BM447" t="n">
        <v>4.5</v>
      </c>
      <c r="BN447" t="n">
        <v>9.09</v>
      </c>
      <c r="BO447" t="n">
        <v>3.31</v>
      </c>
      <c r="BP447" t="n">
        <v>15.2</v>
      </c>
      <c r="BQ447" t="n">
        <v>0.84</v>
      </c>
      <c r="BR447" t="n">
        <v>207</v>
      </c>
      <c r="BS447" t="n">
        <v>239</v>
      </c>
    </row>
    <row r="448">
      <c r="A448" t="inlineStr">
        <is>
          <t>OREAS0907b</t>
        </is>
      </c>
      <c r="B448" t="n">
        <v>1.13</v>
      </c>
      <c r="C448" t="n">
        <v>70900</v>
      </c>
      <c r="D448" t="n">
        <v>30.8</v>
      </c>
      <c r="E448" t="n">
        <v>0.119</v>
      </c>
      <c r="F448" s="2" t="n">
        <v>10</v>
      </c>
      <c r="G448" t="n">
        <v>2542</v>
      </c>
      <c r="H448" t="n">
        <v>2.78</v>
      </c>
      <c r="I448" t="n">
        <v>19</v>
      </c>
      <c r="J448" t="n">
        <v>5510</v>
      </c>
      <c r="K448" t="n">
        <v>0.49</v>
      </c>
      <c r="L448" t="n">
        <v>90</v>
      </c>
      <c r="M448" t="inlineStr">
        <is>
          <t>T</t>
        </is>
      </c>
      <c r="N448" t="n">
        <v>32.7</v>
      </c>
      <c r="O448" t="n">
        <v>12.8</v>
      </c>
      <c r="P448" t="n">
        <v>6.5</v>
      </c>
      <c r="Q448" t="n">
        <v>6230</v>
      </c>
      <c r="R448" t="n">
        <v>3.52</v>
      </c>
      <c r="S448" t="n">
        <v>1.12</v>
      </c>
      <c r="T448" t="n">
        <v>1.64</v>
      </c>
      <c r="U448" t="n">
        <v>73300</v>
      </c>
      <c r="V448" t="n">
        <v>32.5</v>
      </c>
      <c r="W448" t="n">
        <v>5.88</v>
      </c>
      <c r="X448" t="n">
        <v>0.2</v>
      </c>
      <c r="Y448" t="n">
        <v>6.69</v>
      </c>
      <c r="Z448" t="inlineStr">
        <is>
          <t>T</t>
        </is>
      </c>
      <c r="AA448" t="n">
        <v>0.52</v>
      </c>
      <c r="AB448" t="n">
        <v>2.2</v>
      </c>
      <c r="AC448" t="inlineStr">
        <is>
          <t>T</t>
        </is>
      </c>
      <c r="AD448" t="n">
        <v>26900</v>
      </c>
      <c r="AE448" t="n">
        <v>42.8</v>
      </c>
      <c r="AF448" t="n">
        <v>18.8</v>
      </c>
      <c r="AG448" t="n">
        <v>0.11</v>
      </c>
      <c r="AH448" t="n">
        <v>3290</v>
      </c>
      <c r="AI448" t="n">
        <v>310</v>
      </c>
      <c r="AJ448" t="n">
        <v>7.52</v>
      </c>
      <c r="AK448" t="n">
        <v>23000</v>
      </c>
      <c r="AL448" t="n">
        <v>16.6</v>
      </c>
      <c r="AM448" t="n">
        <v>37.8</v>
      </c>
      <c r="AN448" t="n">
        <v>3.71</v>
      </c>
      <c r="AO448" t="n">
        <v>280</v>
      </c>
      <c r="AP448" t="n">
        <v>36.9</v>
      </c>
      <c r="AQ448" t="inlineStr">
        <is>
          <t>T</t>
        </is>
      </c>
      <c r="AR448" t="n">
        <v>10.1</v>
      </c>
      <c r="AS448" t="inlineStr">
        <is>
          <t>T</t>
        </is>
      </c>
      <c r="AT448" t="n">
        <v>12.7</v>
      </c>
      <c r="AU448" t="n">
        <v>0.003</v>
      </c>
      <c r="AV448" t="inlineStr">
        <is>
          <t>T</t>
        </is>
      </c>
      <c r="AW448" t="inlineStr">
        <is>
          <t>T</t>
        </is>
      </c>
      <c r="AX448" t="n">
        <v>830</v>
      </c>
      <c r="AY448" t="n">
        <v>2.83</v>
      </c>
      <c r="AZ448" t="n">
        <v>5.05</v>
      </c>
      <c r="BA448" t="n">
        <v>8.74</v>
      </c>
      <c r="BB448" t="inlineStr">
        <is>
          <t>T</t>
        </is>
      </c>
      <c r="BC448" t="n">
        <v>7.39</v>
      </c>
      <c r="BD448" t="n">
        <v>4.66</v>
      </c>
      <c r="BE448" t="n">
        <v>150</v>
      </c>
      <c r="BF448" t="n">
        <v>1.24</v>
      </c>
      <c r="BG448" t="n">
        <v>0.77</v>
      </c>
      <c r="BH448" t="n">
        <v>0.33</v>
      </c>
      <c r="BI448" t="n">
        <v>13.9</v>
      </c>
      <c r="BJ448" t="n">
        <v>1120</v>
      </c>
      <c r="BK448" t="n">
        <v>0.68</v>
      </c>
      <c r="BL448" t="n">
        <v>0.13</v>
      </c>
      <c r="BM448" t="n">
        <v>4.66</v>
      </c>
      <c r="BN448" t="n">
        <v>4.16</v>
      </c>
      <c r="BO448" t="n">
        <v>2.93</v>
      </c>
      <c r="BP448" t="n">
        <v>15.2</v>
      </c>
      <c r="BQ448" t="n">
        <v>0.76</v>
      </c>
      <c r="BR448" t="n">
        <v>171</v>
      </c>
      <c r="BS448" t="n">
        <v>245</v>
      </c>
    </row>
    <row r="449">
      <c r="A449" t="inlineStr">
        <is>
          <t>OREAS0908</t>
        </is>
      </c>
      <c r="B449" t="n">
        <v>2.32</v>
      </c>
      <c r="C449" t="n">
        <v>60500</v>
      </c>
      <c r="D449" t="n">
        <v>65</v>
      </c>
      <c r="E449" t="n">
        <v>0.187</v>
      </c>
      <c r="F449" t="inlineStr">
        <is>
          <t>T</t>
        </is>
      </c>
      <c r="G449" t="n">
        <v>1868</v>
      </c>
      <c r="H449" t="n">
        <v>2.2</v>
      </c>
      <c r="I449" t="n">
        <v>43.3</v>
      </c>
      <c r="J449" t="n">
        <v>4180</v>
      </c>
      <c r="K449" t="n">
        <v>0.79</v>
      </c>
      <c r="L449" t="n">
        <v>75</v>
      </c>
      <c r="M449" t="inlineStr">
        <is>
          <t>T</t>
        </is>
      </c>
      <c r="N449" t="n">
        <v>87</v>
      </c>
      <c r="O449" t="n">
        <v>10.8</v>
      </c>
      <c r="P449" t="n">
        <v>4.86</v>
      </c>
      <c r="Q449" t="n">
        <v>12600</v>
      </c>
      <c r="R449" t="n">
        <v>3.15</v>
      </c>
      <c r="S449" t="n">
        <v>1.27</v>
      </c>
      <c r="T449" t="n">
        <v>1.76</v>
      </c>
      <c r="U449" t="n">
        <v>146400</v>
      </c>
      <c r="V449" t="n">
        <v>44.3</v>
      </c>
      <c r="W449" t="n">
        <v>4.97</v>
      </c>
      <c r="X449" t="inlineStr">
        <is>
          <t>T</t>
        </is>
      </c>
      <c r="Y449" t="n">
        <v>5.63</v>
      </c>
      <c r="Z449" s="2" t="n">
        <v>0.05</v>
      </c>
      <c r="AA449" t="n">
        <v>0.49</v>
      </c>
      <c r="AB449" t="n">
        <v>4.9</v>
      </c>
      <c r="AC449" t="inlineStr">
        <is>
          <t>T</t>
        </is>
      </c>
      <c r="AD449" t="n">
        <v>20100</v>
      </c>
      <c r="AE449" t="n">
        <v>37.7</v>
      </c>
      <c r="AF449" t="n">
        <v>14.4</v>
      </c>
      <c r="AG449" t="n">
        <v>0.18</v>
      </c>
      <c r="AH449" t="n">
        <v>6950</v>
      </c>
      <c r="AI449" t="n">
        <v>330</v>
      </c>
      <c r="AJ449" t="n">
        <v>9.529999999999999</v>
      </c>
      <c r="AK449" t="n">
        <v>16900</v>
      </c>
      <c r="AL449" t="n">
        <v>13</v>
      </c>
      <c r="AM449" t="n">
        <v>32.5</v>
      </c>
      <c r="AN449" t="n">
        <v>7.27</v>
      </c>
      <c r="AO449" t="n">
        <v>260</v>
      </c>
      <c r="AP449" t="n">
        <v>65</v>
      </c>
      <c r="AQ449" t="inlineStr">
        <is>
          <t>T</t>
        </is>
      </c>
      <c r="AR449" t="n">
        <v>8.56</v>
      </c>
      <c r="AS449" t="inlineStr">
        <is>
          <t>T</t>
        </is>
      </c>
      <c r="AT449" t="n">
        <v>97</v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n">
        <v>1280</v>
      </c>
      <c r="AY449" t="n">
        <v>5.2</v>
      </c>
      <c r="AZ449" t="n">
        <v>5.55</v>
      </c>
      <c r="BA449" t="n">
        <v>19</v>
      </c>
      <c r="BB449" t="n">
        <v>259000</v>
      </c>
      <c r="BC449" t="n">
        <v>6.53</v>
      </c>
      <c r="BD449" t="n">
        <v>6.22</v>
      </c>
      <c r="BE449" t="n">
        <v>113</v>
      </c>
      <c r="BF449" t="n">
        <v>0.96</v>
      </c>
      <c r="BG449" t="n">
        <v>0.65</v>
      </c>
      <c r="BH449" t="n">
        <v>0.45</v>
      </c>
      <c r="BI449" t="n">
        <v>11</v>
      </c>
      <c r="BJ449" t="n">
        <v>1110</v>
      </c>
      <c r="BK449" t="n">
        <v>0.57</v>
      </c>
      <c r="BL449" t="n">
        <v>0.16</v>
      </c>
      <c r="BM449" t="n">
        <v>3.73</v>
      </c>
      <c r="BN449" t="n">
        <v>12.8</v>
      </c>
      <c r="BO449" t="n">
        <v>4.51</v>
      </c>
      <c r="BP449" t="n">
        <v>14.4</v>
      </c>
      <c r="BQ449" t="n">
        <v>1.13</v>
      </c>
      <c r="BR449" t="n">
        <v>285</v>
      </c>
      <c r="BS449" t="n">
        <v>210</v>
      </c>
    </row>
    <row r="450">
      <c r="A450" t="inlineStr">
        <is>
          <t>OREAS0908b</t>
        </is>
      </c>
      <c r="B450" t="n">
        <v>2.14</v>
      </c>
      <c r="C450" t="n">
        <v>63900</v>
      </c>
      <c r="D450" t="n">
        <v>38.1</v>
      </c>
      <c r="E450" t="n">
        <v>0.209</v>
      </c>
      <c r="F450" s="2" t="n">
        <v>10</v>
      </c>
      <c r="G450" t="n">
        <v>2149</v>
      </c>
      <c r="H450" t="n">
        <v>2.37</v>
      </c>
      <c r="I450" t="n">
        <v>38.2</v>
      </c>
      <c r="J450" t="n">
        <v>4870</v>
      </c>
      <c r="K450" t="n">
        <v>0.67</v>
      </c>
      <c r="L450" t="n">
        <v>81</v>
      </c>
      <c r="M450" t="inlineStr">
        <is>
          <t>T</t>
        </is>
      </c>
      <c r="N450" t="n">
        <v>63</v>
      </c>
      <c r="O450" t="n">
        <v>9.92</v>
      </c>
      <c r="P450" t="n">
        <v>5.34</v>
      </c>
      <c r="Q450" t="n">
        <v>12700</v>
      </c>
      <c r="R450" t="n">
        <v>3.24</v>
      </c>
      <c r="S450" t="n">
        <v>1.14</v>
      </c>
      <c r="T450" t="n">
        <v>1.73</v>
      </c>
      <c r="U450" t="n">
        <v>123300</v>
      </c>
      <c r="V450" t="n">
        <v>41.9</v>
      </c>
      <c r="W450" t="n">
        <v>5.34</v>
      </c>
      <c r="X450" t="n">
        <v>0.23</v>
      </c>
      <c r="Y450" t="n">
        <v>6.01</v>
      </c>
      <c r="Z450" t="inlineStr">
        <is>
          <t>T</t>
        </is>
      </c>
      <c r="AA450" t="n">
        <v>0.5</v>
      </c>
      <c r="AB450" t="n">
        <v>4.41</v>
      </c>
      <c r="AC450" t="inlineStr">
        <is>
          <t>T</t>
        </is>
      </c>
      <c r="AD450" t="n">
        <v>22400</v>
      </c>
      <c r="AE450" t="n">
        <v>39.9</v>
      </c>
      <c r="AF450" t="n">
        <v>16.5</v>
      </c>
      <c r="AG450" t="n">
        <v>0.14</v>
      </c>
      <c r="AH450" t="n">
        <v>5060</v>
      </c>
      <c r="AI450" t="n">
        <v>300</v>
      </c>
      <c r="AJ450" t="n">
        <v>12.9</v>
      </c>
      <c r="AK450" t="n">
        <v>19300</v>
      </c>
      <c r="AL450" t="n">
        <v>14</v>
      </c>
      <c r="AM450" t="n">
        <v>34.2</v>
      </c>
      <c r="AN450" t="n">
        <v>3.05</v>
      </c>
      <c r="AO450" t="n">
        <v>280</v>
      </c>
      <c r="AP450" t="n">
        <v>49.3</v>
      </c>
      <c r="AQ450" t="inlineStr">
        <is>
          <t>T</t>
        </is>
      </c>
      <c r="AR450" t="n">
        <v>9.07</v>
      </c>
      <c r="AS450" t="inlineStr">
        <is>
          <t>T</t>
        </is>
      </c>
      <c r="AT450" t="n">
        <v>10.4</v>
      </c>
      <c r="AU450" t="n">
        <v>0.005</v>
      </c>
      <c r="AV450" t="inlineStr">
        <is>
          <t>T</t>
        </is>
      </c>
      <c r="AW450" t="inlineStr">
        <is>
          <t>T</t>
        </is>
      </c>
      <c r="AX450" t="n">
        <v>1610</v>
      </c>
      <c r="AY450" t="n">
        <v>4.14</v>
      </c>
      <c r="AZ450" t="n">
        <v>5.49</v>
      </c>
      <c r="BA450" t="n">
        <v>18.1</v>
      </c>
      <c r="BB450" t="inlineStr">
        <is>
          <t>T</t>
        </is>
      </c>
      <c r="BC450" t="n">
        <v>6.7</v>
      </c>
      <c r="BD450" t="n">
        <v>5.75</v>
      </c>
      <c r="BE450" t="n">
        <v>129</v>
      </c>
      <c r="BF450" t="n">
        <v>1.02</v>
      </c>
      <c r="BG450" t="n">
        <v>0.71</v>
      </c>
      <c r="BH450" t="n">
        <v>0.65</v>
      </c>
      <c r="BI450" t="n">
        <v>11.9</v>
      </c>
      <c r="BJ450" t="n">
        <v>1010</v>
      </c>
      <c r="BK450" t="n">
        <v>0.6</v>
      </c>
      <c r="BL450" t="n">
        <v>0.15</v>
      </c>
      <c r="BM450" t="n">
        <v>4.02</v>
      </c>
      <c r="BN450" t="n">
        <v>5.07</v>
      </c>
      <c r="BO450" t="n">
        <v>3.77</v>
      </c>
      <c r="BP450" t="n">
        <v>14.4</v>
      </c>
      <c r="BQ450" t="n">
        <v>0.92</v>
      </c>
      <c r="BR450" t="n">
        <v>226</v>
      </c>
      <c r="BS450" t="n">
        <v>224</v>
      </c>
    </row>
    <row r="451">
      <c r="A451" t="inlineStr">
        <is>
          <t>OREAS0091</t>
        </is>
      </c>
      <c r="B451" t="n">
        <v>0.1</v>
      </c>
      <c r="C451" t="inlineStr">
        <is>
          <t>T</t>
        </is>
      </c>
      <c r="D451" t="inlineStr">
        <is>
          <t>T</t>
        </is>
      </c>
      <c r="E451" t="inlineStr">
        <is>
          <t>T</t>
        </is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n">
        <v>1.01</v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14.2</v>
      </c>
      <c r="O451" t="inlineStr">
        <is>
          <t>T</t>
        </is>
      </c>
      <c r="P451" t="inlineStr">
        <is>
          <t>T</t>
        </is>
      </c>
      <c r="Q451" t="n">
        <v>265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inlineStr">
        <is>
          <t>T</t>
        </is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  <c r="AP451" t="n">
        <v>5.16</v>
      </c>
      <c r="AQ451" t="inlineStr">
        <is>
          <t>T</t>
        </is>
      </c>
      <c r="AR451" t="inlineStr">
        <is>
          <t>T</t>
        </is>
      </c>
      <c r="AS451" t="inlineStr">
        <is>
          <t>T</t>
        </is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841</v>
      </c>
      <c r="AY451" t="n">
        <v>0.85</v>
      </c>
      <c r="AZ451" t="inlineStr">
        <is>
          <t>T</t>
        </is>
      </c>
      <c r="BA451" t="n">
        <v>1.28</v>
      </c>
      <c r="BB451" t="inlineStr">
        <is>
          <t>T</t>
        </is>
      </c>
      <c r="BC451" t="inlineStr">
        <is>
          <t>T</t>
        </is>
      </c>
      <c r="BD451" t="n">
        <v>7.47</v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n">
        <v>66</v>
      </c>
      <c r="BS451" t="inlineStr">
        <is>
          <t>T</t>
        </is>
      </c>
    </row>
    <row r="452">
      <c r="A452" t="inlineStr">
        <is>
          <t>OREAS0092</t>
        </is>
      </c>
      <c r="B452" t="n">
        <v>0.74</v>
      </c>
      <c r="C452" t="inlineStr">
        <is>
          <t>T</t>
        </is>
      </c>
      <c r="D452" t="inlineStr">
        <is>
          <t>T</t>
        </is>
      </c>
      <c r="E452" t="inlineStr">
        <is>
          <t>T</t>
        </is>
      </c>
      <c r="F452" t="inlineStr">
        <is>
          <t>T</t>
        </is>
      </c>
      <c r="G452" t="inlineStr">
        <is>
          <t>T</t>
        </is>
      </c>
      <c r="H452" t="inlineStr">
        <is>
          <t>T</t>
        </is>
      </c>
      <c r="I452" t="n">
        <v>2.44</v>
      </c>
      <c r="J452" t="inlineStr">
        <is>
          <t>T</t>
        </is>
      </c>
      <c r="K452" t="inlineStr">
        <is>
          <t>T</t>
        </is>
      </c>
      <c r="L452" t="inlineStr">
        <is>
          <t>T</t>
        </is>
      </c>
      <c r="M452" t="inlineStr">
        <is>
          <t>T</t>
        </is>
      </c>
      <c r="N452" t="n">
        <v>16.3</v>
      </c>
      <c r="O452" t="inlineStr">
        <is>
          <t>T</t>
        </is>
      </c>
      <c r="P452" t="inlineStr">
        <is>
          <t>T</t>
        </is>
      </c>
      <c r="Q452" t="n">
        <v>2294</v>
      </c>
      <c r="R452" t="inlineStr">
        <is>
          <t>T</t>
        </is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>
        <is>
          <t>T</t>
        </is>
      </c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inlineStr">
        <is>
          <t>T</t>
        </is>
      </c>
      <c r="AD452" t="inlineStr">
        <is>
          <t>T</t>
        </is>
      </c>
      <c r="AE452" t="inlineStr">
        <is>
          <t>T</t>
        </is>
      </c>
      <c r="AF452" t="inlineStr">
        <is>
          <t>T</t>
        </is>
      </c>
      <c r="AG452" t="inlineStr">
        <is>
          <t>T</t>
        </is>
      </c>
      <c r="AH452" t="inlineStr">
        <is>
          <t>T</t>
        </is>
      </c>
      <c r="AI452" t="inlineStr">
        <is>
          <t>T</t>
        </is>
      </c>
      <c r="AJ452" t="inlineStr">
        <is>
          <t>T</t>
        </is>
      </c>
      <c r="AK452" t="inlineStr">
        <is>
          <t>T</t>
        </is>
      </c>
      <c r="AL452" t="inlineStr">
        <is>
          <t>T</t>
        </is>
      </c>
      <c r="AM452" t="inlineStr">
        <is>
          <t>T</t>
        </is>
      </c>
      <c r="AN452" t="inlineStr">
        <is>
          <t>T</t>
        </is>
      </c>
      <c r="AO452" t="inlineStr">
        <is>
          <t>T</t>
        </is>
      </c>
      <c r="AP452" t="n">
        <v>9.779999999999999</v>
      </c>
      <c r="AQ452" t="inlineStr">
        <is>
          <t>T</t>
        </is>
      </c>
      <c r="AR452" t="inlineStr">
        <is>
          <t>T</t>
        </is>
      </c>
      <c r="AS452" t="inlineStr">
        <is>
          <t>T</t>
        </is>
      </c>
      <c r="AT452" t="inlineStr">
        <is>
          <t>T</t>
        </is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3101</v>
      </c>
      <c r="AY452" t="n">
        <v>1.16</v>
      </c>
      <c r="AZ452" t="inlineStr">
        <is>
          <t>T</t>
        </is>
      </c>
      <c r="BA452" t="n">
        <v>3.75</v>
      </c>
      <c r="BB452" t="inlineStr">
        <is>
          <t>T</t>
        </is>
      </c>
      <c r="BC452" t="inlineStr">
        <is>
          <t>T</t>
        </is>
      </c>
      <c r="BD452" t="n">
        <v>10.6</v>
      </c>
      <c r="BE452" t="inlineStr">
        <is>
          <t>T</t>
        </is>
      </c>
      <c r="BF452" t="inlineStr">
        <is>
          <t>T</t>
        </is>
      </c>
      <c r="BG452" t="inlineStr">
        <is>
          <t>T</t>
        </is>
      </c>
      <c r="BH452" t="inlineStr">
        <is>
          <t>T</t>
        </is>
      </c>
      <c r="BI452" t="inlineStr">
        <is>
          <t>T</t>
        </is>
      </c>
      <c r="BJ452" t="inlineStr">
        <is>
          <t>T</t>
        </is>
      </c>
      <c r="BK452" t="inlineStr">
        <is>
          <t>T</t>
        </is>
      </c>
      <c r="BL452" t="inlineStr">
        <is>
          <t>T</t>
        </is>
      </c>
      <c r="BM452" t="inlineStr">
        <is>
          <t>T</t>
        </is>
      </c>
      <c r="BN452" t="inlineStr">
        <is>
          <t>T</t>
        </is>
      </c>
      <c r="BO452" t="inlineStr">
        <is>
          <t>T</t>
        </is>
      </c>
      <c r="BP452" t="inlineStr">
        <is>
          <t>T</t>
        </is>
      </c>
      <c r="BQ452" t="inlineStr">
        <is>
          <t>T</t>
        </is>
      </c>
      <c r="BR452" t="n">
        <v>88</v>
      </c>
      <c r="BS452" t="inlineStr">
        <is>
          <t>T</t>
        </is>
      </c>
    </row>
    <row r="453">
      <c r="A453" t="inlineStr">
        <is>
          <t>OREAS0920</t>
        </is>
      </c>
      <c r="B453" t="n">
        <v>0.099</v>
      </c>
      <c r="C453" t="n">
        <v>76900</v>
      </c>
      <c r="D453" t="n">
        <v>5.13</v>
      </c>
      <c r="E453" s="2" t="n">
        <v>0.01</v>
      </c>
      <c r="F453" s="2" t="n">
        <v>10</v>
      </c>
      <c r="G453" t="n">
        <v>546</v>
      </c>
      <c r="H453" t="n">
        <v>2.88</v>
      </c>
      <c r="I453" t="n">
        <v>0.6899999999999999</v>
      </c>
      <c r="J453" t="n">
        <v>4970</v>
      </c>
      <c r="K453" s="2" t="n">
        <v>0.08</v>
      </c>
      <c r="L453" t="n">
        <v>94</v>
      </c>
      <c r="M453" t="inlineStr">
        <is>
          <t>T</t>
        </is>
      </c>
      <c r="N453" t="n">
        <v>15.6</v>
      </c>
      <c r="O453" t="n">
        <v>79</v>
      </c>
      <c r="P453" t="n">
        <v>8.630000000000001</v>
      </c>
      <c r="Q453" t="n">
        <v>112</v>
      </c>
      <c r="R453" t="n">
        <v>6.44</v>
      </c>
      <c r="S453" t="n">
        <v>3.69</v>
      </c>
      <c r="T453" t="n">
        <v>1.5</v>
      </c>
      <c r="U453" t="n">
        <v>41400</v>
      </c>
      <c r="V453" t="n">
        <v>20.8</v>
      </c>
      <c r="W453" t="n">
        <v>6.97</v>
      </c>
      <c r="X453" s="2" t="n">
        <v>2</v>
      </c>
      <c r="Y453" t="n">
        <v>4.6</v>
      </c>
      <c r="Z453" s="2" t="n">
        <v>0.01</v>
      </c>
      <c r="AA453" t="n">
        <v>1.26</v>
      </c>
      <c r="AB453" t="n">
        <v>0.08400000000000001</v>
      </c>
      <c r="AC453" t="inlineStr">
        <is>
          <t>T</t>
        </is>
      </c>
      <c r="AD453" t="n">
        <v>28900</v>
      </c>
      <c r="AE453" t="n">
        <v>46.1</v>
      </c>
      <c r="AF453" t="n">
        <v>29.1</v>
      </c>
      <c r="AG453" t="n">
        <v>0.5</v>
      </c>
      <c r="AH453" t="n">
        <v>13800</v>
      </c>
      <c r="AI453" t="n">
        <v>600</v>
      </c>
      <c r="AJ453" t="n">
        <v>0.46</v>
      </c>
      <c r="AK453" t="n">
        <v>6330</v>
      </c>
      <c r="AL453" t="n">
        <v>17.4</v>
      </c>
      <c r="AM453" t="n">
        <v>40.4</v>
      </c>
      <c r="AN453" t="n">
        <v>44</v>
      </c>
      <c r="AO453" t="n">
        <v>720</v>
      </c>
      <c r="AP453" t="n">
        <v>23.5</v>
      </c>
      <c r="AQ453" t="inlineStr">
        <is>
          <t>T</t>
        </is>
      </c>
      <c r="AR453" t="n">
        <v>10.9</v>
      </c>
      <c r="AS453" t="inlineStr">
        <is>
          <t>T</t>
        </is>
      </c>
      <c r="AT453" t="n">
        <v>179</v>
      </c>
      <c r="AU453" s="2" t="n">
        <v>0.002</v>
      </c>
      <c r="AV453" t="inlineStr">
        <is>
          <t>T</t>
        </is>
      </c>
      <c r="AW453" t="inlineStr">
        <is>
          <t>T</t>
        </is>
      </c>
      <c r="AX453" t="n">
        <v>310</v>
      </c>
      <c r="AY453" t="n">
        <v>1.49</v>
      </c>
      <c r="AZ453" t="n">
        <v>14.3</v>
      </c>
      <c r="BA453" s="2" t="n">
        <v>2</v>
      </c>
      <c r="BB453" t="n">
        <v>307200</v>
      </c>
      <c r="BC453" t="n">
        <v>7.86</v>
      </c>
      <c r="BD453" t="n">
        <v>5.04</v>
      </c>
      <c r="BE453" t="n">
        <v>82</v>
      </c>
      <c r="BF453" t="n">
        <v>1.25</v>
      </c>
      <c r="BG453" t="n">
        <v>1.06</v>
      </c>
      <c r="BH453" s="2" t="n">
        <v>0.05</v>
      </c>
      <c r="BI453" t="n">
        <v>19.3</v>
      </c>
      <c r="BJ453" t="n">
        <v>4880</v>
      </c>
      <c r="BK453" t="n">
        <v>0.92</v>
      </c>
      <c r="BL453" t="n">
        <v>0.54</v>
      </c>
      <c r="BM453" t="n">
        <v>3.74</v>
      </c>
      <c r="BN453" t="n">
        <v>100</v>
      </c>
      <c r="BO453" t="n">
        <v>3.11</v>
      </c>
      <c r="BP453" t="n">
        <v>33.2</v>
      </c>
      <c r="BQ453" t="n">
        <v>3.33</v>
      </c>
      <c r="BR453" t="n">
        <v>116</v>
      </c>
      <c r="BS453" t="n">
        <v>151</v>
      </c>
    </row>
    <row r="454">
      <c r="A454" t="inlineStr">
        <is>
          <t>OREAS0920b</t>
        </is>
      </c>
      <c r="B454" t="n">
        <v>0.174</v>
      </c>
      <c r="C454" t="n">
        <v>67900</v>
      </c>
      <c r="D454" t="n">
        <v>113</v>
      </c>
      <c r="E454" t="n">
        <v>0.019</v>
      </c>
      <c r="F454" t="n">
        <v>138</v>
      </c>
      <c r="G454" t="n">
        <v>2105</v>
      </c>
      <c r="H454" t="n">
        <v>2.59</v>
      </c>
      <c r="I454" t="n">
        <v>0.79</v>
      </c>
      <c r="J454" t="n">
        <v>300</v>
      </c>
      <c r="K454" t="n">
        <v>0.042</v>
      </c>
      <c r="L454" t="n">
        <v>90</v>
      </c>
      <c r="M454" t="inlineStr">
        <is>
          <t>T</t>
        </is>
      </c>
      <c r="N454" t="n">
        <v>1.63</v>
      </c>
      <c r="O454" t="n">
        <v>87</v>
      </c>
      <c r="P454" t="n">
        <v>4.43</v>
      </c>
      <c r="Q454" t="n">
        <v>116</v>
      </c>
      <c r="R454" t="n">
        <v>3.62</v>
      </c>
      <c r="S454" t="n">
        <v>1.72</v>
      </c>
      <c r="T454" t="n">
        <v>1.29</v>
      </c>
      <c r="U454" t="n">
        <v>30300</v>
      </c>
      <c r="V454" t="n">
        <v>20.3</v>
      </c>
      <c r="W454" t="n">
        <v>5.49</v>
      </c>
      <c r="X454" t="n">
        <v>2.33</v>
      </c>
      <c r="Y454" t="n">
        <v>2.32</v>
      </c>
      <c r="Z454" t="inlineStr">
        <is>
          <t>T</t>
        </is>
      </c>
      <c r="AA454" t="n">
        <v>0.61</v>
      </c>
      <c r="AB454" t="n">
        <v>0.075</v>
      </c>
      <c r="AC454" t="inlineStr">
        <is>
          <t>T</t>
        </is>
      </c>
      <c r="AD454" t="n">
        <v>27100</v>
      </c>
      <c r="AE454" t="n">
        <v>43.5</v>
      </c>
      <c r="AF454" t="n">
        <v>21.3</v>
      </c>
      <c r="AG454" t="n">
        <v>0.26</v>
      </c>
      <c r="AH454" t="n">
        <v>3770</v>
      </c>
      <c r="AI454" t="n">
        <v>70</v>
      </c>
      <c r="AJ454" t="n">
        <v>2.93</v>
      </c>
      <c r="AK454" t="n">
        <v>980</v>
      </c>
      <c r="AL454" t="n">
        <v>5.04</v>
      </c>
      <c r="AM454" t="n">
        <v>36.2</v>
      </c>
      <c r="AN454" t="n">
        <v>9</v>
      </c>
      <c r="AO454" t="n">
        <v>320</v>
      </c>
      <c r="AP454" t="n">
        <v>26.4</v>
      </c>
      <c r="AQ454" t="inlineStr">
        <is>
          <t>T</t>
        </is>
      </c>
      <c r="AR454" t="n">
        <v>10.1</v>
      </c>
      <c r="AS454" t="inlineStr">
        <is>
          <t>T</t>
        </is>
      </c>
      <c r="AT454" t="n">
        <v>154</v>
      </c>
      <c r="AU454" s="2" t="n">
        <v>0.002</v>
      </c>
      <c r="AV454" t="inlineStr">
        <is>
          <t>T</t>
        </is>
      </c>
      <c r="AW454" t="inlineStr">
        <is>
          <t>T</t>
        </is>
      </c>
      <c r="AX454" t="n">
        <v>290</v>
      </c>
      <c r="AY454" t="n">
        <v>3.97</v>
      </c>
      <c r="AZ454" t="n">
        <v>12.5</v>
      </c>
      <c r="BA454" t="n">
        <v>2.37</v>
      </c>
      <c r="BB454" t="n">
        <v>351600</v>
      </c>
      <c r="BC454" t="n">
        <v>6.75</v>
      </c>
      <c r="BD454" t="n">
        <v>3.91</v>
      </c>
      <c r="BE454" t="n">
        <v>57</v>
      </c>
      <c r="BF454" t="n">
        <v>0.4</v>
      </c>
      <c r="BG454" t="n">
        <v>0.71</v>
      </c>
      <c r="BH454" s="2" t="n">
        <v>1</v>
      </c>
      <c r="BI454" t="n">
        <v>15.5</v>
      </c>
      <c r="BJ454" t="n">
        <v>2260</v>
      </c>
      <c r="BK454" t="n">
        <v>0.85</v>
      </c>
      <c r="BL454" t="n">
        <v>0.25</v>
      </c>
      <c r="BM454" t="n">
        <v>4.06</v>
      </c>
      <c r="BN454" t="n">
        <v>176</v>
      </c>
      <c r="BO454" t="n">
        <v>1.91</v>
      </c>
      <c r="BP454" t="n">
        <v>15.5</v>
      </c>
      <c r="BQ454" t="n">
        <v>1.61</v>
      </c>
      <c r="BR454" t="n">
        <v>57</v>
      </c>
      <c r="BS454" t="n">
        <v>80</v>
      </c>
    </row>
    <row r="455">
      <c r="A455" t="inlineStr">
        <is>
          <t>OREAS0921</t>
        </is>
      </c>
      <c r="B455" t="n">
        <v>0.164</v>
      </c>
      <c r="C455" t="n">
        <v>76200</v>
      </c>
      <c r="D455" t="n">
        <v>5.15</v>
      </c>
      <c r="E455" s="2" t="n">
        <v>0.005</v>
      </c>
      <c r="F455" s="2" t="n">
        <v>10</v>
      </c>
      <c r="G455" t="n">
        <v>537</v>
      </c>
      <c r="H455" t="n">
        <v>2.83</v>
      </c>
      <c r="I455" t="n">
        <v>1.2</v>
      </c>
      <c r="J455" t="n">
        <v>4960</v>
      </c>
      <c r="K455" s="2" t="n">
        <v>0.2</v>
      </c>
      <c r="L455" t="n">
        <v>91</v>
      </c>
      <c r="M455" t="inlineStr">
        <is>
          <t>T</t>
        </is>
      </c>
      <c r="N455" t="n">
        <v>16.5</v>
      </c>
      <c r="O455" t="n">
        <v>79</v>
      </c>
      <c r="P455" t="n">
        <v>8.529999999999999</v>
      </c>
      <c r="Q455" t="n">
        <v>274</v>
      </c>
      <c r="R455" t="n">
        <v>6.25</v>
      </c>
      <c r="S455" t="n">
        <v>3.61</v>
      </c>
      <c r="T455" t="n">
        <v>1.48</v>
      </c>
      <c r="U455" t="n">
        <v>43000</v>
      </c>
      <c r="V455" t="n">
        <v>21.3</v>
      </c>
      <c r="W455" t="n">
        <v>6.83</v>
      </c>
      <c r="X455" s="2" t="n">
        <v>2</v>
      </c>
      <c r="Y455" t="n">
        <v>4.45</v>
      </c>
      <c r="Z455" s="2" t="n">
        <v>0.02</v>
      </c>
      <c r="AA455" t="n">
        <v>1.23</v>
      </c>
      <c r="AB455" t="n">
        <v>0.11</v>
      </c>
      <c r="AC455" t="inlineStr">
        <is>
          <t>T</t>
        </is>
      </c>
      <c r="AD455" t="n">
        <v>28400</v>
      </c>
      <c r="AE455" t="n">
        <v>45.9</v>
      </c>
      <c r="AF455" t="n">
        <v>28.9</v>
      </c>
      <c r="AG455" t="n">
        <v>0.49</v>
      </c>
      <c r="AH455" t="n">
        <v>14200</v>
      </c>
      <c r="AI455" t="n">
        <v>640</v>
      </c>
      <c r="AJ455" t="n">
        <v>0.5</v>
      </c>
      <c r="AK455" t="n">
        <v>6070</v>
      </c>
      <c r="AL455" t="n">
        <v>17.1</v>
      </c>
      <c r="AM455" t="n">
        <v>39.8</v>
      </c>
      <c r="AN455" t="n">
        <v>41.9</v>
      </c>
      <c r="AO455" t="n">
        <v>700</v>
      </c>
      <c r="AP455" t="n">
        <v>28</v>
      </c>
      <c r="AQ455" t="inlineStr">
        <is>
          <t>T</t>
        </is>
      </c>
      <c r="AR455" t="n">
        <v>10.7</v>
      </c>
      <c r="AS455" t="inlineStr">
        <is>
          <t>T</t>
        </is>
      </c>
      <c r="AT455" t="n">
        <v>178</v>
      </c>
      <c r="AU455" s="2" t="n">
        <v>0.002</v>
      </c>
      <c r="AV455" t="inlineStr">
        <is>
          <t>T</t>
        </is>
      </c>
      <c r="AW455" t="inlineStr">
        <is>
          <t>T</t>
        </is>
      </c>
      <c r="AX455" t="n">
        <v>670</v>
      </c>
      <c r="AY455" t="n">
        <v>1.44</v>
      </c>
      <c r="AZ455" t="n">
        <v>14.2</v>
      </c>
      <c r="BA455" s="2" t="n">
        <v>2</v>
      </c>
      <c r="BB455" t="n">
        <v>306800</v>
      </c>
      <c r="BC455" t="n">
        <v>7.93</v>
      </c>
      <c r="BD455" t="n">
        <v>5.82</v>
      </c>
      <c r="BE455" t="n">
        <v>78</v>
      </c>
      <c r="BF455" t="n">
        <v>1.32</v>
      </c>
      <c r="BG455" t="n">
        <v>1.05</v>
      </c>
      <c r="BH455" s="2" t="n">
        <v>0.05</v>
      </c>
      <c r="BI455" t="n">
        <v>18.7</v>
      </c>
      <c r="BJ455" t="n">
        <v>4670</v>
      </c>
      <c r="BK455" t="n">
        <v>0.91</v>
      </c>
      <c r="BL455" t="n">
        <v>0.53</v>
      </c>
      <c r="BM455" t="n">
        <v>3.69</v>
      </c>
      <c r="BN455" t="n">
        <v>97</v>
      </c>
      <c r="BO455" t="n">
        <v>3.05</v>
      </c>
      <c r="BP455" t="n">
        <v>32.7</v>
      </c>
      <c r="BQ455" t="n">
        <v>3.22</v>
      </c>
      <c r="BR455" t="n">
        <v>132</v>
      </c>
      <c r="BS455" t="n">
        <v>147</v>
      </c>
    </row>
    <row r="456">
      <c r="A456" t="inlineStr">
        <is>
          <t>OREAS0921b</t>
        </is>
      </c>
      <c r="B456" t="n">
        <v>0.244</v>
      </c>
      <c r="C456" t="n">
        <v>68200</v>
      </c>
      <c r="D456" t="n">
        <v>104</v>
      </c>
      <c r="E456" s="2" t="n">
        <v>0.02</v>
      </c>
      <c r="F456" t="n">
        <v>131</v>
      </c>
      <c r="G456" t="n">
        <v>1979</v>
      </c>
      <c r="H456" t="n">
        <v>2.56</v>
      </c>
      <c r="I456" t="n">
        <v>1.3</v>
      </c>
      <c r="J456" t="n">
        <v>740</v>
      </c>
      <c r="K456" t="n">
        <v>0.068</v>
      </c>
      <c r="L456" t="n">
        <v>89</v>
      </c>
      <c r="M456" t="inlineStr">
        <is>
          <t>T</t>
        </is>
      </c>
      <c r="N456" t="n">
        <v>3.36</v>
      </c>
      <c r="O456" t="n">
        <v>88</v>
      </c>
      <c r="P456" t="n">
        <v>4.5</v>
      </c>
      <c r="Q456" t="n">
        <v>254</v>
      </c>
      <c r="R456" t="n">
        <v>3.78</v>
      </c>
      <c r="S456" t="n">
        <v>1.78</v>
      </c>
      <c r="T456" t="n">
        <v>1.29</v>
      </c>
      <c r="U456" t="n">
        <v>33000</v>
      </c>
      <c r="V456" t="n">
        <v>20.1</v>
      </c>
      <c r="W456" t="n">
        <v>5.45</v>
      </c>
      <c r="X456" t="n">
        <v>0.12</v>
      </c>
      <c r="Y456" t="n">
        <v>2.36</v>
      </c>
      <c r="Z456" t="inlineStr">
        <is>
          <t>T</t>
        </is>
      </c>
      <c r="AA456" t="n">
        <v>0.64</v>
      </c>
      <c r="AB456" t="n">
        <v>0.1</v>
      </c>
      <c r="AC456" t="inlineStr">
        <is>
          <t>T</t>
        </is>
      </c>
      <c r="AD456" t="n">
        <v>26900</v>
      </c>
      <c r="AE456" t="n">
        <v>43.2</v>
      </c>
      <c r="AF456" t="n">
        <v>22.2</v>
      </c>
      <c r="AG456" t="n">
        <v>0.27</v>
      </c>
      <c r="AH456" t="n">
        <v>5010</v>
      </c>
      <c r="AI456" t="n">
        <v>150</v>
      </c>
      <c r="AJ456" t="n">
        <v>2.86</v>
      </c>
      <c r="AK456" t="n">
        <v>1140</v>
      </c>
      <c r="AL456" t="n">
        <v>5.85</v>
      </c>
      <c r="AM456" t="n">
        <v>35.9</v>
      </c>
      <c r="AN456" t="n">
        <v>11.3</v>
      </c>
      <c r="AO456" t="n">
        <v>340</v>
      </c>
      <c r="AP456" t="n">
        <v>31</v>
      </c>
      <c r="AQ456" t="inlineStr">
        <is>
          <t>T</t>
        </is>
      </c>
      <c r="AR456" t="n">
        <v>9.92</v>
      </c>
      <c r="AS456" t="inlineStr">
        <is>
          <t>T</t>
        </is>
      </c>
      <c r="AT456" t="n">
        <v>156</v>
      </c>
      <c r="AU456" s="2" t="n">
        <v>0.002</v>
      </c>
      <c r="AV456" t="inlineStr">
        <is>
          <t>T</t>
        </is>
      </c>
      <c r="AW456" t="inlineStr">
        <is>
          <t>T</t>
        </is>
      </c>
      <c r="AX456" t="n">
        <v>610</v>
      </c>
      <c r="AY456" t="n">
        <v>3.71</v>
      </c>
      <c r="AZ456" t="n">
        <v>12.5</v>
      </c>
      <c r="BA456" t="n">
        <v>2.4</v>
      </c>
      <c r="BB456" t="n">
        <v>348700</v>
      </c>
      <c r="BC456" t="n">
        <v>6.8</v>
      </c>
      <c r="BD456" t="n">
        <v>4.54</v>
      </c>
      <c r="BE456" t="n">
        <v>54</v>
      </c>
      <c r="BF456" t="n">
        <v>0.47</v>
      </c>
      <c r="BG456" t="n">
        <v>0.68</v>
      </c>
      <c r="BH456" s="2" t="n">
        <v>1</v>
      </c>
      <c r="BI456" t="n">
        <v>15.7</v>
      </c>
      <c r="BJ456" t="n">
        <v>2340</v>
      </c>
      <c r="BK456" t="n">
        <v>0.85</v>
      </c>
      <c r="BL456" t="n">
        <v>0.26</v>
      </c>
      <c r="BM456" t="n">
        <v>3.92</v>
      </c>
      <c r="BN456" t="n">
        <v>170</v>
      </c>
      <c r="BO456" t="n">
        <v>2.06</v>
      </c>
      <c r="BP456" t="n">
        <v>16</v>
      </c>
      <c r="BQ456" t="n">
        <v>1.72</v>
      </c>
      <c r="BR456" t="n">
        <v>82</v>
      </c>
      <c r="BS456" t="n">
        <v>82</v>
      </c>
    </row>
    <row r="457">
      <c r="A457" t="inlineStr">
        <is>
          <t>OREAS0922</t>
        </is>
      </c>
      <c r="B457" t="n">
        <v>0.851</v>
      </c>
      <c r="C457" t="n">
        <v>73300</v>
      </c>
      <c r="D457" t="n">
        <v>6.91</v>
      </c>
      <c r="E457" s="2" t="n">
        <v>0.005</v>
      </c>
      <c r="F457" t="inlineStr">
        <is>
          <t>T</t>
        </is>
      </c>
      <c r="G457" t="n">
        <v>468</v>
      </c>
      <c r="H457" t="n">
        <v>2.4</v>
      </c>
      <c r="I457" t="n">
        <v>10.1</v>
      </c>
      <c r="J457" t="n">
        <v>4750</v>
      </c>
      <c r="K457" t="n">
        <v>0.29</v>
      </c>
      <c r="L457" t="n">
        <v>86</v>
      </c>
      <c r="M457" t="inlineStr">
        <is>
          <t>T</t>
        </is>
      </c>
      <c r="N457" t="n">
        <v>20.4</v>
      </c>
      <c r="O457" t="n">
        <v>75</v>
      </c>
      <c r="P457" t="n">
        <v>7.27</v>
      </c>
      <c r="Q457" t="n">
        <v>2122</v>
      </c>
      <c r="R457" t="n">
        <v>5.39</v>
      </c>
      <c r="S457" t="n">
        <v>3.11</v>
      </c>
      <c r="T457" t="n">
        <v>1.39</v>
      </c>
      <c r="U457" t="n">
        <v>55300</v>
      </c>
      <c r="V457" t="n">
        <v>20.4</v>
      </c>
      <c r="W457" t="n">
        <v>6.18</v>
      </c>
      <c r="X457" s="2" t="n">
        <v>2</v>
      </c>
      <c r="Y457" t="n">
        <v>3.78</v>
      </c>
      <c r="Z457" s="2" t="n">
        <v>0.05</v>
      </c>
      <c r="AA457" t="n">
        <v>1.04</v>
      </c>
      <c r="AB457" t="n">
        <v>0.31</v>
      </c>
      <c r="AC457" t="inlineStr">
        <is>
          <t>T</t>
        </is>
      </c>
      <c r="AD457" t="n">
        <v>25400</v>
      </c>
      <c r="AE457" t="n">
        <v>43.4</v>
      </c>
      <c r="AF457" t="n">
        <v>30.8</v>
      </c>
      <c r="AG457" t="n">
        <v>0.41</v>
      </c>
      <c r="AH457" t="n">
        <v>15800</v>
      </c>
      <c r="AI457" t="n">
        <v>830</v>
      </c>
      <c r="AJ457" t="n">
        <v>0.74</v>
      </c>
      <c r="AK457" t="n">
        <v>4410</v>
      </c>
      <c r="AL457" t="n">
        <v>14.9</v>
      </c>
      <c r="AM457" t="n">
        <v>36.7</v>
      </c>
      <c r="AN457" t="n">
        <v>43.4</v>
      </c>
      <c r="AO457" t="n">
        <v>660</v>
      </c>
      <c r="AP457" t="n">
        <v>59</v>
      </c>
      <c r="AQ457" t="inlineStr">
        <is>
          <t>T</t>
        </is>
      </c>
      <c r="AR457" t="n">
        <v>10</v>
      </c>
      <c r="AS457" t="inlineStr">
        <is>
          <t>T</t>
        </is>
      </c>
      <c r="AT457" t="n">
        <v>167</v>
      </c>
      <c r="AU457" s="2" t="n">
        <v>0.002</v>
      </c>
      <c r="AV457" t="inlineStr">
        <is>
          <t>T</t>
        </is>
      </c>
      <c r="AW457" t="inlineStr">
        <is>
          <t>T</t>
        </is>
      </c>
      <c r="AX457" t="n">
        <v>3860</v>
      </c>
      <c r="AY457" t="n">
        <v>1.35</v>
      </c>
      <c r="AZ457" t="n">
        <v>13.1</v>
      </c>
      <c r="BA457" t="n">
        <v>3.76</v>
      </c>
      <c r="BB457" t="n">
        <v>305100</v>
      </c>
      <c r="BC457" t="n">
        <v>7.31</v>
      </c>
      <c r="BD457" t="n">
        <v>9.949999999999999</v>
      </c>
      <c r="BE457" t="n">
        <v>58</v>
      </c>
      <c r="BF457" t="n">
        <v>1.24</v>
      </c>
      <c r="BG457" t="n">
        <v>0.93</v>
      </c>
      <c r="BH457" s="2" t="n">
        <v>0.03</v>
      </c>
      <c r="BI457" t="n">
        <v>17.2</v>
      </c>
      <c r="BJ457" t="n">
        <v>4270</v>
      </c>
      <c r="BK457" t="n">
        <v>0.85</v>
      </c>
      <c r="BL457" t="n">
        <v>0.44</v>
      </c>
      <c r="BM457" t="n">
        <v>3.31</v>
      </c>
      <c r="BN457" t="n">
        <v>92</v>
      </c>
      <c r="BO457" t="n">
        <v>3.81</v>
      </c>
      <c r="BP457" t="n">
        <v>28.9</v>
      </c>
      <c r="BQ457" t="n">
        <v>2.8</v>
      </c>
      <c r="BR457" t="n">
        <v>267</v>
      </c>
      <c r="BS457" t="n">
        <v>127</v>
      </c>
    </row>
    <row r="458">
      <c r="A458" t="inlineStr">
        <is>
          <t>OREAS0923</t>
        </is>
      </c>
      <c r="B458" t="n">
        <v>1.62</v>
      </c>
      <c r="C458" t="n">
        <v>72900</v>
      </c>
      <c r="D458" t="n">
        <v>7.61</v>
      </c>
      <c r="E458" s="2" t="n">
        <v>0.005</v>
      </c>
      <c r="F458" s="2" t="n">
        <v>10</v>
      </c>
      <c r="G458" t="n">
        <v>434</v>
      </c>
      <c r="H458" t="n">
        <v>2.42</v>
      </c>
      <c r="I458" t="n">
        <v>21.4</v>
      </c>
      <c r="J458" t="n">
        <v>4730</v>
      </c>
      <c r="K458" t="n">
        <v>0.42</v>
      </c>
      <c r="L458" t="n">
        <v>83</v>
      </c>
      <c r="M458" t="inlineStr">
        <is>
          <t>T</t>
        </is>
      </c>
      <c r="N458" t="n">
        <v>23.1</v>
      </c>
      <c r="O458" t="n">
        <v>71</v>
      </c>
      <c r="P458" t="n">
        <v>6.7</v>
      </c>
      <c r="Q458" t="n">
        <v>4230</v>
      </c>
      <c r="R458" t="n">
        <v>5.05</v>
      </c>
      <c r="S458" t="n">
        <v>2.86</v>
      </c>
      <c r="T458" t="n">
        <v>1.37</v>
      </c>
      <c r="U458" t="n">
        <v>64300</v>
      </c>
      <c r="V458" t="n">
        <v>20.3</v>
      </c>
      <c r="W458" t="n">
        <v>5.73</v>
      </c>
      <c r="X458" s="2" t="n">
        <v>2</v>
      </c>
      <c r="Y458" t="n">
        <v>3.42</v>
      </c>
      <c r="Z458" s="2" t="n">
        <v>1</v>
      </c>
      <c r="AA458" t="n">
        <v>0.96</v>
      </c>
      <c r="AB458" t="n">
        <v>0.52</v>
      </c>
      <c r="AC458" t="inlineStr">
        <is>
          <t>T</t>
        </is>
      </c>
      <c r="AD458" t="n">
        <v>25100</v>
      </c>
      <c r="AE458" t="n">
        <v>42.2</v>
      </c>
      <c r="AF458" t="n">
        <v>31.4</v>
      </c>
      <c r="AG458" t="n">
        <v>0.39</v>
      </c>
      <c r="AH458" t="n">
        <v>16900</v>
      </c>
      <c r="AI458" t="n">
        <v>950</v>
      </c>
      <c r="AJ458" t="n">
        <v>0.93</v>
      </c>
      <c r="AK458" t="n">
        <v>3240</v>
      </c>
      <c r="AL458" t="n">
        <v>14.1</v>
      </c>
      <c r="AM458" t="n">
        <v>35.4</v>
      </c>
      <c r="AN458" t="n">
        <v>40.7</v>
      </c>
      <c r="AO458" t="n">
        <v>630</v>
      </c>
      <c r="AP458" t="n">
        <v>83</v>
      </c>
      <c r="AQ458" t="inlineStr">
        <is>
          <t>T</t>
        </is>
      </c>
      <c r="AR458" t="n">
        <v>9.58</v>
      </c>
      <c r="AS458" t="inlineStr">
        <is>
          <t>T</t>
        </is>
      </c>
      <c r="AT458" t="n">
        <v>169</v>
      </c>
      <c r="AU458" s="2" t="n">
        <v>0.002</v>
      </c>
      <c r="AV458" t="inlineStr">
        <is>
          <t>T</t>
        </is>
      </c>
      <c r="AW458" t="inlineStr">
        <is>
          <t>T</t>
        </is>
      </c>
      <c r="AX458" t="n">
        <v>6910</v>
      </c>
      <c r="AY458" t="n">
        <v>1.29</v>
      </c>
      <c r="AZ458" t="n">
        <v>13.1</v>
      </c>
      <c r="BA458" t="n">
        <v>6.54</v>
      </c>
      <c r="BB458" t="n">
        <v>296700</v>
      </c>
      <c r="BC458" t="n">
        <v>7.01</v>
      </c>
      <c r="BD458" t="n">
        <v>13.3</v>
      </c>
      <c r="BE458" t="n">
        <v>43</v>
      </c>
      <c r="BF458" t="n">
        <v>1.11</v>
      </c>
      <c r="BG458" t="n">
        <v>0.85</v>
      </c>
      <c r="BH458" s="2" t="n">
        <v>1</v>
      </c>
      <c r="BI458" t="n">
        <v>16.5</v>
      </c>
      <c r="BJ458" t="n">
        <v>4050</v>
      </c>
      <c r="BK458" t="n">
        <v>0.86</v>
      </c>
      <c r="BL458" t="n">
        <v>0.41</v>
      </c>
      <c r="BM458" t="n">
        <v>3.06</v>
      </c>
      <c r="BN458" t="n">
        <v>93</v>
      </c>
      <c r="BO458" t="n">
        <v>4.85</v>
      </c>
      <c r="BP458" t="n">
        <v>26.4</v>
      </c>
      <c r="BQ458" t="n">
        <v>2.57</v>
      </c>
      <c r="BR458" t="n">
        <v>345</v>
      </c>
      <c r="BS458" t="n">
        <v>116</v>
      </c>
    </row>
    <row r="459">
      <c r="A459" t="inlineStr">
        <is>
          <t>OREAS0924</t>
        </is>
      </c>
      <c r="B459" t="n">
        <v>1.92</v>
      </c>
      <c r="C459" t="n">
        <v>74900</v>
      </c>
      <c r="D459" t="n">
        <v>8.49</v>
      </c>
      <c r="E459" s="2" t="n">
        <v>0.005</v>
      </c>
      <c r="F459" t="inlineStr">
        <is>
          <t>T</t>
        </is>
      </c>
      <c r="G459" t="n">
        <v>442</v>
      </c>
      <c r="H459" t="n">
        <v>2.42</v>
      </c>
      <c r="I459" t="n">
        <v>27.3</v>
      </c>
      <c r="J459" t="n">
        <v>4690</v>
      </c>
      <c r="K459" t="n">
        <v>0.48</v>
      </c>
      <c r="L459" t="n">
        <v>85</v>
      </c>
      <c r="M459" t="inlineStr">
        <is>
          <t>T</t>
        </is>
      </c>
      <c r="N459" t="n">
        <v>23.4</v>
      </c>
      <c r="O459" t="n">
        <v>74</v>
      </c>
      <c r="P459" t="n">
        <v>6.73</v>
      </c>
      <c r="Q459" t="n">
        <v>5120</v>
      </c>
      <c r="R459" t="n">
        <v>5.1</v>
      </c>
      <c r="S459" t="n">
        <v>2.89</v>
      </c>
      <c r="T459" t="n">
        <v>1.36</v>
      </c>
      <c r="U459" t="n">
        <v>64600</v>
      </c>
      <c r="V459" t="n">
        <v>21.2</v>
      </c>
      <c r="W459" t="n">
        <v>5.78</v>
      </c>
      <c r="X459" s="2" t="n">
        <v>2</v>
      </c>
      <c r="Y459" t="n">
        <v>3.33</v>
      </c>
      <c r="Z459" s="2" t="n">
        <v>0.05</v>
      </c>
      <c r="AA459" t="n">
        <v>0.98</v>
      </c>
      <c r="AB459" t="n">
        <v>0.59</v>
      </c>
      <c r="AC459" t="inlineStr">
        <is>
          <t>T</t>
        </is>
      </c>
      <c r="AD459" t="n">
        <v>26100</v>
      </c>
      <c r="AE459" t="n">
        <v>42.5</v>
      </c>
      <c r="AF459" t="n">
        <v>31.7</v>
      </c>
      <c r="AG459" t="n">
        <v>0.39</v>
      </c>
      <c r="AH459" t="n">
        <v>17200</v>
      </c>
      <c r="AI459" t="n">
        <v>950</v>
      </c>
      <c r="AJ459" t="n">
        <v>0.9399999999999999</v>
      </c>
      <c r="AK459" t="n">
        <v>3230</v>
      </c>
      <c r="AL459" t="n">
        <v>14</v>
      </c>
      <c r="AM459" t="n">
        <v>36</v>
      </c>
      <c r="AN459" t="n">
        <v>38.5</v>
      </c>
      <c r="AO459" t="n">
        <v>640</v>
      </c>
      <c r="AP459" t="n">
        <v>92</v>
      </c>
      <c r="AQ459" t="inlineStr">
        <is>
          <t>T</t>
        </is>
      </c>
      <c r="AR459" t="n">
        <v>9.619999999999999</v>
      </c>
      <c r="AS459" t="inlineStr">
        <is>
          <t>T</t>
        </is>
      </c>
      <c r="AT459" t="n">
        <v>173</v>
      </c>
      <c r="AU459" s="2" t="n">
        <v>0.002</v>
      </c>
      <c r="AV459" t="inlineStr">
        <is>
          <t>T</t>
        </is>
      </c>
      <c r="AW459" t="inlineStr">
        <is>
          <t>T</t>
        </is>
      </c>
      <c r="AX459" t="n">
        <v>8040</v>
      </c>
      <c r="AY459" t="n">
        <v>1.33</v>
      </c>
      <c r="AZ459" t="n">
        <v>13.2</v>
      </c>
      <c r="BA459" t="n">
        <v>7.86</v>
      </c>
      <c r="BB459" t="n">
        <v>292500</v>
      </c>
      <c r="BC459" t="n">
        <v>6.84</v>
      </c>
      <c r="BD459" t="n">
        <v>13.6</v>
      </c>
      <c r="BE459" t="n">
        <v>40.4</v>
      </c>
      <c r="BF459" t="n">
        <v>1.11</v>
      </c>
      <c r="BG459" t="n">
        <v>0.86</v>
      </c>
      <c r="BH459" s="2" t="n">
        <v>0.05</v>
      </c>
      <c r="BI459" t="n">
        <v>16.6</v>
      </c>
      <c r="BJ459" t="n">
        <v>4020</v>
      </c>
      <c r="BK459" t="n">
        <v>0.9</v>
      </c>
      <c r="BL459" t="n">
        <v>0.4</v>
      </c>
      <c r="BM459" t="n">
        <v>3.06</v>
      </c>
      <c r="BN459" t="n">
        <v>94</v>
      </c>
      <c r="BO459" t="n">
        <v>5.41</v>
      </c>
      <c r="BP459" t="n">
        <v>26.4</v>
      </c>
      <c r="BQ459" t="n">
        <v>2.58</v>
      </c>
      <c r="BR459" t="n">
        <v>380</v>
      </c>
      <c r="BS459" t="n">
        <v>109</v>
      </c>
    </row>
    <row r="460">
      <c r="A460" t="inlineStr">
        <is>
          <t>OREAS0925</t>
        </is>
      </c>
      <c r="B460" t="n">
        <v>2.41</v>
      </c>
      <c r="C460" t="n">
        <v>73200</v>
      </c>
      <c r="D460" t="n">
        <v>9.6</v>
      </c>
      <c r="E460" s="2" t="n">
        <v>0.005</v>
      </c>
      <c r="F460" s="2" t="n">
        <v>10</v>
      </c>
      <c r="G460" t="n">
        <v>425</v>
      </c>
      <c r="H460" t="n">
        <v>2.32</v>
      </c>
      <c r="I460" t="n">
        <v>31.3</v>
      </c>
      <c r="J460" t="n">
        <v>4580</v>
      </c>
      <c r="K460" t="n">
        <v>0.54</v>
      </c>
      <c r="L460" t="n">
        <v>82</v>
      </c>
      <c r="M460" t="inlineStr">
        <is>
          <t>T</t>
        </is>
      </c>
      <c r="N460" t="n">
        <v>24.6</v>
      </c>
      <c r="O460" t="n">
        <v>70</v>
      </c>
      <c r="P460" t="n">
        <v>6.5</v>
      </c>
      <c r="Q460" t="n">
        <v>6150</v>
      </c>
      <c r="R460" t="n">
        <v>4.82</v>
      </c>
      <c r="S460" t="n">
        <v>2.7</v>
      </c>
      <c r="T460" t="n">
        <v>1.28</v>
      </c>
      <c r="U460" t="n">
        <v>68600</v>
      </c>
      <c r="V460" t="n">
        <v>20.3</v>
      </c>
      <c r="W460" t="n">
        <v>5.58</v>
      </c>
      <c r="X460" s="2" t="n">
        <v>2</v>
      </c>
      <c r="Y460" t="n">
        <v>3.15</v>
      </c>
      <c r="Z460" s="2" t="n">
        <v>0.08</v>
      </c>
      <c r="AA460" t="n">
        <v>0.93</v>
      </c>
      <c r="AB460" t="n">
        <v>0.67</v>
      </c>
      <c r="AC460" t="inlineStr">
        <is>
          <t>T</t>
        </is>
      </c>
      <c r="AD460" t="n">
        <v>24700</v>
      </c>
      <c r="AE460" t="n">
        <v>41.3</v>
      </c>
      <c r="AF460" t="n">
        <v>32.3</v>
      </c>
      <c r="AG460" t="n">
        <v>0.38</v>
      </c>
      <c r="AH460" t="n">
        <v>17900</v>
      </c>
      <c r="AI460" t="n">
        <v>990</v>
      </c>
      <c r="AJ460" t="n">
        <v>0.99</v>
      </c>
      <c r="AK460" t="n">
        <v>2860</v>
      </c>
      <c r="AL460" t="n">
        <v>13.3</v>
      </c>
      <c r="AM460" t="n">
        <v>34.8</v>
      </c>
      <c r="AN460" t="n">
        <v>35.5</v>
      </c>
      <c r="AO460" t="n">
        <v>620</v>
      </c>
      <c r="AP460" t="n">
        <v>110</v>
      </c>
      <c r="AQ460" t="inlineStr">
        <is>
          <t>T</t>
        </is>
      </c>
      <c r="AR460" t="n">
        <v>9.359999999999999</v>
      </c>
      <c r="AS460" t="inlineStr">
        <is>
          <t>T</t>
        </is>
      </c>
      <c r="AT460" t="n">
        <v>166</v>
      </c>
      <c r="AU460" s="2" t="n">
        <v>0.002</v>
      </c>
      <c r="AV460" t="inlineStr">
        <is>
          <t>T</t>
        </is>
      </c>
      <c r="AW460" t="inlineStr">
        <is>
          <t>T</t>
        </is>
      </c>
      <c r="AX460" t="n">
        <v>9620</v>
      </c>
      <c r="AY460" t="n">
        <v>1.36</v>
      </c>
      <c r="AZ460" t="n">
        <v>13.1</v>
      </c>
      <c r="BA460" t="n">
        <v>9.07</v>
      </c>
      <c r="BB460" t="n">
        <v>294300</v>
      </c>
      <c r="BC460" t="n">
        <v>6.71</v>
      </c>
      <c r="BD460" t="n">
        <v>14.9</v>
      </c>
      <c r="BE460" t="n">
        <v>36.2</v>
      </c>
      <c r="BF460" t="n">
        <v>1.06</v>
      </c>
      <c r="BG460" t="n">
        <v>0.8100000000000001</v>
      </c>
      <c r="BH460" s="2" t="n">
        <v>0.05</v>
      </c>
      <c r="BI460" t="n">
        <v>16</v>
      </c>
      <c r="BJ460" t="n">
        <v>3910</v>
      </c>
      <c r="BK460" t="n">
        <v>0.87</v>
      </c>
      <c r="BL460" t="n">
        <v>0.39</v>
      </c>
      <c r="BM460" t="n">
        <v>2.94</v>
      </c>
      <c r="BN460" t="n">
        <v>90</v>
      </c>
      <c r="BO460" t="n">
        <v>5.82</v>
      </c>
      <c r="BP460" t="n">
        <v>24.6</v>
      </c>
      <c r="BQ460" t="n">
        <v>2.43</v>
      </c>
      <c r="BR460" t="n">
        <v>446</v>
      </c>
      <c r="BS460" t="n">
        <v>106</v>
      </c>
    </row>
    <row r="461">
      <c r="A461" t="inlineStr">
        <is>
          <t>OREAS0926</t>
        </is>
      </c>
      <c r="B461" t="n">
        <v>2.97</v>
      </c>
      <c r="C461" t="n">
        <v>73000</v>
      </c>
      <c r="D461" t="n">
        <v>8.640000000000001</v>
      </c>
      <c r="E461" s="2" t="n">
        <v>0.01</v>
      </c>
      <c r="F461" s="2" t="n">
        <v>10</v>
      </c>
      <c r="G461" t="n">
        <v>427</v>
      </c>
      <c r="H461" t="n">
        <v>2.23</v>
      </c>
      <c r="I461" t="n">
        <v>41</v>
      </c>
      <c r="J461" t="n">
        <v>4770</v>
      </c>
      <c r="K461" t="n">
        <v>0.51</v>
      </c>
      <c r="L461" t="n">
        <v>84</v>
      </c>
      <c r="M461" t="inlineStr">
        <is>
          <t>T</t>
        </is>
      </c>
      <c r="N461" t="n">
        <v>26.1</v>
      </c>
      <c r="O461" t="n">
        <v>70</v>
      </c>
      <c r="P461" t="n">
        <v>6.55</v>
      </c>
      <c r="Q461" t="n">
        <v>8130</v>
      </c>
      <c r="R461" t="n">
        <v>4.94</v>
      </c>
      <c r="S461" t="n">
        <v>2.78</v>
      </c>
      <c r="T461" t="n">
        <v>1.36</v>
      </c>
      <c r="U461" t="n">
        <v>71300</v>
      </c>
      <c r="V461" t="n">
        <v>20</v>
      </c>
      <c r="W461" t="n">
        <v>5.71</v>
      </c>
      <c r="X461" s="2" t="n">
        <v>2</v>
      </c>
      <c r="Y461" t="n">
        <v>3.12</v>
      </c>
      <c r="Z461" s="2" t="n">
        <v>0.06</v>
      </c>
      <c r="AA461" t="n">
        <v>0.92</v>
      </c>
      <c r="AB461" t="n">
        <v>0.84</v>
      </c>
      <c r="AC461" t="inlineStr">
        <is>
          <t>T</t>
        </is>
      </c>
      <c r="AD461" t="n">
        <v>24900</v>
      </c>
      <c r="AE461" t="n">
        <v>41.8</v>
      </c>
      <c r="AF461" t="n">
        <v>31.1</v>
      </c>
      <c r="AG461" t="n">
        <v>0.38</v>
      </c>
      <c r="AH461" t="n">
        <v>17300</v>
      </c>
      <c r="AI461" t="n">
        <v>990</v>
      </c>
      <c r="AJ461" t="n">
        <v>1.04</v>
      </c>
      <c r="AK461" t="n">
        <v>2780</v>
      </c>
      <c r="AL461" t="n">
        <v>13.5</v>
      </c>
      <c r="AM461" t="n">
        <v>35.3</v>
      </c>
      <c r="AN461" t="n">
        <v>36.6</v>
      </c>
      <c r="AO461" t="n">
        <v>620</v>
      </c>
      <c r="AP461" t="n">
        <v>98</v>
      </c>
      <c r="AQ461" t="inlineStr">
        <is>
          <t>T</t>
        </is>
      </c>
      <c r="AR461" t="n">
        <v>9.609999999999999</v>
      </c>
      <c r="AS461" t="inlineStr">
        <is>
          <t>T</t>
        </is>
      </c>
      <c r="AT461" t="n">
        <v>169</v>
      </c>
      <c r="AU461" s="2" t="n">
        <v>0.005</v>
      </c>
      <c r="AV461" t="inlineStr">
        <is>
          <t>T</t>
        </is>
      </c>
      <c r="AW461" t="inlineStr">
        <is>
          <t>T</t>
        </is>
      </c>
      <c r="AX461" t="n">
        <v>11600</v>
      </c>
      <c r="AY461" t="n">
        <v>1.32</v>
      </c>
      <c r="AZ461" t="n">
        <v>13.1</v>
      </c>
      <c r="BA461" t="n">
        <v>10.7</v>
      </c>
      <c r="BB461" t="n">
        <v>293500</v>
      </c>
      <c r="BC461" t="n">
        <v>6.74</v>
      </c>
      <c r="BD461" t="n">
        <v>16.9</v>
      </c>
      <c r="BE461" t="n">
        <v>36.2</v>
      </c>
      <c r="BF461" t="n">
        <v>1.03</v>
      </c>
      <c r="BG461" t="n">
        <v>0.84</v>
      </c>
      <c r="BH461" s="2" t="n">
        <v>0.08</v>
      </c>
      <c r="BI461" t="n">
        <v>16.1</v>
      </c>
      <c r="BJ461" t="n">
        <v>3910</v>
      </c>
      <c r="BK461" t="n">
        <v>0.86</v>
      </c>
      <c r="BL461" t="n">
        <v>0.39</v>
      </c>
      <c r="BM461" t="n">
        <v>2.93</v>
      </c>
      <c r="BN461" t="n">
        <v>91</v>
      </c>
      <c r="BO461" t="n">
        <v>6.6</v>
      </c>
      <c r="BP461" t="n">
        <v>25</v>
      </c>
      <c r="BQ461" t="n">
        <v>2.46</v>
      </c>
      <c r="BR461" t="n">
        <v>398</v>
      </c>
      <c r="BS461" t="n">
        <v>107</v>
      </c>
    </row>
    <row r="462">
      <c r="A462" t="inlineStr">
        <is>
          <t>OREAS0927</t>
        </is>
      </c>
      <c r="B462" t="n">
        <v>3.9</v>
      </c>
      <c r="C462" t="n">
        <v>64100</v>
      </c>
      <c r="D462" t="n">
        <v>16.3</v>
      </c>
      <c r="E462" s="2" t="n">
        <v>0.01</v>
      </c>
      <c r="F462" s="2" t="n">
        <v>20</v>
      </c>
      <c r="G462" t="n">
        <v>308</v>
      </c>
      <c r="H462" t="n">
        <v>1.8</v>
      </c>
      <c r="I462" t="n">
        <v>57</v>
      </c>
      <c r="J462" t="n">
        <v>3900</v>
      </c>
      <c r="K462" t="n">
        <v>1.01</v>
      </c>
      <c r="L462" t="n">
        <v>72</v>
      </c>
      <c r="M462" t="inlineStr">
        <is>
          <t>T</t>
        </is>
      </c>
      <c r="N462" t="n">
        <v>28.7</v>
      </c>
      <c r="O462" t="n">
        <v>62</v>
      </c>
      <c r="P462" t="n">
        <v>5.19</v>
      </c>
      <c r="Q462" t="n">
        <v>10800</v>
      </c>
      <c r="R462" t="n">
        <v>4.08</v>
      </c>
      <c r="S462" t="n">
        <v>2.28</v>
      </c>
      <c r="T462" t="n">
        <v>1.07</v>
      </c>
      <c r="U462" t="n">
        <v>83500</v>
      </c>
      <c r="V462" t="n">
        <v>18.1</v>
      </c>
      <c r="W462" t="n">
        <v>4.89</v>
      </c>
      <c r="X462" s="2" t="n">
        <v>2</v>
      </c>
      <c r="Y462" t="n">
        <v>2.87</v>
      </c>
      <c r="Z462" s="2" t="n">
        <v>0.13</v>
      </c>
      <c r="AA462" t="n">
        <v>0.76</v>
      </c>
      <c r="AB462" t="n">
        <v>1.07</v>
      </c>
      <c r="AC462" t="inlineStr">
        <is>
          <t>T</t>
        </is>
      </c>
      <c r="AD462" t="n">
        <v>17900</v>
      </c>
      <c r="AE462" t="n">
        <v>36.6</v>
      </c>
      <c r="AF462" t="n">
        <v>34.5</v>
      </c>
      <c r="AG462" t="n">
        <v>0.31</v>
      </c>
      <c r="AH462" t="n">
        <v>21100</v>
      </c>
      <c r="AI462" t="n">
        <v>1150</v>
      </c>
      <c r="AJ462" t="n">
        <v>1.21</v>
      </c>
      <c r="AK462" t="n">
        <v>1910</v>
      </c>
      <c r="AL462" t="n">
        <v>11.1</v>
      </c>
      <c r="AM462" t="n">
        <v>30.8</v>
      </c>
      <c r="AN462" t="n">
        <v>30.2</v>
      </c>
      <c r="AO462" t="n">
        <v>560</v>
      </c>
      <c r="AP462" t="n">
        <v>209</v>
      </c>
      <c r="AQ462" t="inlineStr">
        <is>
          <t>T</t>
        </is>
      </c>
      <c r="AR462" t="n">
        <v>8.25</v>
      </c>
      <c r="AS462" t="inlineStr">
        <is>
          <t>T</t>
        </is>
      </c>
      <c r="AT462" t="n">
        <v>122</v>
      </c>
      <c r="AU462" s="2" t="n">
        <v>0.002</v>
      </c>
      <c r="AV462" t="inlineStr">
        <is>
          <t>T</t>
        </is>
      </c>
      <c r="AW462" t="inlineStr">
        <is>
          <t>T</t>
        </is>
      </c>
      <c r="AX462" t="n">
        <v>17500</v>
      </c>
      <c r="AY462" t="n">
        <v>1.65</v>
      </c>
      <c r="AZ462" t="n">
        <v>11.3</v>
      </c>
      <c r="BA462" t="n">
        <v>15.7</v>
      </c>
      <c r="BB462" t="n">
        <v>294400</v>
      </c>
      <c r="BC462" t="n">
        <v>5.88</v>
      </c>
      <c r="BD462" t="n">
        <v>20.7</v>
      </c>
      <c r="BE462" t="n">
        <v>28.3</v>
      </c>
      <c r="BF462" t="n">
        <v>0.86</v>
      </c>
      <c r="BG462" t="n">
        <v>0.71</v>
      </c>
      <c r="BH462" s="2" t="n">
        <v>0.07000000000000001</v>
      </c>
      <c r="BI462" t="n">
        <v>13.9</v>
      </c>
      <c r="BJ462" t="n">
        <v>3280</v>
      </c>
      <c r="BK462" t="n">
        <v>0.67</v>
      </c>
      <c r="BL462" t="n">
        <v>0.32</v>
      </c>
      <c r="BM462" t="n">
        <v>2.6</v>
      </c>
      <c r="BN462" t="n">
        <v>77</v>
      </c>
      <c r="BO462" t="n">
        <v>7.74</v>
      </c>
      <c r="BP462" t="n">
        <v>20</v>
      </c>
      <c r="BQ462" t="n">
        <v>1.98</v>
      </c>
      <c r="BR462" t="n">
        <v>716</v>
      </c>
      <c r="BS462" t="n">
        <v>97</v>
      </c>
    </row>
    <row r="463">
      <c r="A463" t="inlineStr">
        <is>
          <t>OREAS0928</t>
        </is>
      </c>
      <c r="B463" t="n">
        <v>5.11</v>
      </c>
      <c r="C463" t="n">
        <v>62800</v>
      </c>
      <c r="D463" t="n">
        <v>9.699999999999999</v>
      </c>
      <c r="E463" t="inlineStr">
        <is>
          <t>T</t>
        </is>
      </c>
      <c r="F463" t="inlineStr">
        <is>
          <t>T</t>
        </is>
      </c>
      <c r="G463" t="n">
        <v>299</v>
      </c>
      <c r="H463" t="n">
        <v>1.97</v>
      </c>
      <c r="I463" t="n">
        <v>79</v>
      </c>
      <c r="J463" t="n">
        <v>4440</v>
      </c>
      <c r="K463" s="2" t="n">
        <v>1</v>
      </c>
      <c r="L463" t="inlineStr">
        <is>
          <t>T</t>
        </is>
      </c>
      <c r="M463" t="inlineStr">
        <is>
          <t>T</t>
        </is>
      </c>
      <c r="N463" t="n">
        <v>31.3</v>
      </c>
      <c r="O463" t="n">
        <v>59</v>
      </c>
      <c r="P463" t="inlineStr">
        <is>
          <t>T</t>
        </is>
      </c>
      <c r="Q463" t="n">
        <v>15300</v>
      </c>
      <c r="R463" t="inlineStr">
        <is>
          <t>T</t>
        </is>
      </c>
      <c r="S463" t="inlineStr">
        <is>
          <t>T</t>
        </is>
      </c>
      <c r="T463" t="inlineStr">
        <is>
          <t>T</t>
        </is>
      </c>
      <c r="U463" t="n">
        <v>87900</v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inlineStr">
        <is>
          <t>T</t>
        </is>
      </c>
      <c r="AD463" t="n">
        <v>19100</v>
      </c>
      <c r="AE463" t="n">
        <v>35.2</v>
      </c>
      <c r="AF463" t="n">
        <v>28.3</v>
      </c>
      <c r="AG463" t="inlineStr">
        <is>
          <t>T</t>
        </is>
      </c>
      <c r="AH463" t="n">
        <v>16800</v>
      </c>
      <c r="AI463" t="n">
        <v>1080</v>
      </c>
      <c r="AJ463" s="2" t="n">
        <v>1.5</v>
      </c>
      <c r="AK463" t="n">
        <v>1880</v>
      </c>
      <c r="AL463" t="n">
        <v>11.4</v>
      </c>
      <c r="AM463" t="inlineStr">
        <is>
          <t>T</t>
        </is>
      </c>
      <c r="AN463" t="n">
        <v>28.1</v>
      </c>
      <c r="AO463" t="n">
        <v>550</v>
      </c>
      <c r="AP463" t="n">
        <v>122</v>
      </c>
      <c r="AQ463" t="inlineStr">
        <is>
          <t>T</t>
        </is>
      </c>
      <c r="AR463" t="inlineStr">
        <is>
          <t>T</t>
        </is>
      </c>
      <c r="AS463" t="inlineStr">
        <is>
          <t>T</t>
        </is>
      </c>
      <c r="AT463" t="inlineStr">
        <is>
          <t>T</t>
        </is>
      </c>
      <c r="AU463" t="inlineStr">
        <is>
          <t>T</t>
        </is>
      </c>
      <c r="AV463" t="inlineStr">
        <is>
          <t>T</t>
        </is>
      </c>
      <c r="AW463" t="inlineStr">
        <is>
          <t>T</t>
        </is>
      </c>
      <c r="AX463" t="n">
        <v>19100</v>
      </c>
      <c r="AY463" t="n">
        <v>1.39</v>
      </c>
      <c r="AZ463" t="inlineStr">
        <is>
          <t>T</t>
        </is>
      </c>
      <c r="BA463" t="n">
        <v>18.8</v>
      </c>
      <c r="BB463" t="n">
        <v>287472.476</v>
      </c>
      <c r="BC463" t="inlineStr">
        <is>
          <t>T</t>
        </is>
      </c>
      <c r="BD463" t="n">
        <v>26.2</v>
      </c>
      <c r="BE463" t="n">
        <v>32.6</v>
      </c>
      <c r="BF463" t="inlineStr">
        <is>
          <t>T</t>
        </is>
      </c>
      <c r="BG463" t="inlineStr">
        <is>
          <t>T</t>
        </is>
      </c>
      <c r="BH463" t="inlineStr">
        <is>
          <t>T</t>
        </is>
      </c>
      <c r="BI463" t="n">
        <v>13.1</v>
      </c>
      <c r="BJ463" t="n">
        <v>2990</v>
      </c>
      <c r="BK463" t="n">
        <v>0.72</v>
      </c>
      <c r="BL463" t="inlineStr">
        <is>
          <t>T</t>
        </is>
      </c>
      <c r="BM463" t="inlineStr">
        <is>
          <t>T</t>
        </is>
      </c>
      <c r="BN463" t="n">
        <v>32.7</v>
      </c>
      <c r="BO463" t="n">
        <v>10.6</v>
      </c>
      <c r="BP463" t="n">
        <v>20.4</v>
      </c>
      <c r="BQ463" t="inlineStr">
        <is>
          <t>T</t>
        </is>
      </c>
      <c r="BR463" t="n">
        <v>436</v>
      </c>
      <c r="BS463" t="inlineStr">
        <is>
          <t>T</t>
        </is>
      </c>
    </row>
    <row r="464">
      <c r="A464" t="inlineStr">
        <is>
          <t>OREAS0929</t>
        </is>
      </c>
      <c r="B464" t="n">
        <v>7.03</v>
      </c>
      <c r="C464" t="n">
        <v>62200</v>
      </c>
      <c r="D464" t="n">
        <v>9.949999999999999</v>
      </c>
      <c r="E464" t="inlineStr">
        <is>
          <t>T</t>
        </is>
      </c>
      <c r="F464" t="inlineStr">
        <is>
          <t>T</t>
        </is>
      </c>
      <c r="G464" t="n">
        <v>291</v>
      </c>
      <c r="H464" t="n">
        <v>2</v>
      </c>
      <c r="I464" t="n">
        <v>111</v>
      </c>
      <c r="J464" t="n">
        <v>4360</v>
      </c>
      <c r="K464" t="inlineStr">
        <is>
          <t>T</t>
        </is>
      </c>
      <c r="L464" t="inlineStr">
        <is>
          <t>T</t>
        </is>
      </c>
      <c r="M464" t="inlineStr">
        <is>
          <t>T</t>
        </is>
      </c>
      <c r="N464" t="n">
        <v>33.6</v>
      </c>
      <c r="O464" t="n">
        <v>62</v>
      </c>
      <c r="P464" t="inlineStr">
        <is>
          <t>T</t>
        </is>
      </c>
      <c r="Q464" t="n">
        <v>20000</v>
      </c>
      <c r="R464" t="inlineStr">
        <is>
          <t>T</t>
        </is>
      </c>
      <c r="S464" t="inlineStr">
        <is>
          <t>T</t>
        </is>
      </c>
      <c r="T464" t="inlineStr">
        <is>
          <t>T</t>
        </is>
      </c>
      <c r="U464" t="n">
        <v>90000</v>
      </c>
      <c r="V464" t="inlineStr">
        <is>
          <t>T</t>
        </is>
      </c>
      <c r="W464" t="inlineStr">
        <is>
          <t>T</t>
        </is>
      </c>
      <c r="X464" t="inlineStr">
        <is>
          <t>T</t>
        </is>
      </c>
      <c r="Y464" t="inlineStr">
        <is>
          <t>T</t>
        </is>
      </c>
      <c r="Z464" t="inlineStr">
        <is>
          <t>T</t>
        </is>
      </c>
      <c r="AA464" t="inlineStr">
        <is>
          <t>T</t>
        </is>
      </c>
      <c r="AB464" t="inlineStr">
        <is>
          <t>T</t>
        </is>
      </c>
      <c r="AC464" t="inlineStr">
        <is>
          <t>T</t>
        </is>
      </c>
      <c r="AD464" t="n">
        <v>20800</v>
      </c>
      <c r="AE464" t="inlineStr">
        <is>
          <t>T</t>
        </is>
      </c>
      <c r="AF464" t="n">
        <v>27.1</v>
      </c>
      <c r="AG464" t="inlineStr">
        <is>
          <t>T</t>
        </is>
      </c>
      <c r="AH464" t="n">
        <v>16500</v>
      </c>
      <c r="AI464" t="n">
        <v>1000</v>
      </c>
      <c r="AJ464" s="2" t="n">
        <v>1.2</v>
      </c>
      <c r="AK464" t="n">
        <v>2100</v>
      </c>
      <c r="AL464" t="n">
        <v>11.5</v>
      </c>
      <c r="AM464" t="inlineStr">
        <is>
          <t>T</t>
        </is>
      </c>
      <c r="AN464" t="n">
        <v>29.7</v>
      </c>
      <c r="AO464" t="n">
        <v>550</v>
      </c>
      <c r="AP464" t="n">
        <v>130</v>
      </c>
      <c r="AQ464" t="inlineStr">
        <is>
          <t>T</t>
        </is>
      </c>
      <c r="AR464" t="inlineStr">
        <is>
          <t>T</t>
        </is>
      </c>
      <c r="AS464" t="inlineStr">
        <is>
          <t>T</t>
        </is>
      </c>
      <c r="AT464" t="inlineStr">
        <is>
          <t>T</t>
        </is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23900</v>
      </c>
      <c r="AY464" t="n">
        <v>1.48</v>
      </c>
      <c r="AZ464" t="inlineStr">
        <is>
          <t>T</t>
        </is>
      </c>
      <c r="BA464" t="n">
        <v>24.1</v>
      </c>
      <c r="BB464" t="n">
        <v>279105.391</v>
      </c>
      <c r="BC464" t="inlineStr">
        <is>
          <t>T</t>
        </is>
      </c>
      <c r="BD464" t="n">
        <v>29.1</v>
      </c>
      <c r="BE464" t="n">
        <v>33.3</v>
      </c>
      <c r="BF464" t="inlineStr">
        <is>
          <t>T</t>
        </is>
      </c>
      <c r="BG464" t="inlineStr">
        <is>
          <t>T</t>
        </is>
      </c>
      <c r="BH464" t="inlineStr">
        <is>
          <t>T</t>
        </is>
      </c>
      <c r="BI464" t="n">
        <v>13.1</v>
      </c>
      <c r="BJ464" t="n">
        <v>3180</v>
      </c>
      <c r="BK464" t="inlineStr">
        <is>
          <t>T</t>
        </is>
      </c>
      <c r="BL464" t="inlineStr">
        <is>
          <t>T</t>
        </is>
      </c>
      <c r="BM464" t="inlineStr">
        <is>
          <t>T</t>
        </is>
      </c>
      <c r="BN464" t="n">
        <v>31.8</v>
      </c>
      <c r="BO464" t="n">
        <v>13.1</v>
      </c>
      <c r="BP464" t="n">
        <v>20</v>
      </c>
      <c r="BQ464" t="inlineStr">
        <is>
          <t>T</t>
        </is>
      </c>
      <c r="BR464" t="n">
        <v>477</v>
      </c>
      <c r="BS464" t="n">
        <v>88</v>
      </c>
    </row>
    <row r="465">
      <c r="A465" t="inlineStr">
        <is>
          <t>OREAS0093</t>
        </is>
      </c>
      <c r="B465" t="n">
        <v>1.76</v>
      </c>
      <c r="C465" t="inlineStr">
        <is>
          <t>T</t>
        </is>
      </c>
      <c r="D465" t="inlineStr">
        <is>
          <t>T</t>
        </is>
      </c>
      <c r="E465" t="inlineStr">
        <is>
          <t>T</t>
        </is>
      </c>
      <c r="F465" t="inlineStr">
        <is>
          <t>T</t>
        </is>
      </c>
      <c r="G465" t="inlineStr">
        <is>
          <t>T</t>
        </is>
      </c>
      <c r="H465" t="inlineStr">
        <is>
          <t>T</t>
        </is>
      </c>
      <c r="I465" t="n">
        <v>4.6</v>
      </c>
      <c r="J465" t="inlineStr">
        <is>
          <t>T</t>
        </is>
      </c>
      <c r="K465" t="inlineStr">
        <is>
          <t>T</t>
        </is>
      </c>
      <c r="L465" t="inlineStr">
        <is>
          <t>T</t>
        </is>
      </c>
      <c r="M465" t="inlineStr">
        <is>
          <t>T</t>
        </is>
      </c>
      <c r="N465" t="n">
        <v>18.8</v>
      </c>
      <c r="O465" t="inlineStr">
        <is>
          <t>T</t>
        </is>
      </c>
      <c r="P465" t="inlineStr">
        <is>
          <t>T</t>
        </is>
      </c>
      <c r="Q465" t="n">
        <v>5817</v>
      </c>
      <c r="R465" t="inlineStr">
        <is>
          <t>T</t>
        </is>
      </c>
      <c r="S465" t="inlineStr">
        <is>
          <t>T</t>
        </is>
      </c>
      <c r="T465" t="inlineStr">
        <is>
          <t>T</t>
        </is>
      </c>
      <c r="U465" t="inlineStr">
        <is>
          <t>T</t>
        </is>
      </c>
      <c r="V465" t="inlineStr">
        <is>
          <t>T</t>
        </is>
      </c>
      <c r="W465" t="inlineStr">
        <is>
          <t>T</t>
        </is>
      </c>
      <c r="X465" t="inlineStr">
        <is>
          <t>T</t>
        </is>
      </c>
      <c r="Y465" t="inlineStr">
        <is>
          <t>T</t>
        </is>
      </c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inlineStr">
        <is>
          <t>T</t>
        </is>
      </c>
      <c r="AD465" t="inlineStr">
        <is>
          <t>T</t>
        </is>
      </c>
      <c r="AE465" t="inlineStr">
        <is>
          <t>T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T</t>
        </is>
      </c>
      <c r="AK465" t="inlineStr">
        <is>
          <t>T</t>
        </is>
      </c>
      <c r="AL465" t="inlineStr">
        <is>
          <t>T</t>
        </is>
      </c>
      <c r="AM465" t="inlineStr">
        <is>
          <t>T</t>
        </is>
      </c>
      <c r="AN465" t="inlineStr">
        <is>
          <t>T</t>
        </is>
      </c>
      <c r="AO465" t="inlineStr">
        <is>
          <t>T</t>
        </is>
      </c>
      <c r="AP465" t="n">
        <v>18.3</v>
      </c>
      <c r="AQ465" t="inlineStr">
        <is>
          <t>T</t>
        </is>
      </c>
      <c r="AR465" t="inlineStr">
        <is>
          <t>T</t>
        </is>
      </c>
      <c r="AS465" t="inlineStr">
        <is>
          <t>T</t>
        </is>
      </c>
      <c r="AT465" t="inlineStr">
        <is>
          <t>T</t>
        </is>
      </c>
      <c r="AU465" t="inlineStr">
        <is>
          <t>T</t>
        </is>
      </c>
      <c r="AV465" t="inlineStr">
        <is>
          <t>T</t>
        </is>
      </c>
      <c r="AW465" t="inlineStr">
        <is>
          <t>T</t>
        </is>
      </c>
      <c r="AX465" t="n">
        <v>7082</v>
      </c>
      <c r="AY465" t="n">
        <v>1.7</v>
      </c>
      <c r="AZ465" t="inlineStr">
        <is>
          <t>T</t>
        </is>
      </c>
      <c r="BA465" t="n">
        <v>7.49</v>
      </c>
      <c r="BB465" t="inlineStr">
        <is>
          <t>T</t>
        </is>
      </c>
      <c r="BC465" t="inlineStr">
        <is>
          <t>T</t>
        </is>
      </c>
      <c r="BD465" t="n">
        <v>14.9</v>
      </c>
      <c r="BE465" t="inlineStr">
        <is>
          <t>T</t>
        </is>
      </c>
      <c r="BF465" t="inlineStr">
        <is>
          <t>T</t>
        </is>
      </c>
      <c r="BG465" t="inlineStr">
        <is>
          <t>T</t>
        </is>
      </c>
      <c r="BH465" t="inlineStr">
        <is>
          <t>T</t>
        </is>
      </c>
      <c r="BI465" t="inlineStr">
        <is>
          <t>T</t>
        </is>
      </c>
      <c r="BJ465" t="inlineStr">
        <is>
          <t>T</t>
        </is>
      </c>
      <c r="BK465" t="inlineStr">
        <is>
          <t>T</t>
        </is>
      </c>
      <c r="BL465" t="inlineStr">
        <is>
          <t>T</t>
        </is>
      </c>
      <c r="BM465" t="inlineStr">
        <is>
          <t>T</t>
        </is>
      </c>
      <c r="BN465" t="inlineStr">
        <is>
          <t>T</t>
        </is>
      </c>
      <c r="BO465" t="inlineStr">
        <is>
          <t>T</t>
        </is>
      </c>
      <c r="BP465" t="inlineStr">
        <is>
          <t>T</t>
        </is>
      </c>
      <c r="BQ465" t="inlineStr">
        <is>
          <t>T</t>
        </is>
      </c>
      <c r="BR465" t="n">
        <v>118</v>
      </c>
      <c r="BS465" t="inlineStr">
        <is>
          <t>T</t>
        </is>
      </c>
    </row>
    <row r="466">
      <c r="A466" t="inlineStr">
        <is>
          <t>OREAS0930</t>
        </is>
      </c>
      <c r="B466" t="n">
        <v>9.130000000000001</v>
      </c>
      <c r="C466" t="n">
        <v>63500</v>
      </c>
      <c r="D466" t="n">
        <v>11.1</v>
      </c>
      <c r="E466" t="inlineStr">
        <is>
          <t>T</t>
        </is>
      </c>
      <c r="F466" t="inlineStr">
        <is>
          <t>T</t>
        </is>
      </c>
      <c r="G466" t="n">
        <v>284</v>
      </c>
      <c r="H466" t="n">
        <v>2.03</v>
      </c>
      <c r="I466" t="n">
        <v>136</v>
      </c>
      <c r="J466" t="n">
        <v>4330</v>
      </c>
      <c r="K466" t="n">
        <v>0.75</v>
      </c>
      <c r="L466" t="inlineStr">
        <is>
          <t>T</t>
        </is>
      </c>
      <c r="M466" t="inlineStr">
        <is>
          <t>T</t>
        </is>
      </c>
      <c r="N466" t="n">
        <v>37.4</v>
      </c>
      <c r="O466" t="n">
        <v>63</v>
      </c>
      <c r="P466" t="inlineStr">
        <is>
          <t>T</t>
        </is>
      </c>
      <c r="Q466" t="n">
        <v>25200</v>
      </c>
      <c r="R466" t="inlineStr">
        <is>
          <t>T</t>
        </is>
      </c>
      <c r="S466" t="inlineStr">
        <is>
          <t>T</t>
        </is>
      </c>
      <c r="T466" t="inlineStr">
        <is>
          <t>T</t>
        </is>
      </c>
      <c r="U466" t="n">
        <v>94700</v>
      </c>
      <c r="V466" t="inlineStr">
        <is>
          <t>T</t>
        </is>
      </c>
      <c r="W466" t="inlineStr">
        <is>
          <t>T</t>
        </is>
      </c>
      <c r="X466" t="inlineStr">
        <is>
          <t>T</t>
        </is>
      </c>
      <c r="Y466" t="inlineStr">
        <is>
          <t>T</t>
        </is>
      </c>
      <c r="Z466" t="inlineStr">
        <is>
          <t>T</t>
        </is>
      </c>
      <c r="AA466" t="inlineStr">
        <is>
          <t>T</t>
        </is>
      </c>
      <c r="AB466" t="inlineStr">
        <is>
          <t>T</t>
        </is>
      </c>
      <c r="AC466" t="inlineStr">
        <is>
          <t>T</t>
        </is>
      </c>
      <c r="AD466" t="n">
        <v>22300</v>
      </c>
      <c r="AE466" t="n">
        <v>35.4</v>
      </c>
      <c r="AF466" t="n">
        <v>27.1</v>
      </c>
      <c r="AG466" t="inlineStr">
        <is>
          <t>T</t>
        </is>
      </c>
      <c r="AH466" t="n">
        <v>15600</v>
      </c>
      <c r="AI466" t="n">
        <v>950</v>
      </c>
      <c r="AJ466" s="2" t="n">
        <v>1.5</v>
      </c>
      <c r="AK466" t="n">
        <v>2220</v>
      </c>
      <c r="AL466" t="n">
        <v>11.6</v>
      </c>
      <c r="AM466" t="inlineStr">
        <is>
          <t>T</t>
        </is>
      </c>
      <c r="AN466" t="n">
        <v>30.6</v>
      </c>
      <c r="AO466" t="n">
        <v>560</v>
      </c>
      <c r="AP466" t="n">
        <v>141</v>
      </c>
      <c r="AQ466" t="inlineStr">
        <is>
          <t>T</t>
        </is>
      </c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T</t>
        </is>
      </c>
      <c r="AV466" t="inlineStr">
        <is>
          <t>T</t>
        </is>
      </c>
      <c r="AW466" t="inlineStr">
        <is>
          <t>T</t>
        </is>
      </c>
      <c r="AX466" t="n">
        <v>28800</v>
      </c>
      <c r="AY466" t="n">
        <v>1.51</v>
      </c>
      <c r="AZ466" t="inlineStr">
        <is>
          <t>T</t>
        </is>
      </c>
      <c r="BA466" t="n">
        <v>30.1</v>
      </c>
      <c r="BB466" t="n">
        <v>272000.38</v>
      </c>
      <c r="BC466" t="inlineStr">
        <is>
          <t>T</t>
        </is>
      </c>
      <c r="BD466" t="n">
        <v>31.1</v>
      </c>
      <c r="BE466" t="n">
        <v>34.8</v>
      </c>
      <c r="BF466" t="inlineStr">
        <is>
          <t>T</t>
        </is>
      </c>
      <c r="BG466" t="inlineStr">
        <is>
          <t>T</t>
        </is>
      </c>
      <c r="BH466" t="inlineStr">
        <is>
          <t>T</t>
        </is>
      </c>
      <c r="BI466" t="n">
        <v>13.5</v>
      </c>
      <c r="BJ466" t="n">
        <v>3100</v>
      </c>
      <c r="BK466" t="n">
        <v>0.8</v>
      </c>
      <c r="BL466" t="inlineStr">
        <is>
          <t>T</t>
        </is>
      </c>
      <c r="BM466" t="inlineStr">
        <is>
          <t>T</t>
        </is>
      </c>
      <c r="BN466" t="n">
        <v>30.2</v>
      </c>
      <c r="BO466" t="n">
        <v>14.5</v>
      </c>
      <c r="BP466" t="n">
        <v>20.5</v>
      </c>
      <c r="BQ466" t="inlineStr">
        <is>
          <t>T</t>
        </is>
      </c>
      <c r="BR466" t="n">
        <v>492</v>
      </c>
      <c r="BS466" t="n">
        <v>89</v>
      </c>
    </row>
    <row r="467">
      <c r="A467" t="inlineStr">
        <is>
          <t>OREAS0931</t>
        </is>
      </c>
      <c r="B467" t="n">
        <v>14.2</v>
      </c>
      <c r="C467" t="n">
        <v>59600</v>
      </c>
      <c r="D467" t="n">
        <v>11.6</v>
      </c>
      <c r="E467" t="inlineStr">
        <is>
          <t>T</t>
        </is>
      </c>
      <c r="F467" t="inlineStr">
        <is>
          <t>T</t>
        </is>
      </c>
      <c r="G467" t="n">
        <v>41.3</v>
      </c>
      <c r="H467" t="n">
        <v>1.99</v>
      </c>
      <c r="I467" t="n">
        <v>204</v>
      </c>
      <c r="J467" t="n">
        <v>4530</v>
      </c>
      <c r="K467" t="inlineStr">
        <is>
          <t>T</t>
        </is>
      </c>
      <c r="L467" t="inlineStr">
        <is>
          <t>T</t>
        </is>
      </c>
      <c r="M467" t="inlineStr">
        <is>
          <t>T</t>
        </is>
      </c>
      <c r="N467" t="n">
        <v>46.9</v>
      </c>
      <c r="O467" t="n">
        <v>58</v>
      </c>
      <c r="P467" t="inlineStr">
        <is>
          <t>T</t>
        </is>
      </c>
      <c r="Q467" t="n">
        <v>38200</v>
      </c>
      <c r="R467" t="inlineStr">
        <is>
          <t>T</t>
        </is>
      </c>
      <c r="S467" t="inlineStr">
        <is>
          <t>T</t>
        </is>
      </c>
      <c r="T467" t="inlineStr">
        <is>
          <t>T</t>
        </is>
      </c>
      <c r="U467" t="n">
        <v>113200</v>
      </c>
      <c r="V467" t="inlineStr">
        <is>
          <t>T</t>
        </is>
      </c>
      <c r="W467" t="inlineStr">
        <is>
          <t>T</t>
        </is>
      </c>
      <c r="X467" t="inlineStr">
        <is>
          <t>T</t>
        </is>
      </c>
      <c r="Y467" t="inlineStr">
        <is>
          <t>T</t>
        </is>
      </c>
      <c r="Z467" t="inlineStr">
        <is>
          <t>T</t>
        </is>
      </c>
      <c r="AA467" t="inlineStr">
        <is>
          <t>T</t>
        </is>
      </c>
      <c r="AB467" t="inlineStr">
        <is>
          <t>T</t>
        </is>
      </c>
      <c r="AC467" t="inlineStr">
        <is>
          <t>T</t>
        </is>
      </c>
      <c r="AD467" t="n">
        <v>2420</v>
      </c>
      <c r="AE467" t="n">
        <v>34</v>
      </c>
      <c r="AF467" t="n">
        <v>24</v>
      </c>
      <c r="AG467" t="inlineStr">
        <is>
          <t>T</t>
        </is>
      </c>
      <c r="AH467" t="n">
        <v>15000</v>
      </c>
      <c r="AI467" t="n">
        <v>950</v>
      </c>
      <c r="AJ467" s="2" t="n">
        <v>2</v>
      </c>
      <c r="AK467" t="n">
        <v>2010</v>
      </c>
      <c r="AL467" t="n">
        <v>11</v>
      </c>
      <c r="AM467" t="inlineStr">
        <is>
          <t>T</t>
        </is>
      </c>
      <c r="AN467" t="n">
        <v>28.7</v>
      </c>
      <c r="AO467" t="n">
        <v>510</v>
      </c>
      <c r="AP467" t="n">
        <v>147</v>
      </c>
      <c r="AQ467" t="inlineStr">
        <is>
          <t>T</t>
        </is>
      </c>
      <c r="AR467" t="inlineStr">
        <is>
          <t>T</t>
        </is>
      </c>
      <c r="AS467" t="inlineStr">
        <is>
          <t>T</t>
        </is>
      </c>
      <c r="AT467" t="inlineStr">
        <is>
          <t>T</t>
        </is>
      </c>
      <c r="AU467" t="inlineStr">
        <is>
          <t>T</t>
        </is>
      </c>
      <c r="AV467" t="inlineStr">
        <is>
          <t>T</t>
        </is>
      </c>
      <c r="AW467" t="inlineStr">
        <is>
          <t>T</t>
        </is>
      </c>
      <c r="AX467" t="n">
        <v>41200</v>
      </c>
      <c r="AY467" t="n">
        <v>1.7</v>
      </c>
      <c r="AZ467" s="2" t="n">
        <v>20</v>
      </c>
      <c r="BA467" t="n">
        <v>43.5</v>
      </c>
      <c r="BB467" t="n">
        <v>257135.95</v>
      </c>
      <c r="BC467" t="inlineStr">
        <is>
          <t>T</t>
        </is>
      </c>
      <c r="BD467" t="n">
        <v>42.1</v>
      </c>
      <c r="BE467" t="n">
        <v>34.5</v>
      </c>
      <c r="BF467" t="inlineStr">
        <is>
          <t>T</t>
        </is>
      </c>
      <c r="BG467" t="inlineStr">
        <is>
          <t>T</t>
        </is>
      </c>
      <c r="BH467" t="inlineStr">
        <is>
          <t>T</t>
        </is>
      </c>
      <c r="BI467" t="n">
        <v>12.3</v>
      </c>
      <c r="BJ467" t="n">
        <v>2940</v>
      </c>
      <c r="BK467" t="inlineStr">
        <is>
          <t>T</t>
        </is>
      </c>
      <c r="BL467" t="inlineStr">
        <is>
          <t>T</t>
        </is>
      </c>
      <c r="BM467" s="2" t="n">
        <v>3</v>
      </c>
      <c r="BN467" t="n">
        <v>28.8</v>
      </c>
      <c r="BO467" t="n">
        <v>19.8</v>
      </c>
      <c r="BP467" t="n">
        <v>19.6</v>
      </c>
      <c r="BQ467" t="inlineStr">
        <is>
          <t>T</t>
        </is>
      </c>
      <c r="BR467" t="n">
        <v>480</v>
      </c>
      <c r="BS467" t="inlineStr">
        <is>
          <t>T</t>
        </is>
      </c>
    </row>
    <row r="468">
      <c r="A468" t="inlineStr">
        <is>
          <t>OREAS0931b</t>
        </is>
      </c>
      <c r="B468" t="n">
        <v>17.1</v>
      </c>
      <c r="C468" t="n">
        <v>55400</v>
      </c>
      <c r="D468" t="n">
        <v>99</v>
      </c>
      <c r="E468" t="n">
        <v>0.018</v>
      </c>
      <c r="F468" t="n">
        <v>114</v>
      </c>
      <c r="G468" t="n">
        <v>1799.364</v>
      </c>
      <c r="H468" t="n">
        <v>2.08</v>
      </c>
      <c r="I468" t="n">
        <v>211</v>
      </c>
      <c r="J468" t="n">
        <v>830</v>
      </c>
      <c r="K468" t="n">
        <v>0.64</v>
      </c>
      <c r="L468" t="n">
        <v>71</v>
      </c>
      <c r="M468" t="inlineStr">
        <is>
          <t>T</t>
        </is>
      </c>
      <c r="N468" t="n">
        <v>29.6</v>
      </c>
      <c r="O468" t="n">
        <v>72</v>
      </c>
      <c r="P468" t="n">
        <v>4.75</v>
      </c>
      <c r="Q468" t="n">
        <v>39500</v>
      </c>
      <c r="R468" t="n">
        <v>3.06</v>
      </c>
      <c r="S468" t="n">
        <v>1.37</v>
      </c>
      <c r="T468" t="n">
        <v>1.09</v>
      </c>
      <c r="U468" t="n">
        <v>85500</v>
      </c>
      <c r="V468" t="n">
        <v>17.7</v>
      </c>
      <c r="W468" t="n">
        <v>4.43</v>
      </c>
      <c r="X468" t="n">
        <v>0.21</v>
      </c>
      <c r="Y468" t="n">
        <v>1.82</v>
      </c>
      <c r="Z468" t="n">
        <v>0.11</v>
      </c>
      <c r="AA468" t="n">
        <v>0.49</v>
      </c>
      <c r="AB468" t="n">
        <v>3.32</v>
      </c>
      <c r="AC468" t="inlineStr">
        <is>
          <t>T</t>
        </is>
      </c>
      <c r="AD468" t="n">
        <v>21800</v>
      </c>
      <c r="AE468" t="n">
        <v>32.3</v>
      </c>
      <c r="AF468" t="n">
        <v>17</v>
      </c>
      <c r="AG468" t="n">
        <v>0.22</v>
      </c>
      <c r="AH468" t="n">
        <v>3540</v>
      </c>
      <c r="AI468" t="n">
        <v>160</v>
      </c>
      <c r="AJ468" t="n">
        <v>3.38</v>
      </c>
      <c r="AK468" t="n">
        <v>760</v>
      </c>
      <c r="AL468" t="n">
        <v>2.72</v>
      </c>
      <c r="AM468" t="n">
        <v>29.9</v>
      </c>
      <c r="AN468" t="n">
        <v>10.2</v>
      </c>
      <c r="AO468" t="n">
        <v>270</v>
      </c>
      <c r="AP468" t="n">
        <v>121</v>
      </c>
      <c r="AQ468" t="inlineStr">
        <is>
          <t>T</t>
        </is>
      </c>
      <c r="AR468" t="n">
        <v>8.119999999999999</v>
      </c>
      <c r="AS468" t="inlineStr">
        <is>
          <t>T</t>
        </is>
      </c>
      <c r="AT468" t="n">
        <v>124</v>
      </c>
      <c r="AU468" t="n">
        <v>0.002</v>
      </c>
      <c r="AV468" t="inlineStr">
        <is>
          <t>T</t>
        </is>
      </c>
      <c r="AW468" t="inlineStr">
        <is>
          <t>T</t>
        </is>
      </c>
      <c r="AX468" t="n">
        <v>43000</v>
      </c>
      <c r="AY468" t="n">
        <v>4.22</v>
      </c>
      <c r="AZ468" t="n">
        <v>10.1</v>
      </c>
      <c r="BA468" t="n">
        <v>45.9</v>
      </c>
      <c r="BB468" t="n">
        <v>291492.416</v>
      </c>
      <c r="BC468" t="n">
        <v>5.85</v>
      </c>
      <c r="BD468" t="n">
        <v>37.4</v>
      </c>
      <c r="BE468" t="n">
        <v>46.6</v>
      </c>
      <c r="BF468" t="n">
        <v>0.2</v>
      </c>
      <c r="BG468" t="n">
        <v>0.59</v>
      </c>
      <c r="BH468" t="n">
        <v>0.16</v>
      </c>
      <c r="BI468" t="n">
        <v>11.3</v>
      </c>
      <c r="BJ468" t="n">
        <v>1500</v>
      </c>
      <c r="BK468" t="n">
        <v>0.71</v>
      </c>
      <c r="BL468" t="n">
        <v>0.2</v>
      </c>
      <c r="BM468" t="n">
        <v>3.46</v>
      </c>
      <c r="BN468" t="n">
        <v>144</v>
      </c>
      <c r="BO468" t="n">
        <v>18.8</v>
      </c>
      <c r="BP468" t="n">
        <v>13.5</v>
      </c>
      <c r="BQ468" t="n">
        <v>1.38</v>
      </c>
      <c r="BR468" t="n">
        <v>287</v>
      </c>
      <c r="BS468" t="n">
        <v>62</v>
      </c>
    </row>
    <row r="469">
      <c r="A469" t="inlineStr">
        <is>
          <t>OREAS0932</t>
        </is>
      </c>
      <c r="B469" t="n">
        <v>22</v>
      </c>
      <c r="C469" t="n">
        <v>53200</v>
      </c>
      <c r="D469" t="n">
        <v>13.1</v>
      </c>
      <c r="E469" t="inlineStr">
        <is>
          <t>T</t>
        </is>
      </c>
      <c r="F469" t="inlineStr">
        <is>
          <t>T</t>
        </is>
      </c>
      <c r="G469" t="n">
        <v>42.8</v>
      </c>
      <c r="H469" t="n">
        <v>1.82</v>
      </c>
      <c r="I469" t="n">
        <v>324</v>
      </c>
      <c r="J469" t="n">
        <v>4290</v>
      </c>
      <c r="K469" s="2" t="n">
        <v>1.2</v>
      </c>
      <c r="L469" t="inlineStr">
        <is>
          <t>T</t>
        </is>
      </c>
      <c r="M469" t="inlineStr">
        <is>
          <t>T</t>
        </is>
      </c>
      <c r="N469" t="n">
        <v>60</v>
      </c>
      <c r="O469" t="n">
        <v>53</v>
      </c>
      <c r="P469" t="inlineStr">
        <is>
          <t>T</t>
        </is>
      </c>
      <c r="Q469" t="n">
        <v>61300</v>
      </c>
      <c r="R469" t="inlineStr">
        <is>
          <t>T</t>
        </is>
      </c>
      <c r="S469" t="inlineStr">
        <is>
          <t>T</t>
        </is>
      </c>
      <c r="T469" t="inlineStr">
        <is>
          <t>T</t>
        </is>
      </c>
      <c r="U469" t="n">
        <v>142400</v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inlineStr">
        <is>
          <t>T</t>
        </is>
      </c>
      <c r="AD469" t="n">
        <v>17700</v>
      </c>
      <c r="AE469" t="n">
        <v>30.7</v>
      </c>
      <c r="AF469" t="n">
        <v>20.5</v>
      </c>
      <c r="AG469" t="inlineStr">
        <is>
          <t>T</t>
        </is>
      </c>
      <c r="AH469" t="n">
        <v>12900</v>
      </c>
      <c r="AI469" t="n">
        <v>880</v>
      </c>
      <c r="AJ469" s="2" t="n">
        <v>2</v>
      </c>
      <c r="AK469" t="n">
        <v>1790</v>
      </c>
      <c r="AL469" t="n">
        <v>9.5</v>
      </c>
      <c r="AM469" t="inlineStr">
        <is>
          <t>T</t>
        </is>
      </c>
      <c r="AN469" t="n">
        <v>28.2</v>
      </c>
      <c r="AO469" t="n">
        <v>450</v>
      </c>
      <c r="AP469" t="n">
        <v>184</v>
      </c>
      <c r="AQ469" t="inlineStr">
        <is>
          <t>T</t>
        </is>
      </c>
      <c r="AR469" t="inlineStr">
        <is>
          <t>T</t>
        </is>
      </c>
      <c r="AS469" t="inlineStr">
        <is>
          <t>T</t>
        </is>
      </c>
      <c r="AT469" t="inlineStr">
        <is>
          <t>T</t>
        </is>
      </c>
      <c r="AU469" t="inlineStr">
        <is>
          <t>T</t>
        </is>
      </c>
      <c r="AV469" t="inlineStr">
        <is>
          <t>T</t>
        </is>
      </c>
      <c r="AW469" t="inlineStr">
        <is>
          <t>T</t>
        </is>
      </c>
      <c r="AX469" t="n">
        <v>61300</v>
      </c>
      <c r="AY469" t="n">
        <v>1.98</v>
      </c>
      <c r="AZ469" s="2" t="n">
        <v>20</v>
      </c>
      <c r="BA469" t="n">
        <v>67</v>
      </c>
      <c r="BB469" t="n">
        <v>226846.167</v>
      </c>
      <c r="BC469" t="inlineStr">
        <is>
          <t>T</t>
        </is>
      </c>
      <c r="BD469" t="n">
        <v>58</v>
      </c>
      <c r="BE469" t="n">
        <v>33.7</v>
      </c>
      <c r="BF469" t="inlineStr">
        <is>
          <t>T</t>
        </is>
      </c>
      <c r="BG469" t="inlineStr">
        <is>
          <t>T</t>
        </is>
      </c>
      <c r="BH469" t="inlineStr">
        <is>
          <t>T</t>
        </is>
      </c>
      <c r="BI469" t="n">
        <v>11</v>
      </c>
      <c r="BJ469" t="n">
        <v>2610</v>
      </c>
      <c r="BK469" t="inlineStr">
        <is>
          <t>T</t>
        </is>
      </c>
      <c r="BL469" t="inlineStr">
        <is>
          <t>T</t>
        </is>
      </c>
      <c r="BM469" t="inlineStr">
        <is>
          <t>T</t>
        </is>
      </c>
      <c r="BN469" t="n">
        <v>70</v>
      </c>
      <c r="BO469" t="n">
        <v>26.9</v>
      </c>
      <c r="BP469" t="n">
        <v>17.5</v>
      </c>
      <c r="BQ469" t="inlineStr">
        <is>
          <t>T</t>
        </is>
      </c>
      <c r="BR469" t="n">
        <v>591</v>
      </c>
      <c r="BS469" t="n">
        <v>73</v>
      </c>
    </row>
    <row r="470">
      <c r="A470" t="inlineStr">
        <is>
          <t>OREAS0932b</t>
        </is>
      </c>
      <c r="B470" t="n">
        <v>26.9</v>
      </c>
      <c r="C470" t="n">
        <v>49100</v>
      </c>
      <c r="D470" t="n">
        <v>88</v>
      </c>
      <c r="E470" t="n">
        <v>0.018</v>
      </c>
      <c r="F470" t="n">
        <v>103</v>
      </c>
      <c r="G470" t="n">
        <v>1493.946</v>
      </c>
      <c r="H470" t="n">
        <v>1.79</v>
      </c>
      <c r="I470" t="n">
        <v>331</v>
      </c>
      <c r="J470" t="n">
        <v>1250</v>
      </c>
      <c r="K470" t="n">
        <v>0.98</v>
      </c>
      <c r="L470" t="n">
        <v>63</v>
      </c>
      <c r="M470" t="inlineStr">
        <is>
          <t>T</t>
        </is>
      </c>
      <c r="N470" t="n">
        <v>46</v>
      </c>
      <c r="O470" t="n">
        <v>65</v>
      </c>
      <c r="P470" t="n">
        <v>5.06</v>
      </c>
      <c r="Q470" t="n">
        <v>62700</v>
      </c>
      <c r="R470" t="n">
        <v>2.68</v>
      </c>
      <c r="S470" t="n">
        <v>1.31</v>
      </c>
      <c r="T470" t="n">
        <v>1.02</v>
      </c>
      <c r="U470" t="n">
        <v>118100</v>
      </c>
      <c r="V470" t="n">
        <v>16</v>
      </c>
      <c r="W470" t="n">
        <v>3.93</v>
      </c>
      <c r="X470" t="n">
        <v>2.09</v>
      </c>
      <c r="Y470" t="n">
        <v>1.63</v>
      </c>
      <c r="Z470" t="n">
        <v>0.16</v>
      </c>
      <c r="AA470" t="n">
        <v>0.44</v>
      </c>
      <c r="AB470" t="n">
        <v>5.18</v>
      </c>
      <c r="AC470" t="inlineStr">
        <is>
          <t>T</t>
        </is>
      </c>
      <c r="AD470" t="n">
        <v>18700</v>
      </c>
      <c r="AE470" t="n">
        <v>29.2</v>
      </c>
      <c r="AF470" t="n">
        <v>14.6</v>
      </c>
      <c r="AG470" t="n">
        <v>0.2</v>
      </c>
      <c r="AH470" t="n">
        <v>3800</v>
      </c>
      <c r="AI470" t="n">
        <v>240</v>
      </c>
      <c r="AJ470" t="n">
        <v>3.66</v>
      </c>
      <c r="AK470" t="n">
        <v>680</v>
      </c>
      <c r="AL470" t="n">
        <v>2.33</v>
      </c>
      <c r="AM470" t="n">
        <v>27.9</v>
      </c>
      <c r="AN470" t="n">
        <v>11.4</v>
      </c>
      <c r="AO470" t="n">
        <v>260</v>
      </c>
      <c r="AP470" t="n">
        <v>176</v>
      </c>
      <c r="AQ470" t="inlineStr">
        <is>
          <t>T</t>
        </is>
      </c>
      <c r="AR470" t="n">
        <v>7</v>
      </c>
      <c r="AS470" t="inlineStr">
        <is>
          <t>T</t>
        </is>
      </c>
      <c r="AT470" t="n">
        <v>107</v>
      </c>
      <c r="AU470" t="n">
        <v>0.003</v>
      </c>
      <c r="AV470" t="inlineStr">
        <is>
          <t>T</t>
        </is>
      </c>
      <c r="AW470" t="inlineStr">
        <is>
          <t>T</t>
        </is>
      </c>
      <c r="AX470" t="n">
        <v>65500</v>
      </c>
      <c r="AY470" t="n">
        <v>4.29</v>
      </c>
      <c r="AZ470" t="n">
        <v>8.869999999999999</v>
      </c>
      <c r="BA470" t="n">
        <v>71</v>
      </c>
      <c r="BB470" t="n">
        <v>259192.663</v>
      </c>
      <c r="BC470" t="n">
        <v>5.19</v>
      </c>
      <c r="BD470" t="n">
        <v>58</v>
      </c>
      <c r="BE470" t="n">
        <v>42.7</v>
      </c>
      <c r="BF470" t="n">
        <v>0.16</v>
      </c>
      <c r="BG470" t="n">
        <v>0.53</v>
      </c>
      <c r="BH470" t="n">
        <v>0.21</v>
      </c>
      <c r="BI470" t="n">
        <v>9.51</v>
      </c>
      <c r="BJ470" t="n">
        <v>1310</v>
      </c>
      <c r="BK470" t="n">
        <v>0.64</v>
      </c>
      <c r="BL470" t="n">
        <v>0.18</v>
      </c>
      <c r="BM470" t="n">
        <v>3.1</v>
      </c>
      <c r="BN470" t="n">
        <v>126</v>
      </c>
      <c r="BO470" t="n">
        <v>29.5</v>
      </c>
      <c r="BP470" t="n">
        <v>12.2</v>
      </c>
      <c r="BQ470" t="n">
        <v>1.24</v>
      </c>
      <c r="BR470" t="n">
        <v>426</v>
      </c>
      <c r="BS470" t="n">
        <v>55</v>
      </c>
    </row>
    <row r="471">
      <c r="A471" t="inlineStr">
        <is>
          <t>OREAS0933</t>
        </is>
      </c>
      <c r="B471" t="n">
        <v>29.6</v>
      </c>
      <c r="C471" t="n">
        <v>47900</v>
      </c>
      <c r="D471" t="n">
        <v>9.609999999999999</v>
      </c>
      <c r="E471" t="inlineStr">
        <is>
          <t>T</t>
        </is>
      </c>
      <c r="F471" t="inlineStr">
        <is>
          <t>T</t>
        </is>
      </c>
      <c r="G471" t="n">
        <v>32.9</v>
      </c>
      <c r="H471" s="2" t="n">
        <v>2</v>
      </c>
      <c r="I471" t="n">
        <v>451</v>
      </c>
      <c r="J471" t="n">
        <v>3610</v>
      </c>
      <c r="K471" t="inlineStr">
        <is>
          <t>T</t>
        </is>
      </c>
      <c r="L471" t="inlineStr">
        <is>
          <t>T</t>
        </is>
      </c>
      <c r="M471" t="inlineStr">
        <is>
          <t>T</t>
        </is>
      </c>
      <c r="N471" t="n">
        <v>60</v>
      </c>
      <c r="O471" t="n">
        <v>45.6</v>
      </c>
      <c r="P471" t="inlineStr">
        <is>
          <t>T</t>
        </is>
      </c>
      <c r="Q471" t="n">
        <v>83700</v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n">
        <v>177200</v>
      </c>
      <c r="V471" t="n">
        <v>6.87</v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inlineStr">
        <is>
          <t>T</t>
        </is>
      </c>
      <c r="AD471" t="n">
        <v>14900</v>
      </c>
      <c r="AE471" t="n">
        <v>27.5</v>
      </c>
      <c r="AF471" t="n">
        <v>18.2</v>
      </c>
      <c r="AG471" t="inlineStr">
        <is>
          <t>T</t>
        </is>
      </c>
      <c r="AH471" t="n">
        <v>11300</v>
      </c>
      <c r="AI471" t="n">
        <v>830</v>
      </c>
      <c r="AJ471" s="2" t="n">
        <v>2</v>
      </c>
      <c r="AK471" t="n">
        <v>1510</v>
      </c>
      <c r="AL471" t="n">
        <v>8.1</v>
      </c>
      <c r="AM471" t="inlineStr">
        <is>
          <t>T</t>
        </is>
      </c>
      <c r="AN471" t="n">
        <v>28.1</v>
      </c>
      <c r="AO471" t="n">
        <v>420</v>
      </c>
      <c r="AP471" t="n">
        <v>189</v>
      </c>
      <c r="AQ471" t="inlineStr">
        <is>
          <t>T</t>
        </is>
      </c>
      <c r="AR471" t="inlineStr">
        <is>
          <t>T</t>
        </is>
      </c>
      <c r="AS471" t="inlineStr">
        <is>
          <t>T</t>
        </is>
      </c>
      <c r="AT471" t="inlineStr">
        <is>
          <t>T</t>
        </is>
      </c>
      <c r="AU471" t="inlineStr">
        <is>
          <t>T</t>
        </is>
      </c>
      <c r="AV471" t="inlineStr">
        <is>
          <t>T</t>
        </is>
      </c>
      <c r="AW471" t="inlineStr">
        <is>
          <t>T</t>
        </is>
      </c>
      <c r="AX471" t="n">
        <v>84300</v>
      </c>
      <c r="AY471" t="n">
        <v>2.23</v>
      </c>
      <c r="AZ471" t="inlineStr">
        <is>
          <t>T</t>
        </is>
      </c>
      <c r="BA471" t="n">
        <v>68</v>
      </c>
      <c r="BB471" t="n">
        <v>199127.276</v>
      </c>
      <c r="BC471" t="inlineStr">
        <is>
          <t>T</t>
        </is>
      </c>
      <c r="BD471" t="n">
        <v>73</v>
      </c>
      <c r="BE471" t="n">
        <v>28.2</v>
      </c>
      <c r="BF471" t="inlineStr">
        <is>
          <t>T</t>
        </is>
      </c>
      <c r="BG471" t="inlineStr">
        <is>
          <t>T</t>
        </is>
      </c>
      <c r="BH471" t="inlineStr">
        <is>
          <t>T</t>
        </is>
      </c>
      <c r="BI471" t="inlineStr">
        <is>
          <t>T</t>
        </is>
      </c>
      <c r="BJ471" t="n">
        <v>2230</v>
      </c>
      <c r="BK471" t="inlineStr">
        <is>
          <t>T</t>
        </is>
      </c>
      <c r="BL471" t="inlineStr">
        <is>
          <t>T</t>
        </is>
      </c>
      <c r="BM471" t="inlineStr">
        <is>
          <t>T</t>
        </is>
      </c>
      <c r="BN471" t="n">
        <v>64</v>
      </c>
      <c r="BO471" t="n">
        <v>26.4</v>
      </c>
      <c r="BP471" t="n">
        <v>15.1</v>
      </c>
      <c r="BQ471" t="inlineStr">
        <is>
          <t>T</t>
        </is>
      </c>
      <c r="BR471" t="n">
        <v>602</v>
      </c>
      <c r="BS471" t="n">
        <v>63</v>
      </c>
    </row>
    <row r="472">
      <c r="A472" t="inlineStr">
        <is>
          <t>OREAS0934</t>
        </is>
      </c>
      <c r="B472" t="n">
        <v>34.4</v>
      </c>
      <c r="C472" t="n">
        <v>45800</v>
      </c>
      <c r="D472" t="n">
        <v>11.5</v>
      </c>
      <c r="E472" t="inlineStr">
        <is>
          <t>T</t>
        </is>
      </c>
      <c r="F472" t="inlineStr">
        <is>
          <t>T</t>
        </is>
      </c>
      <c r="G472" t="n">
        <v>37</v>
      </c>
      <c r="H472" s="2" t="n">
        <v>2</v>
      </c>
      <c r="I472" t="n">
        <v>527</v>
      </c>
      <c r="J472" t="n">
        <v>3730</v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71</v>
      </c>
      <c r="O472" t="n">
        <v>43.4</v>
      </c>
      <c r="P472" t="inlineStr">
        <is>
          <t>T</t>
        </is>
      </c>
      <c r="Q472" t="n">
        <v>95900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186400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n">
        <v>15100</v>
      </c>
      <c r="AE472" t="n">
        <v>26.6</v>
      </c>
      <c r="AF472" t="n">
        <v>17.3</v>
      </c>
      <c r="AG472" t="inlineStr">
        <is>
          <t>T</t>
        </is>
      </c>
      <c r="AH472" t="n">
        <v>10800</v>
      </c>
      <c r="AI472" t="n">
        <v>800</v>
      </c>
      <c r="AJ472" s="2" t="n">
        <v>2</v>
      </c>
      <c r="AK472" t="n">
        <v>1600</v>
      </c>
      <c r="AL472" t="n">
        <v>7.82</v>
      </c>
      <c r="AM472" t="inlineStr">
        <is>
          <t>T</t>
        </is>
      </c>
      <c r="AN472" t="n">
        <v>25.7</v>
      </c>
      <c r="AO472" s="2" t="n">
        <v>1000</v>
      </c>
      <c r="AP472" t="n">
        <v>240</v>
      </c>
      <c r="AQ472" t="inlineStr">
        <is>
          <t>T</t>
        </is>
      </c>
      <c r="AR472" t="inlineStr">
        <is>
          <t>T</t>
        </is>
      </c>
      <c r="AS472" t="inlineStr">
        <is>
          <t>T</t>
        </is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95500</v>
      </c>
      <c r="AY472" t="n">
        <v>2.51</v>
      </c>
      <c r="AZ472" t="inlineStr">
        <is>
          <t>T</t>
        </is>
      </c>
      <c r="BA472" t="n">
        <v>85</v>
      </c>
      <c r="BB472" t="n">
        <v>183561.693</v>
      </c>
      <c r="BC472" t="inlineStr">
        <is>
          <t>T</t>
        </is>
      </c>
      <c r="BD472" t="n">
        <v>83</v>
      </c>
      <c r="BE472" t="n">
        <v>29.8</v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n">
        <v>9.59</v>
      </c>
      <c r="BJ472" t="n">
        <v>2160</v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s="2" t="n">
        <v>50</v>
      </c>
      <c r="BO472" t="n">
        <v>34.8</v>
      </c>
      <c r="BP472" t="n">
        <v>14.1</v>
      </c>
      <c r="BQ472" t="inlineStr">
        <is>
          <t>T</t>
        </is>
      </c>
      <c r="BR472" t="n">
        <v>724</v>
      </c>
      <c r="BS472" t="n">
        <v>58</v>
      </c>
    </row>
    <row r="473">
      <c r="A473" t="inlineStr">
        <is>
          <t>OREAS0935</t>
        </is>
      </c>
      <c r="B473" t="n">
        <v>43.7</v>
      </c>
      <c r="C473" t="n">
        <v>35500</v>
      </c>
      <c r="D473" t="n">
        <v>8.720000000000001</v>
      </c>
      <c r="E473" t="inlineStr">
        <is>
          <t>T</t>
        </is>
      </c>
      <c r="F473" t="inlineStr">
        <is>
          <t>T</t>
        </is>
      </c>
      <c r="G473" t="inlineStr">
        <is>
          <t>T</t>
        </is>
      </c>
      <c r="H473" s="2" t="n">
        <v>2</v>
      </c>
      <c r="I473" t="n">
        <v>709</v>
      </c>
      <c r="J473" t="n">
        <v>3200</v>
      </c>
      <c r="K473" s="2" t="n">
        <v>2</v>
      </c>
      <c r="L473" t="inlineStr">
        <is>
          <t>T</t>
        </is>
      </c>
      <c r="M473" t="inlineStr">
        <is>
          <t>T</t>
        </is>
      </c>
      <c r="N473" t="n">
        <v>77</v>
      </c>
      <c r="O473" t="n">
        <v>37.6</v>
      </c>
      <c r="P473" t="inlineStr">
        <is>
          <t>T</t>
        </is>
      </c>
      <c r="Q473" t="n">
        <v>125500</v>
      </c>
      <c r="R473" t="inlineStr">
        <is>
          <t>T</t>
        </is>
      </c>
      <c r="S473" t="inlineStr">
        <is>
          <t>T</t>
        </is>
      </c>
      <c r="T473" t="inlineStr">
        <is>
          <t>T</t>
        </is>
      </c>
      <c r="U473" t="n">
        <v>228900</v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inlineStr">
        <is>
          <t>T</t>
        </is>
      </c>
      <c r="AD473" t="n">
        <v>2170</v>
      </c>
      <c r="AE473" t="n">
        <v>23</v>
      </c>
      <c r="AF473" t="n">
        <v>12.9</v>
      </c>
      <c r="AG473" t="inlineStr">
        <is>
          <t>T</t>
        </is>
      </c>
      <c r="AH473" t="n">
        <v>8020</v>
      </c>
      <c r="AI473" t="n">
        <v>700</v>
      </c>
      <c r="AJ473" s="2" t="n">
        <v>2</v>
      </c>
      <c r="AK473" s="2" t="n">
        <v>300</v>
      </c>
      <c r="AL473" t="n">
        <v>6.53</v>
      </c>
      <c r="AM473" t="inlineStr">
        <is>
          <t>T</t>
        </is>
      </c>
      <c r="AN473" t="n">
        <v>26.2</v>
      </c>
      <c r="AO473" s="2" t="n">
        <v>500</v>
      </c>
      <c r="AP473" t="n">
        <v>225</v>
      </c>
      <c r="AQ473" t="inlineStr">
        <is>
          <t>T</t>
        </is>
      </c>
      <c r="AR473" t="inlineStr">
        <is>
          <t>T</t>
        </is>
      </c>
      <c r="AS473" t="inlineStr">
        <is>
          <t>T</t>
        </is>
      </c>
      <c r="AT473" t="inlineStr">
        <is>
          <t>T</t>
        </is>
      </c>
      <c r="AU473" t="inlineStr">
        <is>
          <t>T</t>
        </is>
      </c>
      <c r="AV473" t="inlineStr">
        <is>
          <t>T</t>
        </is>
      </c>
      <c r="AW473" t="inlineStr">
        <is>
          <t>T</t>
        </is>
      </c>
      <c r="AX473" t="n">
        <v>118300</v>
      </c>
      <c r="AY473" t="n">
        <v>2.7</v>
      </c>
      <c r="AZ473" t="inlineStr">
        <is>
          <t>T</t>
        </is>
      </c>
      <c r="BA473" t="n">
        <v>88</v>
      </c>
      <c r="BB473" t="n">
        <v>146073.413</v>
      </c>
      <c r="BC473" t="inlineStr">
        <is>
          <t>T</t>
        </is>
      </c>
      <c r="BD473" t="n">
        <v>108</v>
      </c>
      <c r="BE473" t="n">
        <v>24.2</v>
      </c>
      <c r="BF473" t="inlineStr">
        <is>
          <t>T</t>
        </is>
      </c>
      <c r="BG473" t="inlineStr">
        <is>
          <t>T</t>
        </is>
      </c>
      <c r="BH473" t="inlineStr">
        <is>
          <t>T</t>
        </is>
      </c>
      <c r="BI473" t="n">
        <v>7.9</v>
      </c>
      <c r="BJ473" t="n">
        <v>1820</v>
      </c>
      <c r="BK473" t="inlineStr">
        <is>
          <t>T</t>
        </is>
      </c>
      <c r="BL473" t="inlineStr">
        <is>
          <t>T</t>
        </is>
      </c>
      <c r="BM473" t="inlineStr">
        <is>
          <t>T</t>
        </is>
      </c>
      <c r="BN473" s="2" t="n">
        <v>60</v>
      </c>
      <c r="BO473" t="n">
        <v>36</v>
      </c>
      <c r="BP473" t="n">
        <v>12.3</v>
      </c>
      <c r="BQ473" t="inlineStr">
        <is>
          <t>T</t>
        </is>
      </c>
      <c r="BR473" t="n">
        <v>692</v>
      </c>
      <c r="BS473" t="n">
        <v>47.4</v>
      </c>
    </row>
    <row r="474">
      <c r="A474" t="inlineStr">
        <is>
          <t>OREAS0094</t>
        </is>
      </c>
      <c r="B474" t="n">
        <v>3.42</v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n">
        <v>8.02</v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23.1</v>
      </c>
      <c r="O474" t="inlineStr">
        <is>
          <t>T</t>
        </is>
      </c>
      <c r="P474" t="inlineStr">
        <is>
          <t>T</t>
        </is>
      </c>
      <c r="Q474" t="n">
        <v>11400</v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inlineStr">
        <is>
          <t>T</t>
        </is>
      </c>
      <c r="AO474" t="inlineStr">
        <is>
          <t>T</t>
        </is>
      </c>
      <c r="AP474" t="n">
        <v>30.9</v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13800</v>
      </c>
      <c r="AY474" t="n">
        <v>2.36</v>
      </c>
      <c r="AZ474" t="inlineStr">
        <is>
          <t>T</t>
        </is>
      </c>
      <c r="BA474" t="n">
        <v>12.9</v>
      </c>
      <c r="BB474" t="inlineStr">
        <is>
          <t>T</t>
        </is>
      </c>
      <c r="BC474" t="inlineStr">
        <is>
          <t>T</t>
        </is>
      </c>
      <c r="BD474" t="n">
        <v>22.6</v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n">
        <v>171</v>
      </c>
      <c r="BS474" t="inlineStr">
        <is>
          <t>T</t>
        </is>
      </c>
    </row>
    <row r="475">
      <c r="A475" t="inlineStr">
        <is>
          <t>OREAS0095</t>
        </is>
      </c>
      <c r="B475" t="n">
        <v>7.72</v>
      </c>
      <c r="C475" t="inlineStr">
        <is>
          <t>T</t>
        </is>
      </c>
      <c r="D475" t="inlineStr">
        <is>
          <t>T</t>
        </is>
      </c>
      <c r="E475" t="inlineStr">
        <is>
          <t>T</t>
        </is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n">
        <v>17.1</v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n">
        <v>38.7</v>
      </c>
      <c r="O475" t="inlineStr">
        <is>
          <t>T</t>
        </is>
      </c>
      <c r="P475" t="inlineStr">
        <is>
          <t>T</t>
        </is>
      </c>
      <c r="Q475" t="n">
        <v>25900</v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n">
        <v>66</v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n">
        <v>29900</v>
      </c>
      <c r="AY475" t="n">
        <v>3.89</v>
      </c>
      <c r="AZ475" t="inlineStr">
        <is>
          <t>T</t>
        </is>
      </c>
      <c r="BA475" t="n">
        <v>28.5</v>
      </c>
      <c r="BB475" t="inlineStr">
        <is>
          <t>T</t>
        </is>
      </c>
      <c r="BC475" t="inlineStr">
        <is>
          <t>T</t>
        </is>
      </c>
      <c r="BD475" t="n">
        <v>47.2</v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n">
        <v>324</v>
      </c>
      <c r="BS475" t="inlineStr">
        <is>
          <t>T</t>
        </is>
      </c>
    </row>
    <row r="476">
      <c r="A476" t="inlineStr">
        <is>
          <t>OREAS0096</t>
        </is>
      </c>
      <c r="B476" t="n">
        <v>11.5</v>
      </c>
      <c r="C476" t="inlineStr">
        <is>
          <t>T</t>
        </is>
      </c>
      <c r="D476" t="inlineStr">
        <is>
          <t>T</t>
        </is>
      </c>
      <c r="E476" t="inlineStr">
        <is>
          <t>T</t>
        </is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n">
        <v>26.3</v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n">
        <v>49.9</v>
      </c>
      <c r="O476" t="inlineStr">
        <is>
          <t>T</t>
        </is>
      </c>
      <c r="P476" t="inlineStr">
        <is>
          <t>T</t>
        </is>
      </c>
      <c r="Q476" t="n">
        <v>39300</v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n">
        <v>101</v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n">
        <v>41900</v>
      </c>
      <c r="AY476" t="n">
        <v>5.09</v>
      </c>
      <c r="AZ476" t="inlineStr">
        <is>
          <t>T</t>
        </is>
      </c>
      <c r="BA476" t="n">
        <v>40.7</v>
      </c>
      <c r="BB476" t="inlineStr">
        <is>
          <t>T</t>
        </is>
      </c>
      <c r="BC476" t="inlineStr">
        <is>
          <t>T</t>
        </is>
      </c>
      <c r="BD476" t="n">
        <v>66</v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n">
        <v>457</v>
      </c>
      <c r="BS476" t="inlineStr">
        <is>
          <t>T</t>
        </is>
      </c>
    </row>
    <row r="477">
      <c r="A477" t="inlineStr">
        <is>
          <t>OREAS0097</t>
        </is>
      </c>
      <c r="B477" t="n">
        <v>19.5</v>
      </c>
      <c r="C477" t="inlineStr">
        <is>
          <t>T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n">
        <v>40.1</v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n">
        <v>63</v>
      </c>
      <c r="O477" t="inlineStr">
        <is>
          <t>T</t>
        </is>
      </c>
      <c r="P477" t="inlineStr">
        <is>
          <t>T</t>
        </is>
      </c>
      <c r="Q477" t="n">
        <v>63100</v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n">
        <v>147</v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n">
        <v>67100</v>
      </c>
      <c r="AY477" t="n">
        <v>9.23</v>
      </c>
      <c r="AZ477" t="inlineStr">
        <is>
          <t>T</t>
        </is>
      </c>
      <c r="BA477" t="n">
        <v>71</v>
      </c>
      <c r="BB477" t="inlineStr">
        <is>
          <t>T</t>
        </is>
      </c>
      <c r="BC477" t="inlineStr">
        <is>
          <t>T</t>
        </is>
      </c>
      <c r="BD477" t="n">
        <v>96</v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n">
        <v>646</v>
      </c>
      <c r="BS477" t="inlineStr">
        <is>
          <t>T</t>
        </is>
      </c>
    </row>
    <row r="478">
      <c r="A478" t="inlineStr">
        <is>
          <t>OREAS0098</t>
        </is>
      </c>
      <c r="B478" t="n">
        <v>42.8</v>
      </c>
      <c r="C478" t="inlineStr">
        <is>
          <t>T</t>
        </is>
      </c>
      <c r="D478" t="inlineStr">
        <is>
          <t>T</t>
        </is>
      </c>
      <c r="E478" t="inlineStr">
        <is>
          <t>T</t>
        </is>
      </c>
      <c r="F478" t="inlineStr">
        <is>
          <t>T</t>
        </is>
      </c>
      <c r="G478" t="inlineStr">
        <is>
          <t>T</t>
        </is>
      </c>
      <c r="H478" t="inlineStr">
        <is>
          <t>T</t>
        </is>
      </c>
      <c r="I478" t="n">
        <v>97</v>
      </c>
      <c r="J478" t="inlineStr">
        <is>
          <t>T</t>
        </is>
      </c>
      <c r="K478" t="inlineStr">
        <is>
          <t>T</t>
        </is>
      </c>
      <c r="L478" t="inlineStr">
        <is>
          <t>T</t>
        </is>
      </c>
      <c r="M478" t="inlineStr">
        <is>
          <t>T</t>
        </is>
      </c>
      <c r="N478" t="n">
        <v>121</v>
      </c>
      <c r="O478" t="inlineStr">
        <is>
          <t>T</t>
        </is>
      </c>
      <c r="P478" t="inlineStr">
        <is>
          <t>T</t>
        </is>
      </c>
      <c r="Q478" t="n">
        <v>148000</v>
      </c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inlineStr">
        <is>
          <t>T</t>
        </is>
      </c>
      <c r="AD478" t="inlineStr">
        <is>
          <t>T</t>
        </is>
      </c>
      <c r="AE478" t="inlineStr">
        <is>
          <t>T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T</t>
        </is>
      </c>
      <c r="AK478" t="inlineStr">
        <is>
          <t>T</t>
        </is>
      </c>
      <c r="AL478" t="inlineStr">
        <is>
          <t>T</t>
        </is>
      </c>
      <c r="AM478" t="inlineStr">
        <is>
          <t>T</t>
        </is>
      </c>
      <c r="AN478" t="inlineStr">
        <is>
          <t>T</t>
        </is>
      </c>
      <c r="AO478" t="inlineStr">
        <is>
          <t>T</t>
        </is>
      </c>
      <c r="AP478" t="n">
        <v>345</v>
      </c>
      <c r="AQ478" t="inlineStr">
        <is>
          <t>T</t>
        </is>
      </c>
      <c r="AR478" t="inlineStr">
        <is>
          <t>T</t>
        </is>
      </c>
      <c r="AS478" t="inlineStr">
        <is>
          <t>T</t>
        </is>
      </c>
      <c r="AT478" t="inlineStr">
        <is>
          <t>T</t>
        </is>
      </c>
      <c r="AU478" t="inlineStr">
        <is>
          <t>T</t>
        </is>
      </c>
      <c r="AV478" t="inlineStr">
        <is>
          <t>T</t>
        </is>
      </c>
      <c r="AW478" t="inlineStr">
        <is>
          <t>T</t>
        </is>
      </c>
      <c r="AX478" t="n">
        <v>160000</v>
      </c>
      <c r="AY478" t="n">
        <v>20.1</v>
      </c>
      <c r="AZ478" t="inlineStr">
        <is>
          <t>T</t>
        </is>
      </c>
      <c r="BA478" t="n">
        <v>158</v>
      </c>
      <c r="BB478" t="inlineStr">
        <is>
          <t>T</t>
        </is>
      </c>
      <c r="BC478" t="inlineStr">
        <is>
          <t>T</t>
        </is>
      </c>
      <c r="BD478" t="n">
        <v>206</v>
      </c>
      <c r="BE478" t="inlineStr">
        <is>
          <t>T</t>
        </is>
      </c>
      <c r="BF478" t="inlineStr">
        <is>
          <t>T</t>
        </is>
      </c>
      <c r="BG478" t="inlineStr">
        <is>
          <t>T</t>
        </is>
      </c>
      <c r="BH478" t="inlineStr">
        <is>
          <t>T</t>
        </is>
      </c>
      <c r="BI478" t="inlineStr">
        <is>
          <t>T</t>
        </is>
      </c>
      <c r="BJ478" t="inlineStr">
        <is>
          <t>T</t>
        </is>
      </c>
      <c r="BK478" t="inlineStr">
        <is>
          <t>T</t>
        </is>
      </c>
      <c r="BL478" t="inlineStr">
        <is>
          <t>T</t>
        </is>
      </c>
      <c r="BM478" t="inlineStr">
        <is>
          <t>T</t>
        </is>
      </c>
      <c r="BN478" t="inlineStr">
        <is>
          <t>T</t>
        </is>
      </c>
      <c r="BO478" t="inlineStr">
        <is>
          <t>T</t>
        </is>
      </c>
      <c r="BP478" t="inlineStr">
        <is>
          <t>T</t>
        </is>
      </c>
      <c r="BQ478" t="inlineStr">
        <is>
          <t>T</t>
        </is>
      </c>
      <c r="BR478" t="n">
        <v>1355</v>
      </c>
      <c r="BS478" t="inlineStr">
        <is>
          <t>T</t>
        </is>
      </c>
    </row>
    <row r="479">
      <c r="A479" t="inlineStr">
        <is>
          <t>OREAS0099</t>
        </is>
      </c>
      <c r="B479" t="n">
        <v>67.3</v>
      </c>
      <c r="C479" t="inlineStr">
        <is>
          <t>T</t>
        </is>
      </c>
      <c r="D479" t="inlineStr">
        <is>
          <t>T</t>
        </is>
      </c>
      <c r="E479" t="inlineStr">
        <is>
          <t>T</t>
        </is>
      </c>
      <c r="F479" t="inlineStr">
        <is>
          <t>T</t>
        </is>
      </c>
      <c r="G479" t="inlineStr">
        <is>
          <t>T</t>
        </is>
      </c>
      <c r="H479" t="inlineStr">
        <is>
          <t>T</t>
        </is>
      </c>
      <c r="I479" t="inlineStr">
        <is>
          <t>T</t>
        </is>
      </c>
      <c r="J479" t="inlineStr">
        <is>
          <t>T</t>
        </is>
      </c>
      <c r="K479" t="inlineStr">
        <is>
          <t>T</t>
        </is>
      </c>
      <c r="L479" t="inlineStr">
        <is>
          <t>T</t>
        </is>
      </c>
      <c r="M479" t="inlineStr">
        <is>
          <t>T</t>
        </is>
      </c>
      <c r="N479" t="inlineStr">
        <is>
          <t>T</t>
        </is>
      </c>
      <c r="O479" t="inlineStr">
        <is>
          <t>T</t>
        </is>
      </c>
      <c r="P479" t="inlineStr">
        <is>
          <t>T</t>
        </is>
      </c>
      <c r="Q479" t="n">
        <v>258900</v>
      </c>
      <c r="R479" t="inlineStr">
        <is>
          <t>T</t>
        </is>
      </c>
      <c r="S479" t="inlineStr">
        <is>
          <t>T</t>
        </is>
      </c>
      <c r="T479" t="inlineStr">
        <is>
          <t>T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T</t>
        </is>
      </c>
      <c r="Y479" t="inlineStr">
        <is>
          <t>T</t>
        </is>
      </c>
      <c r="Z479" t="inlineStr">
        <is>
          <t>T</t>
        </is>
      </c>
      <c r="AA479" t="inlineStr">
        <is>
          <t>T</t>
        </is>
      </c>
      <c r="AB479" t="inlineStr">
        <is>
          <t>T</t>
        </is>
      </c>
      <c r="AC479" t="inlineStr">
        <is>
          <t>T</t>
        </is>
      </c>
      <c r="AD479" t="inlineStr">
        <is>
          <t>T</t>
        </is>
      </c>
      <c r="AE479" t="inlineStr">
        <is>
          <t>T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T</t>
        </is>
      </c>
      <c r="AK479" t="inlineStr">
        <is>
          <t>T</t>
        </is>
      </c>
      <c r="AL479" t="inlineStr">
        <is>
          <t>T</t>
        </is>
      </c>
      <c r="AM479" t="inlineStr">
        <is>
          <t>T</t>
        </is>
      </c>
      <c r="AN479" t="inlineStr">
        <is>
          <t>T</t>
        </is>
      </c>
      <c r="AO479" t="inlineStr">
        <is>
          <t>T</t>
        </is>
      </c>
      <c r="AP479" t="inlineStr">
        <is>
          <t>T</t>
        </is>
      </c>
      <c r="AQ479" t="inlineStr">
        <is>
          <t>T</t>
        </is>
      </c>
      <c r="AR479" t="inlineStr">
        <is>
          <t>T</t>
        </is>
      </c>
      <c r="AS479" t="inlineStr">
        <is>
          <t>T</t>
        </is>
      </c>
      <c r="AT479" t="inlineStr">
        <is>
          <t>T</t>
        </is>
      </c>
      <c r="AU479" t="inlineStr">
        <is>
          <t>T</t>
        </is>
      </c>
      <c r="AV479" t="inlineStr">
        <is>
          <t>T</t>
        </is>
      </c>
      <c r="AW479" t="inlineStr">
        <is>
          <t>T</t>
        </is>
      </c>
      <c r="AX479" t="inlineStr">
        <is>
          <t>T</t>
        </is>
      </c>
      <c r="AY479" t="inlineStr">
        <is>
          <t>T</t>
        </is>
      </c>
      <c r="AZ479" t="inlineStr">
        <is>
          <t>T</t>
        </is>
      </c>
      <c r="BA479" t="inlineStr">
        <is>
          <t>T</t>
        </is>
      </c>
      <c r="BB479" t="inlineStr">
        <is>
          <t>T</t>
        </is>
      </c>
      <c r="BC479" t="inlineStr">
        <is>
          <t>T</t>
        </is>
      </c>
      <c r="BD479" t="inlineStr">
        <is>
          <t>T</t>
        </is>
      </c>
      <c r="BE479" t="inlineStr">
        <is>
          <t>T</t>
        </is>
      </c>
      <c r="BF479" t="inlineStr">
        <is>
          <t>T</t>
        </is>
      </c>
      <c r="BG479" t="inlineStr">
        <is>
          <t>T</t>
        </is>
      </c>
      <c r="BH479" t="inlineStr">
        <is>
          <t>T</t>
        </is>
      </c>
      <c r="BI479" t="inlineStr">
        <is>
          <t>T</t>
        </is>
      </c>
      <c r="BJ479" t="inlineStr">
        <is>
          <t>T</t>
        </is>
      </c>
      <c r="BK479" t="inlineStr">
        <is>
          <t>T</t>
        </is>
      </c>
      <c r="BL479" t="inlineStr">
        <is>
          <t>T</t>
        </is>
      </c>
      <c r="BM479" t="inlineStr">
        <is>
          <t>T</t>
        </is>
      </c>
      <c r="BN479" t="inlineStr">
        <is>
          <t>T</t>
        </is>
      </c>
      <c r="BO479" t="inlineStr">
        <is>
          <t>T</t>
        </is>
      </c>
      <c r="BP479" t="inlineStr">
        <is>
          <t>T</t>
        </is>
      </c>
      <c r="BQ479" t="inlineStr">
        <is>
          <t>T</t>
        </is>
      </c>
      <c r="BR479" t="inlineStr">
        <is>
          <t>T</t>
        </is>
      </c>
      <c r="BS479" t="inlineStr">
        <is>
          <t>T</t>
        </is>
      </c>
    </row>
    <row r="480">
      <c r="A480" t="inlineStr">
        <is>
          <t>OREAS0990</t>
        </is>
      </c>
      <c r="B480" t="n">
        <v>1765</v>
      </c>
      <c r="C480" t="n">
        <v>9150</v>
      </c>
      <c r="D480" t="n">
        <v>4161</v>
      </c>
      <c r="E480" t="n">
        <v>76.11</v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n">
        <v>335</v>
      </c>
      <c r="L480" t="inlineStr">
        <is>
          <t>T</t>
        </is>
      </c>
      <c r="M480" t="inlineStr">
        <is>
          <t>T</t>
        </is>
      </c>
      <c r="N480" t="inlineStr">
        <is>
          <t>T</t>
        </is>
      </c>
      <c r="O480" t="n">
        <v>9.41</v>
      </c>
      <c r="P480" t="inlineStr">
        <is>
          <t>T</t>
        </is>
      </c>
      <c r="Q480" t="n">
        <v>169900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n">
        <v>200700</v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n">
        <v>3950</v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n">
        <v>1640</v>
      </c>
      <c r="AI480" t="n">
        <v>3720</v>
      </c>
      <c r="AJ480" t="n">
        <v>116</v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n">
        <v>93</v>
      </c>
      <c r="AO480" t="inlineStr">
        <is>
          <t>T</t>
        </is>
      </c>
      <c r="AP480" t="n">
        <v>86200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282900</v>
      </c>
      <c r="AY480" t="n">
        <v>4650</v>
      </c>
      <c r="AZ480" t="inlineStr">
        <is>
          <t>T</t>
        </is>
      </c>
      <c r="BA480" t="inlineStr">
        <is>
          <t>T</t>
        </is>
      </c>
      <c r="BB480" t="n">
        <v>20800</v>
      </c>
      <c r="BC480" t="inlineStr">
        <is>
          <t>T</t>
        </is>
      </c>
      <c r="BD480" t="inlineStr">
        <is>
          <t>T</t>
        </is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n">
        <v>390</v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134300</v>
      </c>
      <c r="BS480" t="n">
        <v>38.7</v>
      </c>
    </row>
    <row r="481">
      <c r="A481" t="inlineStr">
        <is>
          <t>OREAS0990b</t>
        </is>
      </c>
      <c r="B481" t="n">
        <v>6741</v>
      </c>
      <c r="C481" t="n">
        <v>5580</v>
      </c>
      <c r="D481" t="n">
        <v>7663</v>
      </c>
      <c r="E481" t="n">
        <v>63.67</v>
      </c>
      <c r="F481" t="inlineStr">
        <is>
          <t>T</t>
        </is>
      </c>
      <c r="G481" t="inlineStr">
        <is>
          <t>T</t>
        </is>
      </c>
      <c r="H481" t="n">
        <v>0.22</v>
      </c>
      <c r="I481" t="n">
        <v>50</v>
      </c>
      <c r="J481" t="n">
        <v>1650</v>
      </c>
      <c r="K481" t="n">
        <v>570</v>
      </c>
      <c r="L481" t="n">
        <v>12.8</v>
      </c>
      <c r="M481" t="inlineStr">
        <is>
          <t>T</t>
        </is>
      </c>
      <c r="N481" t="n">
        <v>2.67</v>
      </c>
      <c r="O481" s="2" t="n">
        <v>100</v>
      </c>
      <c r="P481" t="n">
        <v>1.19</v>
      </c>
      <c r="Q481" t="n">
        <v>167100</v>
      </c>
      <c r="R481" t="n">
        <v>0.73</v>
      </c>
      <c r="S481" t="n">
        <v>0.39</v>
      </c>
      <c r="T481" t="n">
        <v>0.5600000000000001</v>
      </c>
      <c r="U481" t="n">
        <v>144500</v>
      </c>
      <c r="V481" t="n">
        <v>4.75</v>
      </c>
      <c r="W481" t="n">
        <v>0.9</v>
      </c>
      <c r="X481" t="inlineStr">
        <is>
          <t>T</t>
        </is>
      </c>
      <c r="Y481" t="n">
        <v>0.62</v>
      </c>
      <c r="Z481" t="inlineStr">
        <is>
          <t>T</t>
        </is>
      </c>
      <c r="AA481" t="inlineStr">
        <is>
          <t>T</t>
        </is>
      </c>
      <c r="AB481" t="n">
        <v>7.68</v>
      </c>
      <c r="AC481" t="inlineStr">
        <is>
          <t>T</t>
        </is>
      </c>
      <c r="AD481" t="n">
        <v>2160</v>
      </c>
      <c r="AE481" t="n">
        <v>7.25</v>
      </c>
      <c r="AF481" t="n">
        <v>2.19</v>
      </c>
      <c r="AG481" t="inlineStr">
        <is>
          <t>T</t>
        </is>
      </c>
      <c r="AH481" t="n">
        <v>1240</v>
      </c>
      <c r="AI481" t="n">
        <v>2280</v>
      </c>
      <c r="AJ481" t="n">
        <v>131</v>
      </c>
      <c r="AK481" t="n">
        <v>310</v>
      </c>
      <c r="AL481" t="n">
        <v>0.89</v>
      </c>
      <c r="AM481" t="n">
        <v>4.49</v>
      </c>
      <c r="AN481" s="2" t="n">
        <v>50</v>
      </c>
      <c r="AO481" s="2" t="n">
        <v>100</v>
      </c>
      <c r="AP481" t="n">
        <v>84500</v>
      </c>
      <c r="AQ481" t="inlineStr">
        <is>
          <t>T</t>
        </is>
      </c>
      <c r="AR481" t="n">
        <v>1.08</v>
      </c>
      <c r="AS481" t="inlineStr">
        <is>
          <t>T</t>
        </is>
      </c>
      <c r="AT481" t="n">
        <v>14.5</v>
      </c>
      <c r="AU481" t="n">
        <v>0.006</v>
      </c>
      <c r="AV481" t="inlineStr">
        <is>
          <t>T</t>
        </is>
      </c>
      <c r="AW481" t="inlineStr">
        <is>
          <t>T</t>
        </is>
      </c>
      <c r="AX481" t="n">
        <v>291100</v>
      </c>
      <c r="AY481" t="n">
        <v>18900</v>
      </c>
      <c r="AZ481" t="n">
        <v>0.86</v>
      </c>
      <c r="BA481" s="2" t="n">
        <v>20</v>
      </c>
      <c r="BB481" t="n">
        <v>17400</v>
      </c>
      <c r="BC481" t="n">
        <v>1.1</v>
      </c>
      <c r="BD481" t="n">
        <v>5.51</v>
      </c>
      <c r="BE481" t="n">
        <v>133</v>
      </c>
      <c r="BF481" t="inlineStr">
        <is>
          <t>T</t>
        </is>
      </c>
      <c r="BG481" t="n">
        <v>0.12</v>
      </c>
      <c r="BH481" s="2" t="n">
        <v>1</v>
      </c>
      <c r="BI481" t="n">
        <v>3</v>
      </c>
      <c r="BJ481" t="n">
        <v>240</v>
      </c>
      <c r="BK481" t="n">
        <v>7.32</v>
      </c>
      <c r="BL481" s="2" t="n">
        <v>0.1</v>
      </c>
      <c r="BM481" t="n">
        <v>3.45</v>
      </c>
      <c r="BN481" t="n">
        <v>6.25</v>
      </c>
      <c r="BO481" t="n">
        <v>5.43</v>
      </c>
      <c r="BP481" t="n">
        <v>3.78</v>
      </c>
      <c r="BQ481" t="n">
        <v>0.39</v>
      </c>
      <c r="BR481" t="n">
        <v>199700</v>
      </c>
      <c r="BS481" t="n">
        <v>20.8</v>
      </c>
    </row>
    <row r="482">
      <c r="A482" t="inlineStr">
        <is>
          <t>OREAS0990c</t>
        </is>
      </c>
      <c r="B482" t="n">
        <v>2732</v>
      </c>
      <c r="C482" t="n">
        <v>7780</v>
      </c>
      <c r="D482" t="n">
        <v>5834</v>
      </c>
      <c r="E482" t="n">
        <v>35.35</v>
      </c>
      <c r="F482" t="inlineStr">
        <is>
          <t>T</t>
        </is>
      </c>
      <c r="G482" t="n">
        <v>1950</v>
      </c>
      <c r="H482" t="inlineStr">
        <is>
          <t>T</t>
        </is>
      </c>
      <c r="I482" t="n">
        <v>88</v>
      </c>
      <c r="J482" t="n">
        <v>1420</v>
      </c>
      <c r="K482" t="n">
        <v>415</v>
      </c>
      <c r="L482" t="n">
        <v>20</v>
      </c>
      <c r="M482" t="inlineStr">
        <is>
          <t>T</t>
        </is>
      </c>
      <c r="N482" t="n">
        <v>7.84</v>
      </c>
      <c r="O482" t="inlineStr">
        <is>
          <t>T</t>
        </is>
      </c>
      <c r="P482" t="n">
        <v>0.68</v>
      </c>
      <c r="Q482" t="n">
        <v>172300</v>
      </c>
      <c r="R482" t="n">
        <v>1.33</v>
      </c>
      <c r="S482" t="n">
        <v>0.8</v>
      </c>
      <c r="T482" t="inlineStr">
        <is>
          <t>T</t>
        </is>
      </c>
      <c r="U482" t="n">
        <v>170500</v>
      </c>
      <c r="V482" t="n">
        <v>3.51</v>
      </c>
      <c r="W482" t="n">
        <v>1.62</v>
      </c>
      <c r="X482" s="2" t="n">
        <v>1</v>
      </c>
      <c r="Y482" t="n">
        <v>0.95</v>
      </c>
      <c r="Z482" t="inlineStr">
        <is>
          <t>T</t>
        </is>
      </c>
      <c r="AA482" t="n">
        <v>0.27</v>
      </c>
      <c r="AB482" t="n">
        <v>14.3</v>
      </c>
      <c r="AC482" t="inlineStr">
        <is>
          <t>T</t>
        </is>
      </c>
      <c r="AD482" t="n">
        <v>3350</v>
      </c>
      <c r="AE482" t="n">
        <v>8.449999999999999</v>
      </c>
      <c r="AF482" t="n">
        <v>2.89</v>
      </c>
      <c r="AG482" t="inlineStr">
        <is>
          <t>T</t>
        </is>
      </c>
      <c r="AH482" t="n">
        <v>1220</v>
      </c>
      <c r="AI482" t="n">
        <v>3680</v>
      </c>
      <c r="AJ482" t="n">
        <v>141</v>
      </c>
      <c r="AK482" t="n">
        <v>340</v>
      </c>
      <c r="AL482" t="n">
        <v>1.17</v>
      </c>
      <c r="AM482" t="n">
        <v>9.619999999999999</v>
      </c>
      <c r="AN482" t="n">
        <v>7.8</v>
      </c>
      <c r="AO482" t="inlineStr">
        <is>
          <t>T</t>
        </is>
      </c>
      <c r="AP482" t="n">
        <v>79800</v>
      </c>
      <c r="AQ482" t="inlineStr">
        <is>
          <t>T</t>
        </is>
      </c>
      <c r="AR482" t="n">
        <v>2.48</v>
      </c>
      <c r="AS482" t="inlineStr">
        <is>
          <t>T</t>
        </is>
      </c>
      <c r="AT482" t="n">
        <v>19</v>
      </c>
      <c r="AU482" t="inlineStr">
        <is>
          <t>T</t>
        </is>
      </c>
      <c r="AV482" t="inlineStr">
        <is>
          <t>T</t>
        </is>
      </c>
      <c r="AW482" t="inlineStr">
        <is>
          <t>T</t>
        </is>
      </c>
      <c r="AX482" t="n">
        <v>278800</v>
      </c>
      <c r="AY482" t="n">
        <v>7696</v>
      </c>
      <c r="AZ482" t="n">
        <v>1.07</v>
      </c>
      <c r="BA482" t="inlineStr">
        <is>
          <t>T</t>
        </is>
      </c>
      <c r="BB482" t="n">
        <v>17900</v>
      </c>
      <c r="BC482" t="n">
        <v>1.77</v>
      </c>
      <c r="BD482" t="n">
        <v>4.03</v>
      </c>
      <c r="BE482" t="n">
        <v>16.4</v>
      </c>
      <c r="BF482" t="n">
        <v>0.091</v>
      </c>
      <c r="BG482" t="n">
        <v>0.23</v>
      </c>
      <c r="BH482" s="2" t="n">
        <v>5</v>
      </c>
      <c r="BI482" t="n">
        <v>3.84</v>
      </c>
      <c r="BJ482" t="n">
        <v>270</v>
      </c>
      <c r="BK482" t="n">
        <v>12.8</v>
      </c>
      <c r="BL482" t="n">
        <v>0.11</v>
      </c>
      <c r="BM482" t="n">
        <v>2.19</v>
      </c>
      <c r="BN482" t="inlineStr">
        <is>
          <t>T</t>
        </is>
      </c>
      <c r="BO482" t="n">
        <v>4.76</v>
      </c>
      <c r="BP482" t="n">
        <v>5.98</v>
      </c>
      <c r="BQ482" t="n">
        <v>0.78</v>
      </c>
      <c r="BR482" t="n">
        <v>184400</v>
      </c>
      <c r="BS482" t="n">
        <v>34</v>
      </c>
    </row>
    <row r="483">
      <c r="A483" t="inlineStr">
        <is>
          <t>OREAS0991</t>
        </is>
      </c>
      <c r="B483" t="n">
        <v>48.1</v>
      </c>
      <c r="C483" t="inlineStr">
        <is>
          <t>T</t>
        </is>
      </c>
      <c r="D483" t="inlineStr">
        <is>
          <t>T</t>
        </is>
      </c>
      <c r="E483" t="n">
        <v>47.04</v>
      </c>
      <c r="F483" t="inlineStr">
        <is>
          <t>T</t>
        </is>
      </c>
      <c r="G483" t="inlineStr">
        <is>
          <t>T</t>
        </is>
      </c>
      <c r="H483" t="inlineStr">
        <is>
          <t>T</t>
        </is>
      </c>
      <c r="I483" t="inlineStr">
        <is>
          <t>T</t>
        </is>
      </c>
      <c r="J483" t="inlineStr">
        <is>
          <t>T</t>
        </is>
      </c>
      <c r="K483" t="inlineStr">
        <is>
          <t>T</t>
        </is>
      </c>
      <c r="L483" t="inlineStr">
        <is>
          <t>T</t>
        </is>
      </c>
      <c r="M483" t="inlineStr">
        <is>
          <t>T</t>
        </is>
      </c>
      <c r="N483" t="inlineStr">
        <is>
          <t>T</t>
        </is>
      </c>
      <c r="O483" t="inlineStr">
        <is>
          <t>T</t>
        </is>
      </c>
      <c r="P483" t="inlineStr">
        <is>
          <t>T</t>
        </is>
      </c>
      <c r="Q483" t="n">
        <v>206600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inlineStr">
        <is>
          <t>T</t>
        </is>
      </c>
      <c r="AD483" t="inlineStr">
        <is>
          <t>T</t>
        </is>
      </c>
      <c r="AE483" t="inlineStr">
        <is>
          <t>T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T</t>
        </is>
      </c>
      <c r="AK483" t="inlineStr">
        <is>
          <t>T</t>
        </is>
      </c>
      <c r="AL483" t="inlineStr">
        <is>
          <t>T</t>
        </is>
      </c>
      <c r="AM483" t="inlineStr">
        <is>
          <t>T</t>
        </is>
      </c>
      <c r="AN483" t="inlineStr">
        <is>
          <t>T</t>
        </is>
      </c>
      <c r="AO483" t="inlineStr">
        <is>
          <t>T</t>
        </is>
      </c>
      <c r="AP483" t="inlineStr">
        <is>
          <t>T</t>
        </is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inlineStr">
        <is>
          <t>T</t>
        </is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inlineStr">
        <is>
          <t>T</t>
        </is>
      </c>
      <c r="AY483" t="inlineStr">
        <is>
          <t>T</t>
        </is>
      </c>
      <c r="AZ483" t="inlineStr">
        <is>
          <t>T</t>
        </is>
      </c>
      <c r="BA483" t="inlineStr">
        <is>
          <t>T</t>
        </is>
      </c>
      <c r="BB483" t="inlineStr">
        <is>
          <t>T</t>
        </is>
      </c>
      <c r="BC483" t="inlineStr">
        <is>
          <t>T</t>
        </is>
      </c>
      <c r="BD483" t="inlineStr">
        <is>
          <t>T</t>
        </is>
      </c>
      <c r="BE483" t="inlineStr">
        <is>
          <t>T</t>
        </is>
      </c>
      <c r="BF483" t="inlineStr">
        <is>
          <t>T</t>
        </is>
      </c>
      <c r="BG483" t="inlineStr">
        <is>
          <t>T</t>
        </is>
      </c>
      <c r="BH483" t="inlineStr">
        <is>
          <t>T</t>
        </is>
      </c>
      <c r="BI483" t="inlineStr">
        <is>
          <t>T</t>
        </is>
      </c>
      <c r="BJ483" t="inlineStr">
        <is>
          <t>T</t>
        </is>
      </c>
      <c r="BK483" t="inlineStr">
        <is>
          <t>T</t>
        </is>
      </c>
      <c r="BL483" t="inlineStr">
        <is>
          <t>T</t>
        </is>
      </c>
      <c r="BM483" t="inlineStr">
        <is>
          <t>T</t>
        </is>
      </c>
      <c r="BN483" t="inlineStr">
        <is>
          <t>T</t>
        </is>
      </c>
      <c r="BO483" t="inlineStr">
        <is>
          <t>T</t>
        </is>
      </c>
      <c r="BP483" t="inlineStr">
        <is>
          <t>T</t>
        </is>
      </c>
      <c r="BQ483" t="inlineStr">
        <is>
          <t>T</t>
        </is>
      </c>
      <c r="BR483" t="inlineStr">
        <is>
          <t>T</t>
        </is>
      </c>
      <c r="BS483" t="inlineStr">
        <is>
          <t>T</t>
        </is>
      </c>
    </row>
    <row r="484">
      <c r="A484" t="inlineStr">
        <is>
          <t>OREAS0992</t>
        </is>
      </c>
      <c r="B484" t="inlineStr">
        <is>
          <t>T</t>
        </is>
      </c>
      <c r="C484" t="inlineStr">
        <is>
          <t>T</t>
        </is>
      </c>
      <c r="D484" t="inlineStr">
        <is>
          <t>T</t>
        </is>
      </c>
      <c r="E484" t="inlineStr">
        <is>
          <t>T</t>
        </is>
      </c>
      <c r="F484" t="inlineStr">
        <is>
          <t>T</t>
        </is>
      </c>
      <c r="G484" t="inlineStr">
        <is>
          <t>T</t>
        </is>
      </c>
      <c r="H484" t="inlineStr">
        <is>
          <t>T</t>
        </is>
      </c>
      <c r="I484" t="inlineStr">
        <is>
          <t>T</t>
        </is>
      </c>
      <c r="J484" t="inlineStr">
        <is>
          <t>T</t>
        </is>
      </c>
      <c r="K484" t="inlineStr">
        <is>
          <t>T</t>
        </is>
      </c>
      <c r="L484" t="inlineStr">
        <is>
          <t>T</t>
        </is>
      </c>
      <c r="M484" t="inlineStr">
        <is>
          <t>T</t>
        </is>
      </c>
      <c r="N484" t="inlineStr">
        <is>
          <t>T</t>
        </is>
      </c>
      <c r="O484" t="inlineStr">
        <is>
          <t>T</t>
        </is>
      </c>
      <c r="P484" t="inlineStr">
        <is>
          <t>T</t>
        </is>
      </c>
      <c r="Q484" t="n">
        <v>439000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inlineStr">
        <is>
          <t>T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T</t>
        </is>
      </c>
      <c r="Z484" t="inlineStr">
        <is>
          <t>T</t>
        </is>
      </c>
      <c r="AA484" t="inlineStr">
        <is>
          <t>T</t>
        </is>
      </c>
      <c r="AB484" t="inlineStr">
        <is>
          <t>T</t>
        </is>
      </c>
      <c r="AC484" t="inlineStr">
        <is>
          <t>T</t>
        </is>
      </c>
      <c r="AD484" t="inlineStr">
        <is>
          <t>T</t>
        </is>
      </c>
      <c r="AE484" t="inlineStr">
        <is>
          <t>T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T</t>
        </is>
      </c>
      <c r="AK484" t="inlineStr">
        <is>
          <t>T</t>
        </is>
      </c>
      <c r="AL484" t="inlineStr">
        <is>
          <t>T</t>
        </is>
      </c>
      <c r="AM484" t="inlineStr">
        <is>
          <t>T</t>
        </is>
      </c>
      <c r="AN484" t="inlineStr">
        <is>
          <t>T</t>
        </is>
      </c>
      <c r="AO484" t="inlineStr">
        <is>
          <t>T</t>
        </is>
      </c>
      <c r="AP484" t="inlineStr">
        <is>
          <t>T</t>
        </is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inlineStr">
        <is>
          <t>T</t>
        </is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369700</v>
      </c>
      <c r="AY484" t="inlineStr">
        <is>
          <t>T</t>
        </is>
      </c>
      <c r="AZ484" t="inlineStr">
        <is>
          <t>T</t>
        </is>
      </c>
      <c r="BA484" t="inlineStr">
        <is>
          <t>T</t>
        </is>
      </c>
      <c r="BB484" t="inlineStr">
        <is>
          <t>T</t>
        </is>
      </c>
      <c r="BC484" t="inlineStr">
        <is>
          <t>T</t>
        </is>
      </c>
      <c r="BD484" t="inlineStr">
        <is>
          <t>T</t>
        </is>
      </c>
      <c r="BE484" t="inlineStr">
        <is>
          <t>T</t>
        </is>
      </c>
      <c r="BF484" t="inlineStr">
        <is>
          <t>T</t>
        </is>
      </c>
      <c r="BG484" t="inlineStr">
        <is>
          <t>T</t>
        </is>
      </c>
      <c r="BH484" t="inlineStr">
        <is>
          <t>T</t>
        </is>
      </c>
      <c r="BI484" t="inlineStr">
        <is>
          <t>T</t>
        </is>
      </c>
      <c r="BJ484" t="inlineStr">
        <is>
          <t>T</t>
        </is>
      </c>
      <c r="BK484" t="inlineStr">
        <is>
          <t>T</t>
        </is>
      </c>
      <c r="BL484" t="inlineStr">
        <is>
          <t>T</t>
        </is>
      </c>
      <c r="BM484" t="inlineStr">
        <is>
          <t>T</t>
        </is>
      </c>
      <c r="BN484" t="inlineStr">
        <is>
          <t>T</t>
        </is>
      </c>
      <c r="BO484" t="inlineStr">
        <is>
          <t>T</t>
        </is>
      </c>
      <c r="BP484" t="inlineStr">
        <is>
          <t>T</t>
        </is>
      </c>
      <c r="BQ484" t="inlineStr">
        <is>
          <t>T</t>
        </is>
      </c>
      <c r="BR484" t="inlineStr">
        <is>
          <t>T</t>
        </is>
      </c>
      <c r="BS484" t="inlineStr">
        <is>
          <t>T</t>
        </is>
      </c>
    </row>
    <row r="485">
      <c r="A485" t="inlineStr">
        <is>
          <t>OREAS0992b</t>
        </is>
      </c>
      <c r="B485" t="n">
        <v>344</v>
      </c>
      <c r="C485" t="n">
        <v>400</v>
      </c>
      <c r="D485" t="n">
        <v>582</v>
      </c>
      <c r="E485" t="n">
        <v>15</v>
      </c>
      <c r="F485" t="inlineStr">
        <is>
          <t>T</t>
        </is>
      </c>
      <c r="G485" t="n">
        <v>584</v>
      </c>
      <c r="H485" s="2" t="n">
        <v>0.05</v>
      </c>
      <c r="I485" t="n">
        <v>3.75</v>
      </c>
      <c r="J485" t="n">
        <v>170</v>
      </c>
      <c r="K485" t="n">
        <v>25.5</v>
      </c>
      <c r="L485" t="n">
        <v>0.65</v>
      </c>
      <c r="M485" t="inlineStr">
        <is>
          <t>T</t>
        </is>
      </c>
      <c r="N485" t="n">
        <v>749</v>
      </c>
      <c r="O485" s="2" t="n">
        <v>100</v>
      </c>
      <c r="P485" t="n">
        <v>0.082</v>
      </c>
      <c r="Q485" t="n">
        <v>447300</v>
      </c>
      <c r="R485" s="2" t="n">
        <v>0.5</v>
      </c>
      <c r="S485" s="2" t="n">
        <v>0.1</v>
      </c>
      <c r="T485" s="2" t="n">
        <v>0.1</v>
      </c>
      <c r="U485" t="n">
        <v>10500</v>
      </c>
      <c r="V485" t="n">
        <v>0.26</v>
      </c>
      <c r="W485" s="2" t="n">
        <v>0.1</v>
      </c>
      <c r="X485" t="inlineStr">
        <is>
          <t>T</t>
        </is>
      </c>
      <c r="Y485" s="2" t="n">
        <v>0.1</v>
      </c>
      <c r="Z485" t="inlineStr">
        <is>
          <t>T</t>
        </is>
      </c>
      <c r="AA485" t="inlineStr">
        <is>
          <t>T</t>
        </is>
      </c>
      <c r="AB485" t="n">
        <v>0.36</v>
      </c>
      <c r="AC485" t="inlineStr">
        <is>
          <t>T</t>
        </is>
      </c>
      <c r="AD485" t="n">
        <v>200</v>
      </c>
      <c r="AE485" t="inlineStr">
        <is>
          <t>T</t>
        </is>
      </c>
      <c r="AF485" t="inlineStr">
        <is>
          <t>T</t>
        </is>
      </c>
      <c r="AG485" t="inlineStr">
        <is>
          <t>T</t>
        </is>
      </c>
      <c r="AH485" t="n">
        <v>100</v>
      </c>
      <c r="AI485" t="n">
        <v>120</v>
      </c>
      <c r="AJ485" t="n">
        <v>7.29</v>
      </c>
      <c r="AK485" t="n">
        <v>100</v>
      </c>
      <c r="AL485" t="n">
        <v>0.093</v>
      </c>
      <c r="AM485" t="n">
        <v>0.29</v>
      </c>
      <c r="AN485" t="n">
        <v>14800</v>
      </c>
      <c r="AO485" s="2" t="n">
        <v>100</v>
      </c>
      <c r="AP485" t="n">
        <v>3740</v>
      </c>
      <c r="AQ485" t="n">
        <v>127.9</v>
      </c>
      <c r="AR485" s="2" t="n">
        <v>0.1</v>
      </c>
      <c r="AS485" t="n">
        <v>21.9</v>
      </c>
      <c r="AT485" t="n">
        <v>1.97</v>
      </c>
      <c r="AU485" s="2" t="n">
        <v>0.05</v>
      </c>
      <c r="AV485" t="inlineStr">
        <is>
          <t>T</t>
        </is>
      </c>
      <c r="AW485" t="inlineStr">
        <is>
          <t>T</t>
        </is>
      </c>
      <c r="AX485" t="n">
        <v>383300</v>
      </c>
      <c r="AY485" t="n">
        <v>818</v>
      </c>
      <c r="AZ485" s="2" t="n">
        <v>1</v>
      </c>
      <c r="BA485" t="n">
        <v>71</v>
      </c>
      <c r="BB485" t="n">
        <v>2200</v>
      </c>
      <c r="BC485" t="inlineStr">
        <is>
          <t>T</t>
        </is>
      </c>
      <c r="BD485" t="n">
        <v>0.48</v>
      </c>
      <c r="BE485" t="n">
        <v>4.96</v>
      </c>
      <c r="BF485" t="inlineStr">
        <is>
          <t>T</t>
        </is>
      </c>
      <c r="BG485" s="2" t="n">
        <v>0.05</v>
      </c>
      <c r="BH485" t="n">
        <v>1.9</v>
      </c>
      <c r="BI485" s="2" t="n">
        <v>0.5</v>
      </c>
      <c r="BJ485" t="n">
        <v>30</v>
      </c>
      <c r="BK485" t="n">
        <v>0.6</v>
      </c>
      <c r="BL485" s="2" t="n">
        <v>0.1</v>
      </c>
      <c r="BM485" t="n">
        <v>0.26</v>
      </c>
      <c r="BN485" s="2" t="n">
        <v>1</v>
      </c>
      <c r="BO485" t="n">
        <v>1.12</v>
      </c>
      <c r="BP485" t="n">
        <v>0.26</v>
      </c>
      <c r="BQ485" s="2" t="n">
        <v>0.1</v>
      </c>
      <c r="BR485" t="n">
        <v>8620</v>
      </c>
      <c r="BS485" t="n">
        <v>1.33</v>
      </c>
    </row>
    <row r="486">
      <c r="A486" t="inlineStr">
        <is>
          <t>OREAS0993</t>
        </is>
      </c>
      <c r="B486" t="n">
        <v>39.7</v>
      </c>
      <c r="C486" t="n">
        <v>16000</v>
      </c>
      <c r="D486" t="n">
        <v>143</v>
      </c>
      <c r="E486" t="n">
        <v>54.85</v>
      </c>
      <c r="F486" t="inlineStr">
        <is>
          <t>T</t>
        </is>
      </c>
      <c r="G486" t="n">
        <v>122</v>
      </c>
      <c r="H486" s="2" t="n">
        <v>0.5</v>
      </c>
      <c r="I486" t="n">
        <v>23.8</v>
      </c>
      <c r="J486" t="n">
        <v>7020</v>
      </c>
      <c r="K486" t="n">
        <v>6.41</v>
      </c>
      <c r="L486" t="n">
        <v>18.2</v>
      </c>
      <c r="M486" t="inlineStr">
        <is>
          <t>T</t>
        </is>
      </c>
      <c r="N486" t="n">
        <v>95</v>
      </c>
      <c r="O486" t="n">
        <v>39.5</v>
      </c>
      <c r="P486" t="inlineStr">
        <is>
          <t>T</t>
        </is>
      </c>
      <c r="Q486" t="n">
        <v>233600</v>
      </c>
      <c r="R486" t="n">
        <v>1.02</v>
      </c>
      <c r="S486" t="n">
        <v>0.54</v>
      </c>
      <c r="T486" t="n">
        <v>0.43</v>
      </c>
      <c r="U486" t="n">
        <v>257500</v>
      </c>
      <c r="V486" t="n">
        <v>3.93</v>
      </c>
      <c r="W486" t="n">
        <v>1.32</v>
      </c>
      <c r="X486" t="inlineStr">
        <is>
          <t>T</t>
        </is>
      </c>
      <c r="Y486" t="n">
        <v>0.71</v>
      </c>
      <c r="Z486" t="n">
        <v>1.92</v>
      </c>
      <c r="AA486" t="n">
        <v>0.19</v>
      </c>
      <c r="AB486" t="n">
        <v>1.54</v>
      </c>
      <c r="AC486" t="inlineStr">
        <is>
          <t>T</t>
        </is>
      </c>
      <c r="AD486" t="n">
        <v>6340</v>
      </c>
      <c r="AE486" t="n">
        <v>10.3</v>
      </c>
      <c r="AF486" t="inlineStr">
        <is>
          <t>T</t>
        </is>
      </c>
      <c r="AG486" t="n">
        <v>0.083</v>
      </c>
      <c r="AH486" t="n">
        <v>3010</v>
      </c>
      <c r="AI486" t="n">
        <v>80</v>
      </c>
      <c r="AJ486" t="n">
        <v>2535</v>
      </c>
      <c r="AK486" t="n">
        <v>3570</v>
      </c>
      <c r="AL486" t="n">
        <v>2.1</v>
      </c>
      <c r="AM486" t="n">
        <v>7.55</v>
      </c>
      <c r="AN486" t="n">
        <v>52</v>
      </c>
      <c r="AO486" t="n">
        <v>140</v>
      </c>
      <c r="AP486" t="n">
        <v>230</v>
      </c>
      <c r="AQ486" t="n">
        <v>0.529</v>
      </c>
      <c r="AR486" t="n">
        <v>1.98</v>
      </c>
      <c r="AS486" t="n">
        <v>0.044</v>
      </c>
      <c r="AT486" t="n">
        <v>20</v>
      </c>
      <c r="AU486" t="n">
        <v>6.15</v>
      </c>
      <c r="AV486" t="inlineStr">
        <is>
          <t>T</t>
        </is>
      </c>
      <c r="AW486" t="inlineStr">
        <is>
          <t>T</t>
        </is>
      </c>
      <c r="AX486" t="n">
        <v>301800</v>
      </c>
      <c r="AY486" t="n">
        <v>55</v>
      </c>
      <c r="AZ486" t="n">
        <v>4.94</v>
      </c>
      <c r="BA486" t="n">
        <v>194</v>
      </c>
      <c r="BB486" t="n">
        <v>49361.128</v>
      </c>
      <c r="BC486" t="n">
        <v>1.52</v>
      </c>
      <c r="BD486" t="n">
        <v>1.64</v>
      </c>
      <c r="BE486" t="n">
        <v>149</v>
      </c>
      <c r="BF486" t="n">
        <v>0.099</v>
      </c>
      <c r="BG486" t="n">
        <v>0.17</v>
      </c>
      <c r="BH486" t="n">
        <v>12.7</v>
      </c>
      <c r="BI486" t="n">
        <v>2.44</v>
      </c>
      <c r="BJ486" t="n">
        <v>1050</v>
      </c>
      <c r="BK486" t="n">
        <v>0.52</v>
      </c>
      <c r="BL486" t="n">
        <v>0.075</v>
      </c>
      <c r="BM486" t="n">
        <v>0.86</v>
      </c>
      <c r="BN486" t="n">
        <v>45.8</v>
      </c>
      <c r="BO486" t="n">
        <v>2.95</v>
      </c>
      <c r="BP486" t="n">
        <v>5.41</v>
      </c>
      <c r="BQ486" t="n">
        <v>0.53</v>
      </c>
      <c r="BR486" t="n">
        <v>885</v>
      </c>
      <c r="BS486" t="n">
        <v>24.9</v>
      </c>
    </row>
    <row r="487">
      <c r="A487" t="inlineStr">
        <is>
          <t>OREAS0994</t>
        </is>
      </c>
      <c r="B487" t="n">
        <v>183</v>
      </c>
      <c r="C487" t="n">
        <v>6960</v>
      </c>
      <c r="D487" t="n">
        <v>3483</v>
      </c>
      <c r="E487" t="inlineStr">
        <is>
          <t>T</t>
        </is>
      </c>
      <c r="F487" t="inlineStr">
        <is>
          <t>T</t>
        </is>
      </c>
      <c r="G487" t="n">
        <v>213</v>
      </c>
      <c r="H487" t="n">
        <v>0.23</v>
      </c>
      <c r="I487" t="n">
        <v>111</v>
      </c>
      <c r="J487" t="n">
        <v>5220</v>
      </c>
      <c r="K487" t="n">
        <v>27.7</v>
      </c>
      <c r="L487" t="n">
        <v>13.6</v>
      </c>
      <c r="M487" t="inlineStr">
        <is>
          <t>T</t>
        </is>
      </c>
      <c r="N487" t="n">
        <v>348</v>
      </c>
      <c r="O487" t="n">
        <v>30.9</v>
      </c>
      <c r="P487" t="inlineStr">
        <is>
          <t>T</t>
        </is>
      </c>
      <c r="Q487" t="n">
        <v>302200</v>
      </c>
      <c r="R487" t="n">
        <v>0.92</v>
      </c>
      <c r="S487" t="n">
        <v>0.47</v>
      </c>
      <c r="T487" t="n">
        <v>0.3</v>
      </c>
      <c r="U487" t="n">
        <v>214500</v>
      </c>
      <c r="V487" t="n">
        <v>4.12</v>
      </c>
      <c r="W487" t="n">
        <v>1.1</v>
      </c>
      <c r="X487" t="inlineStr">
        <is>
          <t>T</t>
        </is>
      </c>
      <c r="Y487" t="n">
        <v>0.59</v>
      </c>
      <c r="Z487" t="inlineStr">
        <is>
          <t>T</t>
        </is>
      </c>
      <c r="AA487" t="inlineStr">
        <is>
          <t>T</t>
        </is>
      </c>
      <c r="AB487" t="n">
        <v>7.12</v>
      </c>
      <c r="AC487" t="inlineStr">
        <is>
          <t>T</t>
        </is>
      </c>
      <c r="AD487" t="n">
        <v>1810</v>
      </c>
      <c r="AE487" t="n">
        <v>7.57</v>
      </c>
      <c r="AF487" t="n">
        <v>2.12</v>
      </c>
      <c r="AG487" t="inlineStr">
        <is>
          <t>T</t>
        </is>
      </c>
      <c r="AH487" t="n">
        <v>3070</v>
      </c>
      <c r="AI487" t="n">
        <v>220</v>
      </c>
      <c r="AJ487" t="n">
        <v>661</v>
      </c>
      <c r="AK487" t="n">
        <v>1110</v>
      </c>
      <c r="AL487" t="n">
        <v>1.1</v>
      </c>
      <c r="AM487" t="n">
        <v>5.63</v>
      </c>
      <c r="AN487" t="n">
        <v>3548</v>
      </c>
      <c r="AO487" t="n">
        <v>250</v>
      </c>
      <c r="AP487" t="n">
        <v>2250</v>
      </c>
      <c r="AQ487" t="inlineStr">
        <is>
          <t>T</t>
        </is>
      </c>
      <c r="AR487" t="n">
        <v>1.53</v>
      </c>
      <c r="AS487" t="inlineStr">
        <is>
          <t>T</t>
        </is>
      </c>
      <c r="AT487" t="n">
        <v>8.81</v>
      </c>
      <c r="AU487" t="n">
        <v>0.44</v>
      </c>
      <c r="AV487" t="inlineStr">
        <is>
          <t>T</t>
        </is>
      </c>
      <c r="AW487" t="inlineStr">
        <is>
          <t>T</t>
        </is>
      </c>
      <c r="AX487" t="n">
        <v>314400</v>
      </c>
      <c r="AY487" t="n">
        <v>489</v>
      </c>
      <c r="AZ487" t="n">
        <v>1.34</v>
      </c>
      <c r="BA487" t="n">
        <v>83</v>
      </c>
      <c r="BB487" t="n">
        <v>31500</v>
      </c>
      <c r="BC487" t="n">
        <v>1.23</v>
      </c>
      <c r="BD487" t="n">
        <v>48.7</v>
      </c>
      <c r="BE487" t="n">
        <v>25.5</v>
      </c>
      <c r="BF487" t="inlineStr">
        <is>
          <t>T</t>
        </is>
      </c>
      <c r="BG487" t="n">
        <v>0.15</v>
      </c>
      <c r="BH487" t="n">
        <v>13.8</v>
      </c>
      <c r="BI487" t="n">
        <v>2.77</v>
      </c>
      <c r="BJ487" t="n">
        <v>400</v>
      </c>
      <c r="BK487" t="n">
        <v>28.1</v>
      </c>
      <c r="BL487" s="2" t="n">
        <v>0.1</v>
      </c>
      <c r="BM487" t="n">
        <v>4.22</v>
      </c>
      <c r="BN487" t="n">
        <v>14.9</v>
      </c>
      <c r="BO487" t="n">
        <v>9.75</v>
      </c>
      <c r="BP487" t="n">
        <v>4.48</v>
      </c>
      <c r="BQ487" t="n">
        <v>0.47</v>
      </c>
      <c r="BR487" t="n">
        <v>6020</v>
      </c>
      <c r="BS487" t="n">
        <v>20.6</v>
      </c>
    </row>
    <row r="488">
      <c r="A488" t="inlineStr">
        <is>
          <t>OREAS0995</t>
        </is>
      </c>
      <c r="B488" t="n">
        <v>37.3</v>
      </c>
      <c r="C488" t="n">
        <v>2430</v>
      </c>
      <c r="D488" t="n">
        <v>1277</v>
      </c>
      <c r="E488" t="n">
        <v>4.52</v>
      </c>
      <c r="F488" t="inlineStr">
        <is>
          <t>T</t>
        </is>
      </c>
      <c r="G488" t="n">
        <v>9.25</v>
      </c>
      <c r="H488" s="2" t="n">
        <v>0.05</v>
      </c>
      <c r="I488" t="n">
        <v>90</v>
      </c>
      <c r="J488" t="n">
        <v>3510</v>
      </c>
      <c r="K488" t="n">
        <v>32.9</v>
      </c>
      <c r="L488" t="n">
        <v>2.19</v>
      </c>
      <c r="M488" t="inlineStr">
        <is>
          <t>T</t>
        </is>
      </c>
      <c r="N488" t="n">
        <v>357</v>
      </c>
      <c r="O488" t="n">
        <v>28.1</v>
      </c>
      <c r="P488" t="n">
        <v>0.25</v>
      </c>
      <c r="Q488" t="n">
        <v>226000</v>
      </c>
      <c r="R488" t="inlineStr">
        <is>
          <t>T</t>
        </is>
      </c>
      <c r="S488" t="inlineStr">
        <is>
          <t>T</t>
        </is>
      </c>
      <c r="T488" t="inlineStr">
        <is>
          <t>T</t>
        </is>
      </c>
      <c r="U488" t="n">
        <v>289100</v>
      </c>
      <c r="V488" t="n">
        <v>5.08</v>
      </c>
      <c r="W488" t="n">
        <v>0.19</v>
      </c>
      <c r="X488" t="inlineStr">
        <is>
          <t>T</t>
        </is>
      </c>
      <c r="Y488" t="n">
        <v>0.22</v>
      </c>
      <c r="Z488" t="inlineStr">
        <is>
          <t>T</t>
        </is>
      </c>
      <c r="AA488" t="inlineStr">
        <is>
          <t>T</t>
        </is>
      </c>
      <c r="AB488" t="n">
        <v>23</v>
      </c>
      <c r="AC488" t="inlineStr">
        <is>
          <t>T</t>
        </is>
      </c>
      <c r="AD488" t="inlineStr">
        <is>
          <t>T</t>
        </is>
      </c>
      <c r="AE488" t="n">
        <v>1.19</v>
      </c>
      <c r="AF488" t="n">
        <v>0.91</v>
      </c>
      <c r="AG488" t="inlineStr">
        <is>
          <t>T</t>
        </is>
      </c>
      <c r="AH488" t="n">
        <v>7310</v>
      </c>
      <c r="AI488" t="n">
        <v>200</v>
      </c>
      <c r="AJ488" t="n">
        <v>65</v>
      </c>
      <c r="AK488" t="n">
        <v>290</v>
      </c>
      <c r="AL488" t="n">
        <v>0.36</v>
      </c>
      <c r="AM488" t="inlineStr">
        <is>
          <t>T</t>
        </is>
      </c>
      <c r="AN488" t="n">
        <v>12.3</v>
      </c>
      <c r="AO488" t="inlineStr">
        <is>
          <t>T</t>
        </is>
      </c>
      <c r="AP488" t="n">
        <v>2697</v>
      </c>
      <c r="AQ488" t="inlineStr">
        <is>
          <t>T</t>
        </is>
      </c>
      <c r="AR488" t="n">
        <v>0.23</v>
      </c>
      <c r="AS488" t="inlineStr">
        <is>
          <t>T</t>
        </is>
      </c>
      <c r="AT488" t="n">
        <v>2.18</v>
      </c>
      <c r="AU488" t="n">
        <v>0.16</v>
      </c>
      <c r="AV488" t="inlineStr">
        <is>
          <t>T</t>
        </is>
      </c>
      <c r="AW488" t="inlineStr">
        <is>
          <t>T</t>
        </is>
      </c>
      <c r="AX488" t="n">
        <v>290200</v>
      </c>
      <c r="AY488" t="n">
        <v>34.9</v>
      </c>
      <c r="AZ488" t="n">
        <v>0.8100000000000001</v>
      </c>
      <c r="BA488" t="n">
        <v>270</v>
      </c>
      <c r="BB488" t="n">
        <v>21400</v>
      </c>
      <c r="BC488" t="inlineStr">
        <is>
          <t>T</t>
        </is>
      </c>
      <c r="BD488" t="n">
        <v>17.5</v>
      </c>
      <c r="BE488" t="n">
        <v>6.36</v>
      </c>
      <c r="BF488" s="2" t="n">
        <v>0.05</v>
      </c>
      <c r="BG488" t="inlineStr">
        <is>
          <t>T</t>
        </is>
      </c>
      <c r="BH488" t="n">
        <v>55</v>
      </c>
      <c r="BI488" t="n">
        <v>0.3</v>
      </c>
      <c r="BJ488" t="n">
        <v>120</v>
      </c>
      <c r="BK488" t="n">
        <v>1.53</v>
      </c>
      <c r="BL488" t="inlineStr">
        <is>
          <t>T</t>
        </is>
      </c>
      <c r="BM488" t="n">
        <v>1.11</v>
      </c>
      <c r="BN488" t="inlineStr">
        <is>
          <t>T</t>
        </is>
      </c>
      <c r="BO488" t="n">
        <v>2.44</v>
      </c>
      <c r="BP488" t="n">
        <v>1.65</v>
      </c>
      <c r="BQ488" t="inlineStr">
        <is>
          <t>T</t>
        </is>
      </c>
      <c r="BR488" t="n">
        <v>12900</v>
      </c>
      <c r="BS488" t="n">
        <v>9.09</v>
      </c>
    </row>
    <row r="489">
      <c r="A489" t="inlineStr">
        <is>
          <t>OREAS0999</t>
        </is>
      </c>
      <c r="B489" t="inlineStr">
        <is>
          <t>T</t>
        </is>
      </c>
      <c r="C489" t="n">
        <v>107700</v>
      </c>
      <c r="D489" t="n">
        <v>5.36</v>
      </c>
      <c r="E489" t="inlineStr">
        <is>
          <t>T</t>
        </is>
      </c>
      <c r="F489" t="inlineStr">
        <is>
          <t>T</t>
        </is>
      </c>
      <c r="G489" t="n">
        <v>39.6</v>
      </c>
      <c r="H489" t="n">
        <v>49.8</v>
      </c>
      <c r="I489" t="n">
        <v>2.11</v>
      </c>
      <c r="J489" t="n">
        <v>4500</v>
      </c>
      <c r="K489" t="inlineStr">
        <is>
          <t>T</t>
        </is>
      </c>
      <c r="L489" t="n">
        <v>4.15</v>
      </c>
      <c r="M489" t="inlineStr">
        <is>
          <t>T</t>
        </is>
      </c>
      <c r="N489" t="n">
        <v>4.95</v>
      </c>
      <c r="O489" t="n">
        <v>81</v>
      </c>
      <c r="P489" t="n">
        <v>88</v>
      </c>
      <c r="Q489" t="n">
        <v>25.4</v>
      </c>
      <c r="R489" t="n">
        <v>0.67</v>
      </c>
      <c r="S489" t="n">
        <v>0.23</v>
      </c>
      <c r="T489" t="inlineStr">
        <is>
          <t>T</t>
        </is>
      </c>
      <c r="U489" t="n">
        <v>16200</v>
      </c>
      <c r="V489" t="n">
        <v>82</v>
      </c>
      <c r="W489" t="n">
        <v>1.08</v>
      </c>
      <c r="X489" t="n">
        <v>4.31</v>
      </c>
      <c r="Y489" t="n">
        <v>1.98</v>
      </c>
      <c r="Z489" t="inlineStr">
        <is>
          <t>T</t>
        </is>
      </c>
      <c r="AA489" t="n">
        <v>0.09</v>
      </c>
      <c r="AB489" t="inlineStr">
        <is>
          <t>T</t>
        </is>
      </c>
      <c r="AC489" t="inlineStr">
        <is>
          <t>T</t>
        </is>
      </c>
      <c r="AD489" t="n">
        <v>5000</v>
      </c>
      <c r="AE489" t="n">
        <v>1.68</v>
      </c>
      <c r="AF489" t="n">
        <v>26480.486</v>
      </c>
      <c r="AG489" t="inlineStr">
        <is>
          <t>T</t>
        </is>
      </c>
      <c r="AH489" t="n">
        <v>4100</v>
      </c>
      <c r="AI489" t="n">
        <v>1430</v>
      </c>
      <c r="AJ489" t="n">
        <v>2.06</v>
      </c>
      <c r="AK489" t="n">
        <v>6930</v>
      </c>
      <c r="AL489" t="n">
        <v>75</v>
      </c>
      <c r="AM489" t="n">
        <v>1.87</v>
      </c>
      <c r="AN489" t="n">
        <v>52</v>
      </c>
      <c r="AO489" t="n">
        <v>160</v>
      </c>
      <c r="AP489" t="n">
        <v>5.17</v>
      </c>
      <c r="AQ489" t="inlineStr">
        <is>
          <t>T</t>
        </is>
      </c>
      <c r="AR489" t="n">
        <v>0.52</v>
      </c>
      <c r="AS489" t="inlineStr">
        <is>
          <t>T</t>
        </is>
      </c>
      <c r="AT489" t="n">
        <v>423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200</v>
      </c>
      <c r="AY489" t="n">
        <v>1.11</v>
      </c>
      <c r="AZ489" t="n">
        <v>1.83</v>
      </c>
      <c r="BA489" t="inlineStr">
        <is>
          <t>T</t>
        </is>
      </c>
      <c r="BB489" t="n">
        <v>300233.45</v>
      </c>
      <c r="BC489" t="n">
        <v>1.02</v>
      </c>
      <c r="BD489" t="n">
        <v>63</v>
      </c>
      <c r="BE489" t="n">
        <v>16.9</v>
      </c>
      <c r="BF489" t="n">
        <v>49</v>
      </c>
      <c r="BG489" t="n">
        <v>0.15</v>
      </c>
      <c r="BH489" t="inlineStr">
        <is>
          <t>T</t>
        </is>
      </c>
      <c r="BI489" t="n">
        <v>3.01</v>
      </c>
      <c r="BJ489" t="n">
        <v>340</v>
      </c>
      <c r="BK489" t="n">
        <v>4.26</v>
      </c>
      <c r="BL489" t="inlineStr">
        <is>
          <t>T</t>
        </is>
      </c>
      <c r="BM489" t="n">
        <v>2.12</v>
      </c>
      <c r="BN489" t="n">
        <v>14.8</v>
      </c>
      <c r="BO489" t="n">
        <v>6.97</v>
      </c>
      <c r="BP489" t="n">
        <v>4.19</v>
      </c>
      <c r="BQ489" t="n">
        <v>0.24</v>
      </c>
      <c r="BR489" t="n">
        <v>71</v>
      </c>
      <c r="BS489" t="n">
        <v>20</v>
      </c>
    </row>
    <row r="490">
      <c r="A490" t="inlineStr">
        <is>
          <t>OREAS0099b</t>
        </is>
      </c>
      <c r="B490" t="n">
        <v>78.59999999999999</v>
      </c>
      <c r="C490" t="inlineStr">
        <is>
          <t>T</t>
        </is>
      </c>
      <c r="D490" t="inlineStr">
        <is>
          <t>T</t>
        </is>
      </c>
      <c r="E490" t="inlineStr">
        <is>
          <t>T</t>
        </is>
      </c>
      <c r="F490" t="inlineStr">
        <is>
          <t>T</t>
        </is>
      </c>
      <c r="G490" t="inlineStr">
        <is>
          <t>T</t>
        </is>
      </c>
      <c r="H490" t="inlineStr">
        <is>
          <t>T</t>
        </is>
      </c>
      <c r="I490" t="n">
        <v>215</v>
      </c>
      <c r="J490" t="inlineStr">
        <is>
          <t>T</t>
        </is>
      </c>
      <c r="K490" t="inlineStr">
        <is>
          <t>T</t>
        </is>
      </c>
      <c r="L490" t="inlineStr">
        <is>
          <t>T</t>
        </is>
      </c>
      <c r="M490" t="inlineStr">
        <is>
          <t>T</t>
        </is>
      </c>
      <c r="N490" t="n">
        <v>157</v>
      </c>
      <c r="O490" t="inlineStr">
        <is>
          <t>T</t>
        </is>
      </c>
      <c r="P490" t="inlineStr">
        <is>
          <t>T</t>
        </is>
      </c>
      <c r="Q490" t="n">
        <v>289000</v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n">
        <v>301800</v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inlineStr">
        <is>
          <t>T</t>
        </is>
      </c>
      <c r="AD490" t="inlineStr">
        <is>
          <t>T</t>
        </is>
      </c>
      <c r="AE490" t="inlineStr">
        <is>
          <t>T</t>
        </is>
      </c>
      <c r="AF490" t="inlineStr">
        <is>
          <t>T</t>
        </is>
      </c>
      <c r="AG490" t="inlineStr">
        <is>
          <t>T</t>
        </is>
      </c>
      <c r="AH490" t="inlineStr">
        <is>
          <t>T</t>
        </is>
      </c>
      <c r="AI490" t="inlineStr">
        <is>
          <t>T</t>
        </is>
      </c>
      <c r="AJ490" t="inlineStr">
        <is>
          <t>T</t>
        </is>
      </c>
      <c r="AK490" t="inlineStr">
        <is>
          <t>T</t>
        </is>
      </c>
      <c r="AL490" t="inlineStr">
        <is>
          <t>T</t>
        </is>
      </c>
      <c r="AM490" t="inlineStr">
        <is>
          <t>T</t>
        </is>
      </c>
      <c r="AN490" t="inlineStr">
        <is>
          <t>T</t>
        </is>
      </c>
      <c r="AO490" t="inlineStr">
        <is>
          <t>T</t>
        </is>
      </c>
      <c r="AP490" t="n">
        <v>619</v>
      </c>
      <c r="AQ490" t="inlineStr">
        <is>
          <t>T</t>
        </is>
      </c>
      <c r="AR490" t="inlineStr">
        <is>
          <t>T</t>
        </is>
      </c>
      <c r="AS490" t="inlineStr">
        <is>
          <t>T</t>
        </is>
      </c>
      <c r="AT490" t="inlineStr">
        <is>
          <t>T</t>
        </is>
      </c>
      <c r="AU490" t="inlineStr">
        <is>
          <t>T</t>
        </is>
      </c>
      <c r="AV490" t="inlineStr">
        <is>
          <t>T</t>
        </is>
      </c>
      <c r="AW490" t="inlineStr">
        <is>
          <t>T</t>
        </is>
      </c>
      <c r="AX490" t="n">
        <v>308000</v>
      </c>
      <c r="AY490" t="n">
        <v>21</v>
      </c>
      <c r="AZ490" t="inlineStr">
        <is>
          <t>T</t>
        </is>
      </c>
      <c r="BA490" t="n">
        <v>321</v>
      </c>
      <c r="BB490" t="inlineStr">
        <is>
          <t>T</t>
        </is>
      </c>
      <c r="BC490" t="inlineStr">
        <is>
          <t>T</t>
        </is>
      </c>
      <c r="BD490" t="n">
        <v>342</v>
      </c>
      <c r="BE490" t="inlineStr">
        <is>
          <t>T</t>
        </is>
      </c>
      <c r="BF490" t="inlineStr">
        <is>
          <t>T</t>
        </is>
      </c>
      <c r="BG490" t="inlineStr">
        <is>
          <t>T</t>
        </is>
      </c>
      <c r="BH490" t="inlineStr">
        <is>
          <t>T</t>
        </is>
      </c>
      <c r="BI490" t="inlineStr">
        <is>
          <t>T</t>
        </is>
      </c>
      <c r="BJ490" t="inlineStr">
        <is>
          <t>T</t>
        </is>
      </c>
      <c r="BK490" t="inlineStr">
        <is>
          <t>T</t>
        </is>
      </c>
      <c r="BL490" t="inlineStr">
        <is>
          <t>T</t>
        </is>
      </c>
      <c r="BM490" t="inlineStr">
        <is>
          <t>T</t>
        </is>
      </c>
      <c r="BN490" t="inlineStr">
        <is>
          <t>T</t>
        </is>
      </c>
      <c r="BO490" t="inlineStr">
        <is>
          <t>T</t>
        </is>
      </c>
      <c r="BP490" t="inlineStr">
        <is>
          <t>T</t>
        </is>
      </c>
      <c r="BQ490" t="inlineStr">
        <is>
          <t>T</t>
        </is>
      </c>
      <c r="BR490" t="n">
        <v>2200</v>
      </c>
      <c r="BS490" t="inlineStr">
        <is>
          <t>T</t>
        </is>
      </c>
    </row>
    <row r="491">
      <c r="A491" t="inlineStr">
        <is>
          <t>OREASC26c</t>
        </is>
      </c>
      <c r="B491" t="inlineStr">
        <is>
          <t>T</t>
        </is>
      </c>
      <c r="C491" t="n">
        <v>74700</v>
      </c>
      <c r="D491" t="inlineStr">
        <is>
          <t>T</t>
        </is>
      </c>
      <c r="E491" s="2" t="n">
        <v>0.002</v>
      </c>
      <c r="F491" t="inlineStr">
        <is>
          <t>T</t>
        </is>
      </c>
      <c r="G491" t="n">
        <v>264</v>
      </c>
      <c r="H491" t="n">
        <v>1.06</v>
      </c>
      <c r="I491" t="inlineStr">
        <is>
          <t>T</t>
        </is>
      </c>
      <c r="J491" t="n">
        <v>59600</v>
      </c>
      <c r="K491" t="inlineStr">
        <is>
          <t>T</t>
        </is>
      </c>
      <c r="L491" t="n">
        <v>34.5</v>
      </c>
      <c r="M491" t="inlineStr">
        <is>
          <t>T</t>
        </is>
      </c>
      <c r="N491" t="n">
        <v>46.3</v>
      </c>
      <c r="O491" t="n">
        <v>193</v>
      </c>
      <c r="P491" t="n">
        <v>0.68</v>
      </c>
      <c r="Q491" t="n">
        <v>45.9</v>
      </c>
      <c r="R491" t="n">
        <v>4.33</v>
      </c>
      <c r="S491" t="n">
        <v>2.12</v>
      </c>
      <c r="T491" t="n">
        <v>1.67</v>
      </c>
      <c r="U491" t="n">
        <v>79500</v>
      </c>
      <c r="V491" t="n">
        <v>19.9</v>
      </c>
      <c r="W491" t="n">
        <v>5.22</v>
      </c>
      <c r="X491" t="inlineStr">
        <is>
          <t>T</t>
        </is>
      </c>
      <c r="Y491" t="n">
        <v>3.51</v>
      </c>
      <c r="Z491" t="inlineStr">
        <is>
          <t>T</t>
        </is>
      </c>
      <c r="AA491" t="n">
        <v>0.8100000000000001</v>
      </c>
      <c r="AB491" t="n">
        <v>0.061</v>
      </c>
      <c r="AC491" t="inlineStr">
        <is>
          <t>T</t>
        </is>
      </c>
      <c r="AD491" t="n">
        <v>6800</v>
      </c>
      <c r="AE491" t="n">
        <v>17</v>
      </c>
      <c r="AF491" t="n">
        <v>6.86</v>
      </c>
      <c r="AG491" t="n">
        <v>0.23</v>
      </c>
      <c r="AH491" t="n">
        <v>43900</v>
      </c>
      <c r="AI491" t="n">
        <v>1110</v>
      </c>
      <c r="AJ491" t="n">
        <v>1.46</v>
      </c>
      <c r="AK491" t="n">
        <v>23500</v>
      </c>
      <c r="AL491" t="n">
        <v>21.1</v>
      </c>
      <c r="AM491" t="n">
        <v>19.4</v>
      </c>
      <c r="AN491" t="n">
        <v>161</v>
      </c>
      <c r="AO491" t="n">
        <v>1440</v>
      </c>
      <c r="AP491" t="n">
        <v>2.88</v>
      </c>
      <c r="AQ491" t="inlineStr">
        <is>
          <t>T</t>
        </is>
      </c>
      <c r="AR491" t="n">
        <v>4.45</v>
      </c>
      <c r="AS491" t="inlineStr">
        <is>
          <t>T</t>
        </is>
      </c>
      <c r="AT491" t="n">
        <v>20.5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110</v>
      </c>
      <c r="AY491" t="inlineStr">
        <is>
          <t>T</t>
        </is>
      </c>
      <c r="AZ491" t="n">
        <v>20.7</v>
      </c>
      <c r="BA491" t="inlineStr">
        <is>
          <t>T</t>
        </is>
      </c>
      <c r="BB491" t="inlineStr">
        <is>
          <t>T</t>
        </is>
      </c>
      <c r="BC491" t="n">
        <v>4.75</v>
      </c>
      <c r="BD491" t="n">
        <v>1.46</v>
      </c>
      <c r="BE491" t="n">
        <v>419</v>
      </c>
      <c r="BF491" t="inlineStr">
        <is>
          <t>T</t>
        </is>
      </c>
      <c r="BG491" t="n">
        <v>0.76</v>
      </c>
      <c r="BH491" t="inlineStr">
        <is>
          <t>T</t>
        </is>
      </c>
      <c r="BI491" t="n">
        <v>2.57</v>
      </c>
      <c r="BJ491" t="n">
        <v>10800</v>
      </c>
      <c r="BK491" t="n">
        <v>0.065</v>
      </c>
      <c r="BL491" t="n">
        <v>0.28</v>
      </c>
      <c r="BM491" t="n">
        <v>0.68</v>
      </c>
      <c r="BN491" t="n">
        <v>155</v>
      </c>
      <c r="BO491" t="n">
        <v>0.43</v>
      </c>
      <c r="BP491" t="n">
        <v>21.3</v>
      </c>
      <c r="BQ491" t="n">
        <v>1.67</v>
      </c>
      <c r="BR491" t="n">
        <v>110</v>
      </c>
      <c r="BS491" t="n">
        <v>141</v>
      </c>
    </row>
    <row r="492">
      <c r="A492" t="inlineStr">
        <is>
          <t>OREASC26d</t>
        </is>
      </c>
      <c r="B492" s="2" t="n">
        <v>0.05</v>
      </c>
      <c r="C492" t="n">
        <v>75000</v>
      </c>
      <c r="D492" t="n">
        <v>0.68</v>
      </c>
      <c r="E492" s="2" t="n">
        <v>0.002</v>
      </c>
      <c r="F492" t="inlineStr">
        <is>
          <t>T</t>
        </is>
      </c>
      <c r="G492" t="n">
        <v>254</v>
      </c>
      <c r="H492" t="n">
        <v>1.11</v>
      </c>
      <c r="I492" s="2" t="n">
        <v>0.1</v>
      </c>
      <c r="J492" t="n">
        <v>59200</v>
      </c>
      <c r="K492" t="n">
        <v>0.052</v>
      </c>
      <c r="L492" t="n">
        <v>36.7</v>
      </c>
      <c r="M492" t="inlineStr">
        <is>
          <t>T</t>
        </is>
      </c>
      <c r="N492" t="n">
        <v>44.5</v>
      </c>
      <c r="O492" t="n">
        <v>187</v>
      </c>
      <c r="P492" t="n">
        <v>0.73</v>
      </c>
      <c r="Q492" t="n">
        <v>46.8</v>
      </c>
      <c r="R492" t="n">
        <v>4.48</v>
      </c>
      <c r="S492" t="n">
        <v>2.15</v>
      </c>
      <c r="T492" t="n">
        <v>1.66</v>
      </c>
      <c r="U492" t="n">
        <v>78200</v>
      </c>
      <c r="V492" t="n">
        <v>20.1</v>
      </c>
      <c r="W492" t="n">
        <v>5.26</v>
      </c>
      <c r="X492" t="inlineStr">
        <is>
          <t>T</t>
        </is>
      </c>
      <c r="Y492" t="n">
        <v>3.61</v>
      </c>
      <c r="Z492" t="inlineStr">
        <is>
          <t>T</t>
        </is>
      </c>
      <c r="AA492" t="n">
        <v>0.82</v>
      </c>
      <c r="AB492" t="n">
        <v>0.062</v>
      </c>
      <c r="AC492" t="inlineStr">
        <is>
          <t>T</t>
        </is>
      </c>
      <c r="AD492" t="n">
        <v>7400</v>
      </c>
      <c r="AE492" t="n">
        <v>17.8</v>
      </c>
      <c r="AF492" t="n">
        <v>7.38</v>
      </c>
      <c r="AG492" t="n">
        <v>0.23</v>
      </c>
      <c r="AH492" t="n">
        <v>42700</v>
      </c>
      <c r="AI492" t="n">
        <v>1100</v>
      </c>
      <c r="AJ492" t="n">
        <v>1.44</v>
      </c>
      <c r="AK492" t="n">
        <v>23600</v>
      </c>
      <c r="AL492" t="n">
        <v>21.4</v>
      </c>
      <c r="AM492" t="n">
        <v>20</v>
      </c>
      <c r="AN492" t="n">
        <v>154</v>
      </c>
      <c r="AO492" t="n">
        <v>1460</v>
      </c>
      <c r="AP492" t="n">
        <v>2.69</v>
      </c>
      <c r="AQ492" t="inlineStr">
        <is>
          <t>T</t>
        </is>
      </c>
      <c r="AR492" t="n">
        <v>4.6</v>
      </c>
      <c r="AS492" t="inlineStr">
        <is>
          <t>T</t>
        </is>
      </c>
      <c r="AT492" t="n">
        <v>20.7</v>
      </c>
      <c r="AU492" s="2" t="n">
        <v>0.002</v>
      </c>
      <c r="AV492" t="inlineStr">
        <is>
          <t>T</t>
        </is>
      </c>
      <c r="AW492" t="inlineStr">
        <is>
          <t>T</t>
        </is>
      </c>
      <c r="AX492" t="n">
        <v>90</v>
      </c>
      <c r="AY492" t="n">
        <v>0.13</v>
      </c>
      <c r="AZ492" t="n">
        <v>20.5</v>
      </c>
      <c r="BA492" s="2" t="n">
        <v>1</v>
      </c>
      <c r="BB492" t="inlineStr">
        <is>
          <t>T</t>
        </is>
      </c>
      <c r="BC492" t="n">
        <v>4.94</v>
      </c>
      <c r="BD492" t="n">
        <v>1.45</v>
      </c>
      <c r="BE492" t="n">
        <v>415</v>
      </c>
      <c r="BF492" t="n">
        <v>1.29</v>
      </c>
      <c r="BG492" t="n">
        <v>0.79</v>
      </c>
      <c r="BH492" s="2" t="n">
        <v>0.05</v>
      </c>
      <c r="BI492" t="n">
        <v>2.79</v>
      </c>
      <c r="BJ492" t="n">
        <v>10600</v>
      </c>
      <c r="BK492" t="n">
        <v>0.07000000000000001</v>
      </c>
      <c r="BL492" t="n">
        <v>0.28</v>
      </c>
      <c r="BM492" t="n">
        <v>0.7</v>
      </c>
      <c r="BN492" t="n">
        <v>155</v>
      </c>
      <c r="BO492" t="n">
        <v>0.43</v>
      </c>
      <c r="BP492" t="n">
        <v>21.1</v>
      </c>
      <c r="BQ492" t="n">
        <v>1.67</v>
      </c>
      <c r="BR492" t="n">
        <v>107</v>
      </c>
      <c r="BS492" t="n">
        <v>139</v>
      </c>
    </row>
    <row r="493">
      <c r="A493" t="inlineStr">
        <is>
          <t>OREASC26e</t>
        </is>
      </c>
      <c r="B493" t="inlineStr">
        <is>
          <t>T</t>
        </is>
      </c>
      <c r="C493" t="n">
        <v>74400</v>
      </c>
      <c r="D493" t="inlineStr">
        <is>
          <t>T</t>
        </is>
      </c>
      <c r="E493" s="2" t="n">
        <v>0.001</v>
      </c>
      <c r="F493" t="inlineStr">
        <is>
          <t>T</t>
        </is>
      </c>
      <c r="G493" t="n">
        <v>263</v>
      </c>
      <c r="H493" t="n">
        <v>1.12</v>
      </c>
      <c r="I493" t="inlineStr">
        <is>
          <t>T</t>
        </is>
      </c>
      <c r="J493" t="n">
        <v>59300</v>
      </c>
      <c r="K493" t="inlineStr">
        <is>
          <t>T</t>
        </is>
      </c>
      <c r="L493" t="n">
        <v>38.2</v>
      </c>
      <c r="M493" t="inlineStr">
        <is>
          <t>T</t>
        </is>
      </c>
      <c r="N493" t="n">
        <v>45.7</v>
      </c>
      <c r="O493" t="n">
        <v>180</v>
      </c>
      <c r="P493" t="n">
        <v>0.6899999999999999</v>
      </c>
      <c r="Q493" t="n">
        <v>45.4</v>
      </c>
      <c r="R493" t="n">
        <v>4.53</v>
      </c>
      <c r="S493" t="n">
        <v>2.17</v>
      </c>
      <c r="T493" t="n">
        <v>1.7</v>
      </c>
      <c r="U493" t="n">
        <v>78700</v>
      </c>
      <c r="V493" t="n">
        <v>20.2</v>
      </c>
      <c r="W493" t="n">
        <v>5.32</v>
      </c>
      <c r="X493" t="inlineStr">
        <is>
          <t>T</t>
        </is>
      </c>
      <c r="Y493" t="n">
        <v>3.54</v>
      </c>
      <c r="Z493" t="inlineStr">
        <is>
          <t>T</t>
        </is>
      </c>
      <c r="AA493" t="n">
        <v>0.83</v>
      </c>
      <c r="AB493" t="n">
        <v>0.062</v>
      </c>
      <c r="AC493" t="inlineStr">
        <is>
          <t>T</t>
        </is>
      </c>
      <c r="AD493" t="n">
        <v>7550</v>
      </c>
      <c r="AE493" t="n">
        <v>18.5</v>
      </c>
      <c r="AF493" t="n">
        <v>7.5</v>
      </c>
      <c r="AG493" t="n">
        <v>0.25</v>
      </c>
      <c r="AH493" t="n">
        <v>43300</v>
      </c>
      <c r="AI493" t="n">
        <v>1100</v>
      </c>
      <c r="AJ493" t="n">
        <v>1.61</v>
      </c>
      <c r="AK493" t="n">
        <v>23500</v>
      </c>
      <c r="AL493" t="n">
        <v>21.9</v>
      </c>
      <c r="AM493" t="n">
        <v>20.4</v>
      </c>
      <c r="AN493" t="n">
        <v>152</v>
      </c>
      <c r="AO493" t="n">
        <v>1500</v>
      </c>
      <c r="AP493" t="n">
        <v>3.03</v>
      </c>
      <c r="AQ493" t="inlineStr">
        <is>
          <t>T</t>
        </is>
      </c>
      <c r="AR493" t="n">
        <v>4.71</v>
      </c>
      <c r="AS493" t="inlineStr">
        <is>
          <t>T</t>
        </is>
      </c>
      <c r="AT493" t="n">
        <v>21.9</v>
      </c>
      <c r="AU493" s="2" t="n">
        <v>0.002</v>
      </c>
      <c r="AV493" t="inlineStr">
        <is>
          <t>T</t>
        </is>
      </c>
      <c r="AW493" t="inlineStr">
        <is>
          <t>T</t>
        </is>
      </c>
      <c r="AX493" s="2" t="n">
        <v>100</v>
      </c>
      <c r="AY493" t="n">
        <v>0.075</v>
      </c>
      <c r="AZ493" t="n">
        <v>20</v>
      </c>
      <c r="BA493" t="inlineStr">
        <is>
          <t>T</t>
        </is>
      </c>
      <c r="BB493" t="inlineStr">
        <is>
          <t>T</t>
        </is>
      </c>
      <c r="BC493" t="n">
        <v>4.91</v>
      </c>
      <c r="BD493" t="n">
        <v>1.48</v>
      </c>
      <c r="BE493" t="n">
        <v>416</v>
      </c>
      <c r="BF493" t="n">
        <v>1.31</v>
      </c>
      <c r="BG493" t="n">
        <v>0.79</v>
      </c>
      <c r="BH493" s="2" t="n">
        <v>0.05</v>
      </c>
      <c r="BI493" t="n">
        <v>2.92</v>
      </c>
      <c r="BJ493" t="n">
        <v>10700</v>
      </c>
      <c r="BK493" t="n">
        <v>0.07099999999999999</v>
      </c>
      <c r="BL493" t="n">
        <v>0.28</v>
      </c>
      <c r="BM493" t="n">
        <v>0.75</v>
      </c>
      <c r="BN493" t="n">
        <v>155</v>
      </c>
      <c r="BO493" t="n">
        <v>0.45</v>
      </c>
      <c r="BP493" t="n">
        <v>21</v>
      </c>
      <c r="BQ493" t="n">
        <v>1.74</v>
      </c>
      <c r="BR493" t="n">
        <v>112</v>
      </c>
      <c r="BS493" t="n">
        <v>138</v>
      </c>
    </row>
    <row r="494">
      <c r="A494" t="inlineStr">
        <is>
          <t>OREASC27c</t>
        </is>
      </c>
      <c r="B494" t="inlineStr">
        <is>
          <t>T</t>
        </is>
      </c>
      <c r="C494" t="n">
        <v>75100</v>
      </c>
      <c r="D494" t="inlineStr">
        <is>
          <t>T</t>
        </is>
      </c>
      <c r="E494" s="2" t="n">
        <v>0.002</v>
      </c>
      <c r="F494" t="inlineStr">
        <is>
          <t>T</t>
        </is>
      </c>
      <c r="G494" t="n">
        <v>3001</v>
      </c>
      <c r="H494" t="n">
        <v>3.26</v>
      </c>
      <c r="I494" t="n">
        <v>0.1</v>
      </c>
      <c r="J494" t="n">
        <v>13100</v>
      </c>
      <c r="K494" t="n">
        <v>0.4</v>
      </c>
      <c r="L494" t="n">
        <v>92</v>
      </c>
      <c r="M494" t="inlineStr">
        <is>
          <t>T</t>
        </is>
      </c>
      <c r="N494" t="n">
        <v>2.74</v>
      </c>
      <c r="O494" t="inlineStr">
        <is>
          <t>T</t>
        </is>
      </c>
      <c r="P494" t="n">
        <v>7.45</v>
      </c>
      <c r="Q494" t="n">
        <v>7.49</v>
      </c>
      <c r="R494" t="n">
        <v>3.64</v>
      </c>
      <c r="S494" t="n">
        <v>0.98</v>
      </c>
      <c r="T494" t="n">
        <v>1.48</v>
      </c>
      <c r="U494" t="n">
        <v>26100</v>
      </c>
      <c r="V494" t="n">
        <v>23.1</v>
      </c>
      <c r="W494" t="n">
        <v>6.33</v>
      </c>
      <c r="X494" t="inlineStr">
        <is>
          <t>T</t>
        </is>
      </c>
      <c r="Y494" t="n">
        <v>5.7</v>
      </c>
      <c r="Z494" t="inlineStr">
        <is>
          <t>T</t>
        </is>
      </c>
      <c r="AA494" t="inlineStr">
        <is>
          <t>T</t>
        </is>
      </c>
      <c r="AB494" t="n">
        <v>0.062</v>
      </c>
      <c r="AC494" t="inlineStr">
        <is>
          <t>T</t>
        </is>
      </c>
      <c r="AD494" t="n">
        <v>31200</v>
      </c>
      <c r="AE494" t="n">
        <v>45.4</v>
      </c>
      <c r="AF494" t="n">
        <v>37.6</v>
      </c>
      <c r="AG494" t="n">
        <v>0.068</v>
      </c>
      <c r="AH494" t="n">
        <v>1600</v>
      </c>
      <c r="AI494" t="n">
        <v>330</v>
      </c>
      <c r="AJ494" t="n">
        <v>3.64</v>
      </c>
      <c r="AK494" t="n">
        <v>25900</v>
      </c>
      <c r="AL494" t="n">
        <v>19.7</v>
      </c>
      <c r="AM494" t="n">
        <v>40.6</v>
      </c>
      <c r="AN494" t="n">
        <v>4.62</v>
      </c>
      <c r="AO494" t="n">
        <v>360</v>
      </c>
      <c r="AP494" t="n">
        <v>27.9</v>
      </c>
      <c r="AQ494" t="inlineStr">
        <is>
          <t>T</t>
        </is>
      </c>
      <c r="AR494" t="n">
        <v>11.2</v>
      </c>
      <c r="AS494" t="inlineStr">
        <is>
          <t>T</t>
        </is>
      </c>
      <c r="AT494" t="n">
        <v>150</v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90</v>
      </c>
      <c r="AY494" t="n">
        <v>1.22</v>
      </c>
      <c r="AZ494" t="n">
        <v>4.21</v>
      </c>
      <c r="BA494" t="inlineStr">
        <is>
          <t>T</t>
        </is>
      </c>
      <c r="BB494" t="inlineStr">
        <is>
          <t>T</t>
        </is>
      </c>
      <c r="BC494" t="n">
        <v>7.81</v>
      </c>
      <c r="BD494" t="n">
        <v>3.98</v>
      </c>
      <c r="BE494" t="n">
        <v>186</v>
      </c>
      <c r="BF494" t="n">
        <v>1.46</v>
      </c>
      <c r="BG494" t="n">
        <v>0.82</v>
      </c>
      <c r="BH494" t="inlineStr">
        <is>
          <t>T</t>
        </is>
      </c>
      <c r="BI494" t="n">
        <v>15.3</v>
      </c>
      <c r="BJ494" t="n">
        <v>1210</v>
      </c>
      <c r="BK494" t="n">
        <v>0.87</v>
      </c>
      <c r="BL494" t="inlineStr">
        <is>
          <t>T</t>
        </is>
      </c>
      <c r="BM494" t="n">
        <v>5.94</v>
      </c>
      <c r="BN494" t="n">
        <v>5.19</v>
      </c>
      <c r="BO494" t="n">
        <v>2.08</v>
      </c>
      <c r="BP494" t="n">
        <v>15</v>
      </c>
      <c r="BQ494" t="n">
        <v>0.54</v>
      </c>
      <c r="BR494" t="n">
        <v>118</v>
      </c>
      <c r="BS494" t="n">
        <v>211</v>
      </c>
    </row>
    <row r="495">
      <c r="A495" t="inlineStr">
        <is>
          <t>OREASC27d</t>
        </is>
      </c>
      <c r="B495" t="n">
        <v>0.152</v>
      </c>
      <c r="C495" t="n">
        <v>75400</v>
      </c>
      <c r="D495" t="n">
        <v>4.74</v>
      </c>
      <c r="E495" s="2" t="n">
        <v>0.003</v>
      </c>
      <c r="F495" t="inlineStr">
        <is>
          <t>T</t>
        </is>
      </c>
      <c r="G495" t="n">
        <v>2637</v>
      </c>
      <c r="H495" t="n">
        <v>3.17</v>
      </c>
      <c r="I495" t="n">
        <v>0.31</v>
      </c>
      <c r="J495" t="n">
        <v>8460</v>
      </c>
      <c r="K495" t="n">
        <v>0.42</v>
      </c>
      <c r="L495" t="n">
        <v>95</v>
      </c>
      <c r="M495" t="inlineStr">
        <is>
          <t>T</t>
        </is>
      </c>
      <c r="N495" t="n">
        <v>4.02</v>
      </c>
      <c r="O495" t="inlineStr">
        <is>
          <t>T</t>
        </is>
      </c>
      <c r="P495" t="n">
        <v>7.13</v>
      </c>
      <c r="Q495" t="n">
        <v>12.2</v>
      </c>
      <c r="R495" t="n">
        <v>3.91</v>
      </c>
      <c r="S495" t="n">
        <v>1.22</v>
      </c>
      <c r="T495" t="n">
        <v>1.48</v>
      </c>
      <c r="U495" t="n">
        <v>25500</v>
      </c>
      <c r="V495" t="n">
        <v>22.9</v>
      </c>
      <c r="W495" t="n">
        <v>6.7</v>
      </c>
      <c r="X495" t="inlineStr">
        <is>
          <t>T</t>
        </is>
      </c>
      <c r="Y495" t="n">
        <v>5.3</v>
      </c>
      <c r="Z495" t="inlineStr">
        <is>
          <t>T</t>
        </is>
      </c>
      <c r="AA495" t="n">
        <v>0.55</v>
      </c>
      <c r="AB495" t="n">
        <v>0.08</v>
      </c>
      <c r="AC495" t="inlineStr">
        <is>
          <t>T</t>
        </is>
      </c>
      <c r="AD495" t="n">
        <v>30400</v>
      </c>
      <c r="AE495" t="n">
        <v>46.9</v>
      </c>
      <c r="AF495" t="n">
        <v>37.2</v>
      </c>
      <c r="AG495" t="n">
        <v>0.1</v>
      </c>
      <c r="AH495" t="n">
        <v>3150</v>
      </c>
      <c r="AI495" t="n">
        <v>310</v>
      </c>
      <c r="AJ495" t="n">
        <v>2.64</v>
      </c>
      <c r="AK495" t="n">
        <v>24200</v>
      </c>
      <c r="AL495" t="n">
        <v>17.9</v>
      </c>
      <c r="AM495" t="n">
        <v>40.2</v>
      </c>
      <c r="AN495" t="n">
        <v>8.98</v>
      </c>
      <c r="AO495" t="n">
        <v>490</v>
      </c>
      <c r="AP495" t="n">
        <v>26.1</v>
      </c>
      <c r="AQ495" t="inlineStr">
        <is>
          <t>T</t>
        </is>
      </c>
      <c r="AR495" t="inlineStr">
        <is>
          <t>T</t>
        </is>
      </c>
      <c r="AS495" t="inlineStr">
        <is>
          <t>T</t>
        </is>
      </c>
      <c r="AT495" t="n">
        <v>158</v>
      </c>
      <c r="AU495" t="inlineStr">
        <is>
          <t>T</t>
        </is>
      </c>
      <c r="AV495" t="inlineStr">
        <is>
          <t>T</t>
        </is>
      </c>
      <c r="AW495" t="inlineStr">
        <is>
          <t>T</t>
        </is>
      </c>
      <c r="AX495" t="n">
        <v>290</v>
      </c>
      <c r="AY495" t="n">
        <v>1.55</v>
      </c>
      <c r="AZ495" t="n">
        <v>5.09</v>
      </c>
      <c r="BA495" t="inlineStr">
        <is>
          <t>T</t>
        </is>
      </c>
      <c r="BB495" t="inlineStr">
        <is>
          <t>T</t>
        </is>
      </c>
      <c r="BC495" t="n">
        <v>8.09</v>
      </c>
      <c r="BD495" t="n">
        <v>4.02</v>
      </c>
      <c r="BE495" t="n">
        <v>178</v>
      </c>
      <c r="BF495" t="inlineStr">
        <is>
          <t>T</t>
        </is>
      </c>
      <c r="BG495" t="n">
        <v>0.87</v>
      </c>
      <c r="BH495" t="inlineStr">
        <is>
          <t>T</t>
        </is>
      </c>
      <c r="BI495" t="n">
        <v>15.9</v>
      </c>
      <c r="BJ495" t="n">
        <v>1570</v>
      </c>
      <c r="BK495" t="n">
        <v>0.93</v>
      </c>
      <c r="BL495" t="n">
        <v>0.13</v>
      </c>
      <c r="BM495" t="n">
        <v>5.62</v>
      </c>
      <c r="BN495" t="n">
        <v>18.6</v>
      </c>
      <c r="BO495" t="inlineStr">
        <is>
          <t>T</t>
        </is>
      </c>
      <c r="BP495" t="n">
        <v>16</v>
      </c>
      <c r="BQ495" t="n">
        <v>0.73</v>
      </c>
      <c r="BR495" t="n">
        <v>120</v>
      </c>
      <c r="BS495" t="n">
        <v>178</v>
      </c>
    </row>
    <row r="496">
      <c r="A496" t="inlineStr">
        <is>
          <t>OREASC27e</t>
        </is>
      </c>
      <c r="B496" t="n">
        <v>0.149</v>
      </c>
      <c r="C496" t="n">
        <v>73600</v>
      </c>
      <c r="D496" t="n">
        <v>5.59</v>
      </c>
      <c r="E496" s="2" t="n">
        <v>0.002</v>
      </c>
      <c r="F496" t="inlineStr">
        <is>
          <t>T</t>
        </is>
      </c>
      <c r="G496" t="n">
        <v>2378</v>
      </c>
      <c r="H496" t="n">
        <v>3.19</v>
      </c>
      <c r="I496" t="n">
        <v>1.08</v>
      </c>
      <c r="J496" t="n">
        <v>9100</v>
      </c>
      <c r="K496" t="n">
        <v>0.84</v>
      </c>
      <c r="L496" t="n">
        <v>86</v>
      </c>
      <c r="M496" t="inlineStr">
        <is>
          <t>T</t>
        </is>
      </c>
      <c r="N496" t="n">
        <v>4.66</v>
      </c>
      <c r="O496" t="n">
        <v>13.7</v>
      </c>
      <c r="P496" t="n">
        <v>7.96</v>
      </c>
      <c r="Q496" t="n">
        <v>14.1</v>
      </c>
      <c r="R496" t="n">
        <v>3.64</v>
      </c>
      <c r="S496" t="n">
        <v>1.18</v>
      </c>
      <c r="T496" t="n">
        <v>1.45</v>
      </c>
      <c r="U496" t="n">
        <v>25800</v>
      </c>
      <c r="V496" t="n">
        <v>22.1</v>
      </c>
      <c r="W496" t="n">
        <v>6.32</v>
      </c>
      <c r="X496" t="inlineStr">
        <is>
          <t>T</t>
        </is>
      </c>
      <c r="Y496" t="n">
        <v>4.96</v>
      </c>
      <c r="Z496" t="inlineStr">
        <is>
          <t>T</t>
        </is>
      </c>
      <c r="AA496" t="n">
        <v>0.53</v>
      </c>
      <c r="AB496" t="n">
        <v>0.2</v>
      </c>
      <c r="AC496" t="inlineStr">
        <is>
          <t>T</t>
        </is>
      </c>
      <c r="AD496" t="n">
        <v>30600</v>
      </c>
      <c r="AE496" t="n">
        <v>42.5</v>
      </c>
      <c r="AF496" t="n">
        <v>36.9</v>
      </c>
      <c r="AG496" t="n">
        <v>0.11</v>
      </c>
      <c r="AH496" t="n">
        <v>3630</v>
      </c>
      <c r="AI496" t="n">
        <v>310</v>
      </c>
      <c r="AJ496" t="n">
        <v>2.44</v>
      </c>
      <c r="AK496" t="n">
        <v>21600</v>
      </c>
      <c r="AL496" t="n">
        <v>17.6</v>
      </c>
      <c r="AM496" t="n">
        <v>38.1</v>
      </c>
      <c r="AN496" t="n">
        <v>10.3</v>
      </c>
      <c r="AO496" t="n">
        <v>520</v>
      </c>
      <c r="AP496" t="n">
        <v>25.8</v>
      </c>
      <c r="AQ496" t="inlineStr">
        <is>
          <t>T</t>
        </is>
      </c>
      <c r="AR496" t="n">
        <v>10.1</v>
      </c>
      <c r="AS496" t="inlineStr">
        <is>
          <t>T</t>
        </is>
      </c>
      <c r="AT496" t="n">
        <v>159</v>
      </c>
      <c r="AU496" s="2" t="n">
        <v>0.002</v>
      </c>
      <c r="AV496" t="inlineStr">
        <is>
          <t>T</t>
        </is>
      </c>
      <c r="AW496" t="inlineStr">
        <is>
          <t>T</t>
        </is>
      </c>
      <c r="AX496" t="n">
        <v>330</v>
      </c>
      <c r="AY496" t="n">
        <v>1.28</v>
      </c>
      <c r="AZ496" t="n">
        <v>5.14</v>
      </c>
      <c r="BA496" s="2" t="n">
        <v>2</v>
      </c>
      <c r="BB496" t="inlineStr">
        <is>
          <t>T</t>
        </is>
      </c>
      <c r="BC496" t="n">
        <v>7.65</v>
      </c>
      <c r="BD496" t="n">
        <v>4.56</v>
      </c>
      <c r="BE496" t="n">
        <v>173</v>
      </c>
      <c r="BF496" t="n">
        <v>1.33</v>
      </c>
      <c r="BG496" t="n">
        <v>0.8</v>
      </c>
      <c r="BH496" s="2" t="n">
        <v>0.2</v>
      </c>
      <c r="BI496" t="n">
        <v>15.5</v>
      </c>
      <c r="BJ496" t="n">
        <v>1700</v>
      </c>
      <c r="BK496" t="n">
        <v>1.05</v>
      </c>
      <c r="BL496" t="n">
        <v>0.14</v>
      </c>
      <c r="BM496" t="n">
        <v>5.07</v>
      </c>
      <c r="BN496" t="n">
        <v>24.2</v>
      </c>
      <c r="BO496" t="n">
        <v>1.88</v>
      </c>
      <c r="BP496" t="n">
        <v>15.3</v>
      </c>
      <c r="BQ496" t="n">
        <v>0.79</v>
      </c>
      <c r="BR496" t="n">
        <v>118</v>
      </c>
      <c r="BS496" t="n">
        <v>163</v>
      </c>
    </row>
    <row r="497">
      <c r="A497" t="inlineStr">
        <is>
          <t>OREASC27f</t>
        </is>
      </c>
      <c r="B497" t="n">
        <v>0.167</v>
      </c>
      <c r="C497" t="n">
        <v>72300</v>
      </c>
      <c r="D497" t="n">
        <v>5.77</v>
      </c>
      <c r="E497" s="2" t="n">
        <v>0.003</v>
      </c>
      <c r="F497" t="inlineStr">
        <is>
          <t>T</t>
        </is>
      </c>
      <c r="G497" t="n">
        <v>2493</v>
      </c>
      <c r="H497" t="n">
        <v>3.12</v>
      </c>
      <c r="I497" t="n">
        <v>0.4</v>
      </c>
      <c r="J497" t="n">
        <v>12300</v>
      </c>
      <c r="K497" t="n">
        <v>0.46</v>
      </c>
      <c r="L497" t="n">
        <v>87</v>
      </c>
      <c r="M497" t="inlineStr">
        <is>
          <t>T</t>
        </is>
      </c>
      <c r="N497" t="n">
        <v>4.82</v>
      </c>
      <c r="O497" t="inlineStr">
        <is>
          <t>T</t>
        </is>
      </c>
      <c r="P497" t="n">
        <v>7.34</v>
      </c>
      <c r="Q497" t="inlineStr">
        <is>
          <t>T</t>
        </is>
      </c>
      <c r="R497" t="inlineStr">
        <is>
          <t>T</t>
        </is>
      </c>
      <c r="S497" t="inlineStr">
        <is>
          <t>T</t>
        </is>
      </c>
      <c r="T497" t="inlineStr">
        <is>
          <t>T</t>
        </is>
      </c>
      <c r="U497" t="n">
        <v>22600</v>
      </c>
      <c r="V497" t="n">
        <v>21</v>
      </c>
      <c r="W497" t="inlineStr">
        <is>
          <t>T</t>
        </is>
      </c>
      <c r="X497" t="inlineStr">
        <is>
          <t>T</t>
        </is>
      </c>
      <c r="Y497" t="n">
        <v>4.16</v>
      </c>
      <c r="Z497" t="inlineStr">
        <is>
          <t>T</t>
        </is>
      </c>
      <c r="AA497" t="inlineStr">
        <is>
          <t>T</t>
        </is>
      </c>
      <c r="AB497" t="n">
        <v>0.08699999999999999</v>
      </c>
      <c r="AC497" t="inlineStr">
        <is>
          <t>T</t>
        </is>
      </c>
      <c r="AD497" t="n">
        <v>31700</v>
      </c>
      <c r="AE497" t="n">
        <v>41.7</v>
      </c>
      <c r="AF497" t="n">
        <v>38</v>
      </c>
      <c r="AG497" t="inlineStr">
        <is>
          <t>T</t>
        </is>
      </c>
      <c r="AH497" t="n">
        <v>3660</v>
      </c>
      <c r="AI497" t="n">
        <v>260</v>
      </c>
      <c r="AJ497" t="n">
        <v>2.75</v>
      </c>
      <c r="AK497" t="n">
        <v>20800</v>
      </c>
      <c r="AL497" t="n">
        <v>16.6</v>
      </c>
      <c r="AM497" t="inlineStr">
        <is>
          <t>T</t>
        </is>
      </c>
      <c r="AN497" t="n">
        <v>13.6</v>
      </c>
      <c r="AO497" t="n">
        <v>600</v>
      </c>
      <c r="AP497" t="n">
        <v>27.8</v>
      </c>
      <c r="AQ497" t="inlineStr">
        <is>
          <t>T</t>
        </is>
      </c>
      <c r="AR497" t="inlineStr">
        <is>
          <t>T</t>
        </is>
      </c>
      <c r="AS497" t="inlineStr">
        <is>
          <t>T</t>
        </is>
      </c>
      <c r="AT497" t="n">
        <v>164</v>
      </c>
      <c r="AU497" s="2" t="n">
        <v>0.002</v>
      </c>
      <c r="AV497" t="inlineStr">
        <is>
          <t>T</t>
        </is>
      </c>
      <c r="AW497" t="inlineStr">
        <is>
          <t>T</t>
        </is>
      </c>
      <c r="AX497" t="n">
        <v>550</v>
      </c>
      <c r="AY497" t="n">
        <v>1.18</v>
      </c>
      <c r="AZ497" t="n">
        <v>4.45</v>
      </c>
      <c r="BA497" s="2" t="n">
        <v>5</v>
      </c>
      <c r="BB497" t="inlineStr">
        <is>
          <t>T</t>
        </is>
      </c>
      <c r="BC497" t="inlineStr">
        <is>
          <t>T</t>
        </is>
      </c>
      <c r="BD497" t="n">
        <v>4.21</v>
      </c>
      <c r="BE497" t="n">
        <v>187</v>
      </c>
      <c r="BF497" t="n">
        <v>1.22</v>
      </c>
      <c r="BG497" t="n">
        <v>0.77</v>
      </c>
      <c r="BH497" s="2" t="n">
        <v>0.05</v>
      </c>
      <c r="BI497" t="n">
        <v>15.5</v>
      </c>
      <c r="BJ497" t="n">
        <v>1600</v>
      </c>
      <c r="BK497" t="n">
        <v>0.95</v>
      </c>
      <c r="BL497" t="inlineStr">
        <is>
          <t>T</t>
        </is>
      </c>
      <c r="BM497" t="n">
        <v>4.87</v>
      </c>
      <c r="BN497" t="n">
        <v>23.2</v>
      </c>
      <c r="BO497" t="n">
        <v>2.1</v>
      </c>
      <c r="BP497" t="n">
        <v>13.7</v>
      </c>
      <c r="BQ497" t="n">
        <v>0.66</v>
      </c>
      <c r="BR497" t="n">
        <v>115</v>
      </c>
      <c r="BS497" t="n">
        <v>136</v>
      </c>
    </row>
    <row r="498">
      <c r="A498" t="inlineStr">
        <is>
          <t>OREASC27h</t>
        </is>
      </c>
      <c r="B498" t="n">
        <v>0.171</v>
      </c>
      <c r="C498" t="n">
        <v>77500</v>
      </c>
      <c r="D498" t="n">
        <v>3</v>
      </c>
      <c r="E498" s="2" t="n">
        <v>0.002</v>
      </c>
      <c r="F498" t="inlineStr">
        <is>
          <t>T</t>
        </is>
      </c>
      <c r="G498" t="n">
        <v>2940</v>
      </c>
      <c r="H498" t="n">
        <v>3.2</v>
      </c>
      <c r="I498" t="n">
        <v>0.16</v>
      </c>
      <c r="J498" t="n">
        <v>11100</v>
      </c>
      <c r="K498" t="n">
        <v>0.4</v>
      </c>
      <c r="L498" t="n">
        <v>94</v>
      </c>
      <c r="M498" t="inlineStr">
        <is>
          <t>T</t>
        </is>
      </c>
      <c r="N498" t="n">
        <v>2.1</v>
      </c>
      <c r="O498" t="inlineStr">
        <is>
          <t>T</t>
        </is>
      </c>
      <c r="P498" t="n">
        <v>6.67</v>
      </c>
      <c r="Q498" t="n">
        <v>5.05</v>
      </c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n">
        <v>24700</v>
      </c>
      <c r="V498" t="n">
        <v>23</v>
      </c>
      <c r="W498" t="inlineStr">
        <is>
          <t>T</t>
        </is>
      </c>
      <c r="X498" t="inlineStr">
        <is>
          <t>T</t>
        </is>
      </c>
      <c r="Y498" t="n">
        <v>6.61</v>
      </c>
      <c r="Z498" t="inlineStr">
        <is>
          <t>T</t>
        </is>
      </c>
      <c r="AA498" t="inlineStr">
        <is>
          <t>T</t>
        </is>
      </c>
      <c r="AB498" t="n">
        <v>0.07199999999999999</v>
      </c>
      <c r="AC498" t="inlineStr">
        <is>
          <t>T</t>
        </is>
      </c>
      <c r="AD498" t="n">
        <v>31700</v>
      </c>
      <c r="AE498" t="n">
        <v>47.8</v>
      </c>
      <c r="AF498" t="n">
        <v>33.2</v>
      </c>
      <c r="AG498" t="inlineStr">
        <is>
          <t>T</t>
        </is>
      </c>
      <c r="AH498" t="n">
        <v>1490</v>
      </c>
      <c r="AI498" t="n">
        <v>330</v>
      </c>
      <c r="AJ498" t="n">
        <v>2.88</v>
      </c>
      <c r="AK498" t="n">
        <v>28300</v>
      </c>
      <c r="AL498" t="n">
        <v>19.8</v>
      </c>
      <c r="AM498" t="inlineStr">
        <is>
          <t>T</t>
        </is>
      </c>
      <c r="AN498" t="n">
        <v>2.05</v>
      </c>
      <c r="AO498" t="n">
        <v>300</v>
      </c>
      <c r="AP498" t="n">
        <v>24</v>
      </c>
      <c r="AQ498" t="inlineStr">
        <is>
          <t>T</t>
        </is>
      </c>
      <c r="AR498" t="inlineStr">
        <is>
          <t>T</t>
        </is>
      </c>
      <c r="AS498" t="inlineStr">
        <is>
          <t>T</t>
        </is>
      </c>
      <c r="AT498" t="n">
        <v>150</v>
      </c>
      <c r="AU498" s="2" t="n">
        <v>0.002</v>
      </c>
      <c r="AV498" t="inlineStr">
        <is>
          <t>T</t>
        </is>
      </c>
      <c r="AW498" t="inlineStr">
        <is>
          <t>T</t>
        </is>
      </c>
      <c r="AX498" t="inlineStr">
        <is>
          <t>T</t>
        </is>
      </c>
      <c r="AY498" t="n">
        <v>1.03</v>
      </c>
      <c r="AZ498" t="n">
        <v>4.31</v>
      </c>
      <c r="BA498" s="2" t="n">
        <v>1</v>
      </c>
      <c r="BB498" t="inlineStr">
        <is>
          <t>T</t>
        </is>
      </c>
      <c r="BC498" t="inlineStr">
        <is>
          <t>T</t>
        </is>
      </c>
      <c r="BD498" t="n">
        <v>3.97</v>
      </c>
      <c r="BE498" t="n">
        <v>178</v>
      </c>
      <c r="BF498" t="n">
        <v>1.45</v>
      </c>
      <c r="BG498" t="inlineStr">
        <is>
          <t>T</t>
        </is>
      </c>
      <c r="BH498" s="2" t="n">
        <v>0.05</v>
      </c>
      <c r="BI498" t="n">
        <v>15.3</v>
      </c>
      <c r="BJ498" t="n">
        <v>1190</v>
      </c>
      <c r="BK498" t="n">
        <v>0.8</v>
      </c>
      <c r="BL498" t="inlineStr">
        <is>
          <t>T</t>
        </is>
      </c>
      <c r="BM498" t="n">
        <v>5.89</v>
      </c>
      <c r="BN498" t="n">
        <v>4.36</v>
      </c>
      <c r="BO498" t="n">
        <v>1.54</v>
      </c>
      <c r="BP498" t="n">
        <v>15.5</v>
      </c>
      <c r="BQ498" t="n">
        <v>0.53</v>
      </c>
      <c r="BR498" t="n">
        <v>118</v>
      </c>
      <c r="BS498" t="n">
        <v>245</v>
      </c>
    </row>
    <row r="499">
      <c r="A499" t="inlineStr">
        <is>
          <t>OREASH1</t>
        </is>
      </c>
      <c r="B499" t="n">
        <v>0.906</v>
      </c>
      <c r="C499" t="n">
        <v>20300</v>
      </c>
      <c r="D499" t="n">
        <v>1.9</v>
      </c>
      <c r="E499" t="n">
        <v>0.012</v>
      </c>
      <c r="F499" s="2" t="n">
        <v>10</v>
      </c>
      <c r="G499" t="n">
        <v>50</v>
      </c>
      <c r="H499" s="2" t="n">
        <v>0.5</v>
      </c>
      <c r="I499" t="n">
        <v>5.67</v>
      </c>
      <c r="J499" t="n">
        <v>134</v>
      </c>
      <c r="K499" t="n">
        <v>0.84</v>
      </c>
      <c r="L499" t="n">
        <v>47.1</v>
      </c>
      <c r="M499" t="inlineStr">
        <is>
          <t>T</t>
        </is>
      </c>
      <c r="N499" t="n">
        <v>2.36</v>
      </c>
      <c r="O499" t="n">
        <v>21.4</v>
      </c>
      <c r="P499" t="n">
        <v>0.54</v>
      </c>
      <c r="Q499" t="n">
        <v>28</v>
      </c>
      <c r="R499" t="inlineStr">
        <is>
          <t>T</t>
        </is>
      </c>
      <c r="S499" t="inlineStr">
        <is>
          <t>T</t>
        </is>
      </c>
      <c r="T499" t="inlineStr">
        <is>
          <t>T</t>
        </is>
      </c>
      <c r="U499" t="n">
        <v>2883</v>
      </c>
      <c r="V499" t="n">
        <v>10.8</v>
      </c>
      <c r="W499" t="inlineStr">
        <is>
          <t>T</t>
        </is>
      </c>
      <c r="X499" s="2" t="n">
        <v>0.2</v>
      </c>
      <c r="Y499" t="n">
        <v>1.81</v>
      </c>
      <c r="Z499" t="n">
        <v>0.14</v>
      </c>
      <c r="AA499" t="inlineStr">
        <is>
          <t>T</t>
        </is>
      </c>
      <c r="AB499" s="2" t="n">
        <v>0.05</v>
      </c>
      <c r="AC499" t="inlineStr">
        <is>
          <t>T</t>
        </is>
      </c>
      <c r="AD499" t="n">
        <v>416</v>
      </c>
      <c r="AE499" t="n">
        <v>25.9</v>
      </c>
      <c r="AF499" s="2" t="n">
        <v>3</v>
      </c>
      <c r="AG499" t="n">
        <v>0.05</v>
      </c>
      <c r="AH499" t="n">
        <v>657</v>
      </c>
      <c r="AI499" t="inlineStr">
        <is>
          <t>T</t>
        </is>
      </c>
      <c r="AJ499" t="n">
        <v>4.24</v>
      </c>
      <c r="AK499" t="n">
        <v>1331</v>
      </c>
      <c r="AL499" s="2" t="n">
        <v>0.2</v>
      </c>
      <c r="AM499" t="n">
        <v>17.2</v>
      </c>
      <c r="AN499" t="n">
        <v>10.6</v>
      </c>
      <c r="AO499" t="n">
        <v>51</v>
      </c>
      <c r="AP499" t="n">
        <v>17</v>
      </c>
      <c r="AQ499" t="inlineStr">
        <is>
          <t>T</t>
        </is>
      </c>
      <c r="AR499" t="inlineStr">
        <is>
          <t>T</t>
        </is>
      </c>
      <c r="AS499" t="inlineStr">
        <is>
          <t>T</t>
        </is>
      </c>
      <c r="AT499" t="n">
        <v>5.85</v>
      </c>
      <c r="AU499" s="2" t="n">
        <v>0.05</v>
      </c>
      <c r="AV499" t="inlineStr">
        <is>
          <t>T</t>
        </is>
      </c>
      <c r="AW499" t="inlineStr">
        <is>
          <t>T</t>
        </is>
      </c>
      <c r="AX499" t="n">
        <v>197</v>
      </c>
      <c r="AY499" t="n">
        <v>3.24</v>
      </c>
      <c r="AZ499" t="n">
        <v>2.11</v>
      </c>
      <c r="BA499" t="n">
        <v>2.05</v>
      </c>
      <c r="BB499" t="inlineStr">
        <is>
          <t>T</t>
        </is>
      </c>
      <c r="BC499" t="n">
        <v>2.69</v>
      </c>
      <c r="BD499" t="n">
        <v>6.45</v>
      </c>
      <c r="BE499" t="n">
        <v>5.64</v>
      </c>
      <c r="BF499" s="2" t="n">
        <v>0.05</v>
      </c>
      <c r="BG499" t="n">
        <v>0.21</v>
      </c>
      <c r="BH499" t="n">
        <v>2.9</v>
      </c>
      <c r="BI499" t="n">
        <v>20</v>
      </c>
      <c r="BJ499" t="inlineStr">
        <is>
          <t>T</t>
        </is>
      </c>
      <c r="BK499" t="n">
        <v>0.049</v>
      </c>
      <c r="BL499" t="inlineStr">
        <is>
          <t>T</t>
        </is>
      </c>
      <c r="BM499" t="n">
        <v>2.75</v>
      </c>
      <c r="BN499" t="n">
        <v>25.3</v>
      </c>
      <c r="BO499" s="2" t="n">
        <v>0.1</v>
      </c>
      <c r="BP499" t="n">
        <v>4.66</v>
      </c>
      <c r="BQ499" t="n">
        <v>0.32</v>
      </c>
      <c r="BR499" t="n">
        <v>4.54</v>
      </c>
      <c r="BS499" t="n">
        <v>74</v>
      </c>
    </row>
    <row r="500">
      <c r="A500" t="inlineStr">
        <is>
          <t>OREASH3</t>
        </is>
      </c>
      <c r="B500" t="n">
        <v>4.95</v>
      </c>
      <c r="C500" t="inlineStr">
        <is>
          <t>T</t>
        </is>
      </c>
      <c r="D500" t="inlineStr">
        <is>
          <t>T</t>
        </is>
      </c>
      <c r="E500" t="n">
        <v>2</v>
      </c>
      <c r="F500" t="inlineStr">
        <is>
          <t>T</t>
        </is>
      </c>
      <c r="G500" t="inlineStr">
        <is>
          <t>T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T</t>
        </is>
      </c>
      <c r="L500" t="inlineStr">
        <is>
          <t>T</t>
        </is>
      </c>
      <c r="M500" t="inlineStr">
        <is>
          <t>T</t>
        </is>
      </c>
      <c r="N500" t="inlineStr">
        <is>
          <t>T</t>
        </is>
      </c>
      <c r="O500" t="inlineStr">
        <is>
          <t>T</t>
        </is>
      </c>
      <c r="P500" t="inlineStr">
        <is>
          <t>T</t>
        </is>
      </c>
      <c r="Q500" t="n">
        <v>443</v>
      </c>
      <c r="R500" t="inlineStr">
        <is>
          <t>T</t>
        </is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>
        <is>
          <t>T</t>
        </is>
      </c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inlineStr">
        <is>
          <t>T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T</t>
        </is>
      </c>
      <c r="AL500" t="inlineStr">
        <is>
          <t>T</t>
        </is>
      </c>
      <c r="AM500" t="inlineStr">
        <is>
          <t>T</t>
        </is>
      </c>
      <c r="AN500" t="inlineStr">
        <is>
          <t>T</t>
        </is>
      </c>
      <c r="AO500" t="inlineStr">
        <is>
          <t>T</t>
        </is>
      </c>
      <c r="AP500" t="inlineStr">
        <is>
          <t>T</t>
        </is>
      </c>
      <c r="AQ500" t="inlineStr">
        <is>
          <t>T</t>
        </is>
      </c>
      <c r="AR500" t="inlineStr">
        <is>
          <t>T</t>
        </is>
      </c>
      <c r="AS500" t="inlineStr">
        <is>
          <t>T</t>
        </is>
      </c>
      <c r="AT500" t="inlineStr">
        <is>
          <t>T</t>
        </is>
      </c>
      <c r="AU500" t="inlineStr">
        <is>
          <t>T</t>
        </is>
      </c>
      <c r="AV500" t="inlineStr">
        <is>
          <t>T</t>
        </is>
      </c>
      <c r="AW500" t="inlineStr">
        <is>
          <t>T</t>
        </is>
      </c>
      <c r="AX500" t="inlineStr">
        <is>
          <t>T</t>
        </is>
      </c>
      <c r="AY500" t="inlineStr">
        <is>
          <t>T</t>
        </is>
      </c>
      <c r="AZ500" t="inlineStr">
        <is>
          <t>T</t>
        </is>
      </c>
      <c r="BA500" t="inlineStr">
        <is>
          <t>T</t>
        </is>
      </c>
      <c r="BB500" t="inlineStr">
        <is>
          <t>T</t>
        </is>
      </c>
      <c r="BC500" t="inlineStr">
        <is>
          <t>T</t>
        </is>
      </c>
      <c r="BD500" t="inlineStr">
        <is>
          <t>T</t>
        </is>
      </c>
      <c r="BE500" t="inlineStr">
        <is>
          <t>T</t>
        </is>
      </c>
      <c r="BF500" t="inlineStr">
        <is>
          <t>T</t>
        </is>
      </c>
      <c r="BG500" t="inlineStr">
        <is>
          <t>T</t>
        </is>
      </c>
      <c r="BH500" t="inlineStr">
        <is>
          <t>T</t>
        </is>
      </c>
      <c r="BI500" t="inlineStr">
        <is>
          <t>T</t>
        </is>
      </c>
      <c r="BJ500" t="inlineStr">
        <is>
          <t>T</t>
        </is>
      </c>
      <c r="BK500" t="inlineStr">
        <is>
          <t>T</t>
        </is>
      </c>
      <c r="BL500" t="inlineStr">
        <is>
          <t>T</t>
        </is>
      </c>
      <c r="BM500" t="inlineStr">
        <is>
          <t>T</t>
        </is>
      </c>
      <c r="BN500" t="inlineStr">
        <is>
          <t>T</t>
        </is>
      </c>
      <c r="BO500" t="inlineStr">
        <is>
          <t>T</t>
        </is>
      </c>
      <c r="BP500" t="inlineStr">
        <is>
          <t>T</t>
        </is>
      </c>
      <c r="BQ500" t="inlineStr">
        <is>
          <t>T</t>
        </is>
      </c>
      <c r="BR500" t="inlineStr">
        <is>
          <t>T</t>
        </is>
      </c>
      <c r="BS500" t="inlineStr">
        <is>
          <t>T</t>
        </is>
      </c>
    </row>
    <row r="501">
      <c r="A501" t="inlineStr">
        <is>
          <t>OREASH5</t>
        </is>
      </c>
      <c r="B501" t="n">
        <v>1.92</v>
      </c>
      <c r="C501" t="inlineStr">
        <is>
          <t>T</t>
        </is>
      </c>
      <c r="D501" t="n">
        <v>0.008</v>
      </c>
      <c r="E501" t="n">
        <v>0.047</v>
      </c>
      <c r="F501" t="inlineStr">
        <is>
          <t>T</t>
        </is>
      </c>
      <c r="G501" t="inlineStr">
        <is>
          <t>T</t>
        </is>
      </c>
      <c r="H501" t="inlineStr">
        <is>
          <t>T</t>
        </is>
      </c>
      <c r="I501" t="n">
        <v>5.44</v>
      </c>
      <c r="J501" t="inlineStr">
        <is>
          <t>T</t>
        </is>
      </c>
      <c r="K501" t="n">
        <v>1.28</v>
      </c>
      <c r="L501" t="inlineStr">
        <is>
          <t>T</t>
        </is>
      </c>
      <c r="M501" t="inlineStr">
        <is>
          <t>T</t>
        </is>
      </c>
      <c r="N501" t="n">
        <v>3.68</v>
      </c>
      <c r="O501" t="n">
        <v>31.1</v>
      </c>
      <c r="P501" t="inlineStr">
        <is>
          <t>T</t>
        </is>
      </c>
      <c r="Q501" t="n">
        <v>99</v>
      </c>
      <c r="R501" t="inlineStr">
        <is>
          <t>T</t>
        </is>
      </c>
      <c r="S501" t="inlineStr">
        <is>
          <t>T</t>
        </is>
      </c>
      <c r="T501" t="inlineStr">
        <is>
          <t>T</t>
        </is>
      </c>
      <c r="U501" t="n">
        <v>8130</v>
      </c>
      <c r="V501" t="inlineStr">
        <is>
          <t>T</t>
        </is>
      </c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>
        <is>
          <t>T</t>
        </is>
      </c>
      <c r="AB501" t="inlineStr">
        <is>
          <t>T</t>
        </is>
      </c>
      <c r="AC501" t="inlineStr">
        <is>
          <t>T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n">
        <v>70</v>
      </c>
      <c r="AJ501" t="n">
        <v>7.22</v>
      </c>
      <c r="AK501" t="inlineStr">
        <is>
          <t>T</t>
        </is>
      </c>
      <c r="AL501" t="inlineStr">
        <is>
          <t>T</t>
        </is>
      </c>
      <c r="AM501" t="inlineStr">
        <is>
          <t>T</t>
        </is>
      </c>
      <c r="AN501" t="n">
        <v>11.9</v>
      </c>
      <c r="AO501" t="n">
        <v>100</v>
      </c>
      <c r="AP501" t="n">
        <v>36.1</v>
      </c>
      <c r="AQ501" t="inlineStr">
        <is>
          <t>T</t>
        </is>
      </c>
      <c r="AR501" t="inlineStr">
        <is>
          <t>T</t>
        </is>
      </c>
      <c r="AS501" t="inlineStr">
        <is>
          <t>T</t>
        </is>
      </c>
      <c r="AT501" t="inlineStr">
        <is>
          <t>T</t>
        </is>
      </c>
      <c r="AU501" t="inlineStr">
        <is>
          <t>T</t>
        </is>
      </c>
      <c r="AV501" t="inlineStr">
        <is>
          <t>T</t>
        </is>
      </c>
      <c r="AW501" t="inlineStr">
        <is>
          <t>T</t>
        </is>
      </c>
      <c r="AX501" t="inlineStr">
        <is>
          <t>T</t>
        </is>
      </c>
      <c r="AY501" t="inlineStr">
        <is>
          <t>T</t>
        </is>
      </c>
      <c r="AZ501" t="inlineStr">
        <is>
          <t>T</t>
        </is>
      </c>
      <c r="BA501" t="inlineStr">
        <is>
          <t>T</t>
        </is>
      </c>
      <c r="BB501" t="inlineStr">
        <is>
          <t>T</t>
        </is>
      </c>
      <c r="BC501" t="inlineStr">
        <is>
          <t>T</t>
        </is>
      </c>
      <c r="BD501" t="inlineStr">
        <is>
          <t>T</t>
        </is>
      </c>
      <c r="BE501" t="inlineStr">
        <is>
          <t>T</t>
        </is>
      </c>
      <c r="BF501" t="inlineStr">
        <is>
          <t>T</t>
        </is>
      </c>
      <c r="BG501" t="inlineStr">
        <is>
          <t>T</t>
        </is>
      </c>
      <c r="BH501" t="inlineStr">
        <is>
          <t>T</t>
        </is>
      </c>
      <c r="BI501" t="inlineStr">
        <is>
          <t>T</t>
        </is>
      </c>
      <c r="BJ501" t="inlineStr">
        <is>
          <t>T</t>
        </is>
      </c>
      <c r="BK501" t="inlineStr">
        <is>
          <t>T</t>
        </is>
      </c>
      <c r="BL501" t="inlineStr">
        <is>
          <t>T</t>
        </is>
      </c>
      <c r="BM501" t="inlineStr">
        <is>
          <t>T</t>
        </is>
      </c>
      <c r="BN501" t="n">
        <v>35</v>
      </c>
      <c r="BO501" t="inlineStr">
        <is>
          <t>T</t>
        </is>
      </c>
      <c r="BP501" t="inlineStr">
        <is>
          <t>T</t>
        </is>
      </c>
      <c r="BQ501" t="inlineStr">
        <is>
          <t>T</t>
        </is>
      </c>
      <c r="BR501" t="n">
        <v>6.58</v>
      </c>
      <c r="BS501" t="inlineStr">
        <is>
          <t>T</t>
        </is>
      </c>
    </row>
    <row r="502">
      <c r="A502" t="inlineStr">
        <is>
          <t>OREASL11</t>
        </is>
      </c>
      <c r="B502" t="inlineStr">
        <is>
          <t>T</t>
        </is>
      </c>
      <c r="C502" t="inlineStr">
        <is>
          <t>T</t>
        </is>
      </c>
      <c r="D502" t="inlineStr">
        <is>
          <t>T</t>
        </is>
      </c>
      <c r="E502" t="n">
        <v>0.305</v>
      </c>
      <c r="F502" t="inlineStr">
        <is>
          <t>T</t>
        </is>
      </c>
      <c r="G502" t="inlineStr">
        <is>
          <t>T</t>
        </is>
      </c>
      <c r="H502" t="inlineStr">
        <is>
          <t>T</t>
        </is>
      </c>
      <c r="I502" t="inlineStr">
        <is>
          <t>T</t>
        </is>
      </c>
      <c r="J502" t="inlineStr">
        <is>
          <t>T</t>
        </is>
      </c>
      <c r="K502" t="inlineStr">
        <is>
          <t>T</t>
        </is>
      </c>
      <c r="L502" t="inlineStr">
        <is>
          <t>T</t>
        </is>
      </c>
      <c r="M502" t="inlineStr">
        <is>
          <t>T</t>
        </is>
      </c>
      <c r="N502" t="inlineStr">
        <is>
          <t>T</t>
        </is>
      </c>
      <c r="O502" t="inlineStr">
        <is>
          <t>T</t>
        </is>
      </c>
      <c r="P502" t="inlineStr">
        <is>
          <t>T</t>
        </is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inlineStr">
        <is>
          <t>T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T</t>
        </is>
      </c>
      <c r="AK502" t="inlineStr">
        <is>
          <t>T</t>
        </is>
      </c>
      <c r="AL502" t="inlineStr">
        <is>
          <t>T</t>
        </is>
      </c>
      <c r="AM502" t="inlineStr">
        <is>
          <t>T</t>
        </is>
      </c>
      <c r="AN502" t="inlineStr">
        <is>
          <t>T</t>
        </is>
      </c>
      <c r="AO502" t="inlineStr">
        <is>
          <t>T</t>
        </is>
      </c>
      <c r="AP502" t="inlineStr">
        <is>
          <t>T</t>
        </is>
      </c>
      <c r="AQ502" t="inlineStr">
        <is>
          <t>T</t>
        </is>
      </c>
      <c r="AR502" t="inlineStr">
        <is>
          <t>T</t>
        </is>
      </c>
      <c r="AS502" t="inlineStr">
        <is>
          <t>T</t>
        </is>
      </c>
      <c r="AT502" t="inlineStr">
        <is>
          <t>T</t>
        </is>
      </c>
      <c r="AU502" t="inlineStr">
        <is>
          <t>T</t>
        </is>
      </c>
      <c r="AV502" t="inlineStr">
        <is>
          <t>T</t>
        </is>
      </c>
      <c r="AW502" t="inlineStr">
        <is>
          <t>T</t>
        </is>
      </c>
      <c r="AX502" t="inlineStr">
        <is>
          <t>T</t>
        </is>
      </c>
      <c r="AY502" t="inlineStr">
        <is>
          <t>T</t>
        </is>
      </c>
      <c r="AZ502" t="inlineStr">
        <is>
          <t>T</t>
        </is>
      </c>
      <c r="BA502" t="inlineStr">
        <is>
          <t>T</t>
        </is>
      </c>
      <c r="BB502" t="inlineStr">
        <is>
          <t>T</t>
        </is>
      </c>
      <c r="BC502" t="inlineStr">
        <is>
          <t>T</t>
        </is>
      </c>
      <c r="BD502" t="inlineStr">
        <is>
          <t>T</t>
        </is>
      </c>
      <c r="BE502" t="inlineStr">
        <is>
          <t>T</t>
        </is>
      </c>
      <c r="BF502" t="inlineStr">
        <is>
          <t>T</t>
        </is>
      </c>
      <c r="BG502" t="inlineStr">
        <is>
          <t>T</t>
        </is>
      </c>
      <c r="BH502" t="inlineStr">
        <is>
          <t>T</t>
        </is>
      </c>
      <c r="BI502" t="inlineStr">
        <is>
          <t>T</t>
        </is>
      </c>
      <c r="BJ502" t="inlineStr">
        <is>
          <t>T</t>
        </is>
      </c>
      <c r="BK502" t="inlineStr">
        <is>
          <t>T</t>
        </is>
      </c>
      <c r="BL502" t="inlineStr">
        <is>
          <t>T</t>
        </is>
      </c>
      <c r="BM502" t="inlineStr">
        <is>
          <t>T</t>
        </is>
      </c>
      <c r="BN502" t="inlineStr">
        <is>
          <t>T</t>
        </is>
      </c>
      <c r="BO502" t="inlineStr">
        <is>
          <t>T</t>
        </is>
      </c>
      <c r="BP502" t="inlineStr">
        <is>
          <t>T</t>
        </is>
      </c>
      <c r="BQ502" t="inlineStr">
        <is>
          <t>T</t>
        </is>
      </c>
      <c r="BR502" t="inlineStr">
        <is>
          <t>T</t>
        </is>
      </c>
      <c r="BS502" t="inlineStr">
        <is>
          <t>T</t>
        </is>
      </c>
    </row>
    <row r="503">
      <c r="A503" t="inlineStr">
        <is>
          <t>OREASL11b</t>
        </is>
      </c>
      <c r="B503" t="inlineStr">
        <is>
          <t>T</t>
        </is>
      </c>
      <c r="C503" t="inlineStr">
        <is>
          <t>T</t>
        </is>
      </c>
      <c r="D503" t="inlineStr">
        <is>
          <t>T</t>
        </is>
      </c>
      <c r="E503" t="n">
        <v>0.312</v>
      </c>
      <c r="F503" t="inlineStr">
        <is>
          <t>T</t>
        </is>
      </c>
      <c r="G503" t="inlineStr">
        <is>
          <t>T</t>
        </is>
      </c>
      <c r="H503" t="inlineStr">
        <is>
          <t>T</t>
        </is>
      </c>
      <c r="I503" t="inlineStr">
        <is>
          <t>T</t>
        </is>
      </c>
      <c r="J503" t="inlineStr">
        <is>
          <t>T</t>
        </is>
      </c>
      <c r="K503" t="inlineStr">
        <is>
          <t>T</t>
        </is>
      </c>
      <c r="L503" t="inlineStr">
        <is>
          <t>T</t>
        </is>
      </c>
      <c r="M503" t="inlineStr">
        <is>
          <t>T</t>
        </is>
      </c>
      <c r="N503" t="inlineStr">
        <is>
          <t>T</t>
        </is>
      </c>
      <c r="O503" t="inlineStr">
        <is>
          <t>T</t>
        </is>
      </c>
      <c r="P503" t="inlineStr">
        <is>
          <t>T</t>
        </is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inlineStr">
        <is>
          <t>T</t>
        </is>
      </c>
      <c r="AD503" t="inlineStr">
        <is>
          <t>T</t>
        </is>
      </c>
      <c r="AE503" t="inlineStr">
        <is>
          <t>T</t>
        </is>
      </c>
      <c r="AF503" t="inlineStr">
        <is>
          <t>T</t>
        </is>
      </c>
      <c r="AG503" t="inlineStr">
        <is>
          <t>T</t>
        </is>
      </c>
      <c r="AH503" t="inlineStr">
        <is>
          <t>T</t>
        </is>
      </c>
      <c r="AI503" t="inlineStr">
        <is>
          <t>T</t>
        </is>
      </c>
      <c r="AJ503" t="inlineStr">
        <is>
          <t>T</t>
        </is>
      </c>
      <c r="AK503" t="inlineStr">
        <is>
          <t>T</t>
        </is>
      </c>
      <c r="AL503" t="inlineStr">
        <is>
          <t>T</t>
        </is>
      </c>
      <c r="AM503" t="inlineStr">
        <is>
          <t>T</t>
        </is>
      </c>
      <c r="AN503" t="inlineStr">
        <is>
          <t>T</t>
        </is>
      </c>
      <c r="AO503" t="inlineStr">
        <is>
          <t>T</t>
        </is>
      </c>
      <c r="AP503" t="inlineStr">
        <is>
          <t>T</t>
        </is>
      </c>
      <c r="AQ503" t="inlineStr">
        <is>
          <t>T</t>
        </is>
      </c>
      <c r="AR503" t="inlineStr">
        <is>
          <t>T</t>
        </is>
      </c>
      <c r="AS503" t="inlineStr">
        <is>
          <t>T</t>
        </is>
      </c>
      <c r="AT503" t="inlineStr">
        <is>
          <t>T</t>
        </is>
      </c>
      <c r="AU503" t="inlineStr">
        <is>
          <t>T</t>
        </is>
      </c>
      <c r="AV503" t="inlineStr">
        <is>
          <t>T</t>
        </is>
      </c>
      <c r="AW503" t="inlineStr">
        <is>
          <t>T</t>
        </is>
      </c>
      <c r="AX503" t="inlineStr">
        <is>
          <t>T</t>
        </is>
      </c>
      <c r="AY503" t="inlineStr">
        <is>
          <t>T</t>
        </is>
      </c>
      <c r="AZ503" t="inlineStr">
        <is>
          <t>T</t>
        </is>
      </c>
      <c r="BA503" t="inlineStr">
        <is>
          <t>T</t>
        </is>
      </c>
      <c r="BB503" t="inlineStr">
        <is>
          <t>T</t>
        </is>
      </c>
      <c r="BC503" t="inlineStr">
        <is>
          <t>T</t>
        </is>
      </c>
      <c r="BD503" t="inlineStr">
        <is>
          <t>T</t>
        </is>
      </c>
      <c r="BE503" t="inlineStr">
        <is>
          <t>T</t>
        </is>
      </c>
      <c r="BF503" t="inlineStr">
        <is>
          <t>T</t>
        </is>
      </c>
      <c r="BG503" t="inlineStr">
        <is>
          <t>T</t>
        </is>
      </c>
      <c r="BH503" t="inlineStr">
        <is>
          <t>T</t>
        </is>
      </c>
      <c r="BI503" t="inlineStr">
        <is>
          <t>T</t>
        </is>
      </c>
      <c r="BJ503" t="inlineStr">
        <is>
          <t>T</t>
        </is>
      </c>
      <c r="BK503" t="inlineStr">
        <is>
          <t>T</t>
        </is>
      </c>
      <c r="BL503" t="inlineStr">
        <is>
          <t>T</t>
        </is>
      </c>
      <c r="BM503" t="inlineStr">
        <is>
          <t>T</t>
        </is>
      </c>
      <c r="BN503" t="inlineStr">
        <is>
          <t>T</t>
        </is>
      </c>
      <c r="BO503" t="inlineStr">
        <is>
          <t>T</t>
        </is>
      </c>
      <c r="BP503" t="inlineStr">
        <is>
          <t>T</t>
        </is>
      </c>
      <c r="BQ503" t="inlineStr">
        <is>
          <t>T</t>
        </is>
      </c>
      <c r="BR503" t="inlineStr">
        <is>
          <t>T</t>
        </is>
      </c>
      <c r="BS503" t="inlineStr">
        <is>
          <t>T</t>
        </is>
      </c>
    </row>
    <row r="504">
      <c r="A504" t="inlineStr">
        <is>
          <t>OREASL12</t>
        </is>
      </c>
      <c r="B504" t="inlineStr">
        <is>
          <t>T</t>
        </is>
      </c>
      <c r="C504" t="inlineStr">
        <is>
          <t>T</t>
        </is>
      </c>
      <c r="D504" t="inlineStr">
        <is>
          <t>T</t>
        </is>
      </c>
      <c r="E504" t="n">
        <v>0.615</v>
      </c>
      <c r="F504" t="inlineStr">
        <is>
          <t>T</t>
        </is>
      </c>
      <c r="G504" t="inlineStr">
        <is>
          <t>T</t>
        </is>
      </c>
      <c r="H504" t="inlineStr">
        <is>
          <t>T</t>
        </is>
      </c>
      <c r="I504" t="inlineStr">
        <is>
          <t>T</t>
        </is>
      </c>
      <c r="J504" t="inlineStr">
        <is>
          <t>T</t>
        </is>
      </c>
      <c r="K504" t="inlineStr">
        <is>
          <t>T</t>
        </is>
      </c>
      <c r="L504" t="inlineStr">
        <is>
          <t>T</t>
        </is>
      </c>
      <c r="M504" t="inlineStr">
        <is>
          <t>T</t>
        </is>
      </c>
      <c r="N504" t="inlineStr">
        <is>
          <t>T</t>
        </is>
      </c>
      <c r="O504" t="inlineStr">
        <is>
          <t>T</t>
        </is>
      </c>
      <c r="P504" t="inlineStr">
        <is>
          <t>T</t>
        </is>
      </c>
      <c r="Q504" t="inlineStr">
        <is>
          <t>T</t>
        </is>
      </c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inlineStr">
        <is>
          <t>T</t>
        </is>
      </c>
      <c r="AD504" t="inlineStr">
        <is>
          <t>T</t>
        </is>
      </c>
      <c r="AE504" t="inlineStr">
        <is>
          <t>T</t>
        </is>
      </c>
      <c r="AF504" t="inlineStr">
        <is>
          <t>T</t>
        </is>
      </c>
      <c r="AG504" t="inlineStr">
        <is>
          <t>T</t>
        </is>
      </c>
      <c r="AH504" t="inlineStr">
        <is>
          <t>T</t>
        </is>
      </c>
      <c r="AI504" t="inlineStr">
        <is>
          <t>T</t>
        </is>
      </c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>
        <is>
          <t>T</t>
        </is>
      </c>
      <c r="AN504" t="inlineStr">
        <is>
          <t>T</t>
        </is>
      </c>
      <c r="AO504" t="inlineStr">
        <is>
          <t>T</t>
        </is>
      </c>
      <c r="AP504" t="inlineStr">
        <is>
          <t>T</t>
        </is>
      </c>
      <c r="AQ504" t="inlineStr">
        <is>
          <t>T</t>
        </is>
      </c>
      <c r="AR504" t="inlineStr">
        <is>
          <t>T</t>
        </is>
      </c>
      <c r="AS504" t="inlineStr">
        <is>
          <t>T</t>
        </is>
      </c>
      <c r="AT504" t="inlineStr">
        <is>
          <t>T</t>
        </is>
      </c>
      <c r="AU504" t="inlineStr">
        <is>
          <t>T</t>
        </is>
      </c>
      <c r="AV504" t="inlineStr">
        <is>
          <t>T</t>
        </is>
      </c>
      <c r="AW504" t="inlineStr">
        <is>
          <t>T</t>
        </is>
      </c>
      <c r="AX504" t="inlineStr">
        <is>
          <t>T</t>
        </is>
      </c>
      <c r="AY504" t="inlineStr">
        <is>
          <t>T</t>
        </is>
      </c>
      <c r="AZ504" t="inlineStr">
        <is>
          <t>T</t>
        </is>
      </c>
      <c r="BA504" t="inlineStr">
        <is>
          <t>T</t>
        </is>
      </c>
      <c r="BB504" t="inlineStr">
        <is>
          <t>T</t>
        </is>
      </c>
      <c r="BC504" t="inlineStr">
        <is>
          <t>T</t>
        </is>
      </c>
      <c r="BD504" t="inlineStr">
        <is>
          <t>T</t>
        </is>
      </c>
      <c r="BE504" t="inlineStr">
        <is>
          <t>T</t>
        </is>
      </c>
      <c r="BF504" t="inlineStr">
        <is>
          <t>T</t>
        </is>
      </c>
      <c r="BG504" t="inlineStr">
        <is>
          <t>T</t>
        </is>
      </c>
      <c r="BH504" t="inlineStr">
        <is>
          <t>T</t>
        </is>
      </c>
      <c r="BI504" t="inlineStr">
        <is>
          <t>T</t>
        </is>
      </c>
      <c r="BJ504" t="inlineStr">
        <is>
          <t>T</t>
        </is>
      </c>
      <c r="BK504" t="inlineStr">
        <is>
          <t>T</t>
        </is>
      </c>
      <c r="BL504" t="inlineStr">
        <is>
          <t>T</t>
        </is>
      </c>
      <c r="BM504" t="inlineStr">
        <is>
          <t>T</t>
        </is>
      </c>
      <c r="BN504" t="inlineStr">
        <is>
          <t>T</t>
        </is>
      </c>
      <c r="BO504" t="inlineStr">
        <is>
          <t>T</t>
        </is>
      </c>
      <c r="BP504" t="inlineStr">
        <is>
          <t>T</t>
        </is>
      </c>
      <c r="BQ504" t="inlineStr">
        <is>
          <t>T</t>
        </is>
      </c>
      <c r="BR504" t="inlineStr">
        <is>
          <t>T</t>
        </is>
      </c>
      <c r="BS504" t="inlineStr">
        <is>
          <t>T</t>
        </is>
      </c>
    </row>
    <row r="505">
      <c r="A505" t="inlineStr">
        <is>
          <t>OREASL12b</t>
        </is>
      </c>
      <c r="B505" t="inlineStr">
        <is>
          <t>T</t>
        </is>
      </c>
      <c r="C505" t="inlineStr">
        <is>
          <t>T</t>
        </is>
      </c>
      <c r="D505" t="inlineStr">
        <is>
          <t>T</t>
        </is>
      </c>
      <c r="E505" t="n">
        <v>0.615</v>
      </c>
      <c r="F505" t="inlineStr">
        <is>
          <t>T</t>
        </is>
      </c>
      <c r="G505" t="inlineStr">
        <is>
          <t>T</t>
        </is>
      </c>
      <c r="H505" t="inlineStr">
        <is>
          <t>T</t>
        </is>
      </c>
      <c r="I505" t="inlineStr">
        <is>
          <t>T</t>
        </is>
      </c>
      <c r="J505" t="inlineStr">
        <is>
          <t>T</t>
        </is>
      </c>
      <c r="K505" t="inlineStr">
        <is>
          <t>T</t>
        </is>
      </c>
      <c r="L505" t="inlineStr">
        <is>
          <t>T</t>
        </is>
      </c>
      <c r="M505" t="inlineStr">
        <is>
          <t>T</t>
        </is>
      </c>
      <c r="N505" t="inlineStr">
        <is>
          <t>T</t>
        </is>
      </c>
      <c r="O505" t="inlineStr">
        <is>
          <t>T</t>
        </is>
      </c>
      <c r="P505" t="inlineStr">
        <is>
          <t>T</t>
        </is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>
        <is>
          <t>T</t>
        </is>
      </c>
      <c r="AB505" t="inlineStr">
        <is>
          <t>T</t>
        </is>
      </c>
      <c r="AC505" t="inlineStr">
        <is>
          <t>T</t>
        </is>
      </c>
      <c r="AD505" t="inlineStr">
        <is>
          <t>T</t>
        </is>
      </c>
      <c r="AE505" t="inlineStr">
        <is>
          <t>T</t>
        </is>
      </c>
      <c r="AF505" t="inlineStr">
        <is>
          <t>T</t>
        </is>
      </c>
      <c r="AG505" t="inlineStr">
        <is>
          <t>T</t>
        </is>
      </c>
      <c r="AH505" t="inlineStr">
        <is>
          <t>T</t>
        </is>
      </c>
      <c r="AI505" t="inlineStr">
        <is>
          <t>T</t>
        </is>
      </c>
      <c r="AJ505" t="inlineStr">
        <is>
          <t>T</t>
        </is>
      </c>
      <c r="AK505" t="inlineStr">
        <is>
          <t>T</t>
        </is>
      </c>
      <c r="AL505" t="inlineStr">
        <is>
          <t>T</t>
        </is>
      </c>
      <c r="AM505" t="inlineStr">
        <is>
          <t>T</t>
        </is>
      </c>
      <c r="AN505" t="inlineStr">
        <is>
          <t>T</t>
        </is>
      </c>
      <c r="AO505" t="inlineStr">
        <is>
          <t>T</t>
        </is>
      </c>
      <c r="AP505" t="inlineStr">
        <is>
          <t>T</t>
        </is>
      </c>
      <c r="AQ505" t="inlineStr">
        <is>
          <t>T</t>
        </is>
      </c>
      <c r="AR505" t="inlineStr">
        <is>
          <t>T</t>
        </is>
      </c>
      <c r="AS505" t="inlineStr">
        <is>
          <t>T</t>
        </is>
      </c>
      <c r="AT505" t="inlineStr">
        <is>
          <t>T</t>
        </is>
      </c>
      <c r="AU505" t="inlineStr">
        <is>
          <t>T</t>
        </is>
      </c>
      <c r="AV505" t="inlineStr">
        <is>
          <t>T</t>
        </is>
      </c>
      <c r="AW505" t="inlineStr">
        <is>
          <t>T</t>
        </is>
      </c>
      <c r="AX505" t="inlineStr">
        <is>
          <t>T</t>
        </is>
      </c>
      <c r="AY505" t="inlineStr">
        <is>
          <t>T</t>
        </is>
      </c>
      <c r="AZ505" t="inlineStr">
        <is>
          <t>T</t>
        </is>
      </c>
      <c r="BA505" t="inlineStr">
        <is>
          <t>T</t>
        </is>
      </c>
      <c r="BB505" t="inlineStr">
        <is>
          <t>T</t>
        </is>
      </c>
      <c r="BC505" t="inlineStr">
        <is>
          <t>T</t>
        </is>
      </c>
      <c r="BD505" t="inlineStr">
        <is>
          <t>T</t>
        </is>
      </c>
      <c r="BE505" t="inlineStr">
        <is>
          <t>T</t>
        </is>
      </c>
      <c r="BF505" t="inlineStr">
        <is>
          <t>T</t>
        </is>
      </c>
      <c r="BG505" t="inlineStr">
        <is>
          <t>T</t>
        </is>
      </c>
      <c r="BH505" t="inlineStr">
        <is>
          <t>T</t>
        </is>
      </c>
      <c r="BI505" t="inlineStr">
        <is>
          <t>T</t>
        </is>
      </c>
      <c r="BJ505" t="inlineStr">
        <is>
          <t>T</t>
        </is>
      </c>
      <c r="BK505" t="inlineStr">
        <is>
          <t>T</t>
        </is>
      </c>
      <c r="BL505" t="inlineStr">
        <is>
          <t>T</t>
        </is>
      </c>
      <c r="BM505" t="inlineStr">
        <is>
          <t>T</t>
        </is>
      </c>
      <c r="BN505" t="inlineStr">
        <is>
          <t>T</t>
        </is>
      </c>
      <c r="BO505" t="inlineStr">
        <is>
          <t>T</t>
        </is>
      </c>
      <c r="BP505" t="inlineStr">
        <is>
          <t>T</t>
        </is>
      </c>
      <c r="BQ505" t="inlineStr">
        <is>
          <t>T</t>
        </is>
      </c>
      <c r="BR505" t="inlineStr">
        <is>
          <t>T</t>
        </is>
      </c>
      <c r="BS505" t="inlineStr">
        <is>
          <t>T</t>
        </is>
      </c>
    </row>
    <row r="506">
      <c r="A506" t="inlineStr">
        <is>
          <t>OREASL13</t>
        </is>
      </c>
      <c r="B506" t="inlineStr">
        <is>
          <t>T</t>
        </is>
      </c>
      <c r="C506" t="inlineStr">
        <is>
          <t>T</t>
        </is>
      </c>
      <c r="D506" t="inlineStr">
        <is>
          <t>T</t>
        </is>
      </c>
      <c r="E506" t="n">
        <v>1.29</v>
      </c>
      <c r="F506" t="inlineStr">
        <is>
          <t>T</t>
        </is>
      </c>
      <c r="G506" t="inlineStr">
        <is>
          <t>T</t>
        </is>
      </c>
      <c r="H506" t="inlineStr">
        <is>
          <t>T</t>
        </is>
      </c>
      <c r="I506" t="inlineStr">
        <is>
          <t>T</t>
        </is>
      </c>
      <c r="J506" t="inlineStr">
        <is>
          <t>T</t>
        </is>
      </c>
      <c r="K506" t="inlineStr">
        <is>
          <t>T</t>
        </is>
      </c>
      <c r="L506" t="inlineStr">
        <is>
          <t>T</t>
        </is>
      </c>
      <c r="M506" t="inlineStr">
        <is>
          <t>T</t>
        </is>
      </c>
      <c r="N506" t="inlineStr">
        <is>
          <t>T</t>
        </is>
      </c>
      <c r="O506" t="inlineStr">
        <is>
          <t>T</t>
        </is>
      </c>
      <c r="P506" t="inlineStr">
        <is>
          <t>T</t>
        </is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inlineStr">
        <is>
          <t>T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T</t>
        </is>
      </c>
      <c r="AI506" t="inlineStr">
        <is>
          <t>T</t>
        </is>
      </c>
      <c r="AJ506" t="inlineStr">
        <is>
          <t>T</t>
        </is>
      </c>
      <c r="AK506" t="inlineStr">
        <is>
          <t>T</t>
        </is>
      </c>
      <c r="AL506" t="inlineStr">
        <is>
          <t>T</t>
        </is>
      </c>
      <c r="AM506" t="inlineStr">
        <is>
          <t>T</t>
        </is>
      </c>
      <c r="AN506" t="inlineStr">
        <is>
          <t>T</t>
        </is>
      </c>
      <c r="AO506" t="inlineStr">
        <is>
          <t>T</t>
        </is>
      </c>
      <c r="AP506" t="inlineStr">
        <is>
          <t>T</t>
        </is>
      </c>
      <c r="AQ506" t="inlineStr">
        <is>
          <t>T</t>
        </is>
      </c>
      <c r="AR506" t="inlineStr">
        <is>
          <t>T</t>
        </is>
      </c>
      <c r="AS506" t="inlineStr">
        <is>
          <t>T</t>
        </is>
      </c>
      <c r="AT506" t="inlineStr">
        <is>
          <t>T</t>
        </is>
      </c>
      <c r="AU506" t="inlineStr">
        <is>
          <t>T</t>
        </is>
      </c>
      <c r="AV506" t="inlineStr">
        <is>
          <t>T</t>
        </is>
      </c>
      <c r="AW506" t="inlineStr">
        <is>
          <t>T</t>
        </is>
      </c>
      <c r="AX506" t="inlineStr">
        <is>
          <t>T</t>
        </is>
      </c>
      <c r="AY506" t="inlineStr">
        <is>
          <t>T</t>
        </is>
      </c>
      <c r="AZ506" t="inlineStr">
        <is>
          <t>T</t>
        </is>
      </c>
      <c r="BA506" t="inlineStr">
        <is>
          <t>T</t>
        </is>
      </c>
      <c r="BB506" t="inlineStr">
        <is>
          <t>T</t>
        </is>
      </c>
      <c r="BC506" t="inlineStr">
        <is>
          <t>T</t>
        </is>
      </c>
      <c r="BD506" t="inlineStr">
        <is>
          <t>T</t>
        </is>
      </c>
      <c r="BE506" t="inlineStr">
        <is>
          <t>T</t>
        </is>
      </c>
      <c r="BF506" t="inlineStr">
        <is>
          <t>T</t>
        </is>
      </c>
      <c r="BG506" t="inlineStr">
        <is>
          <t>T</t>
        </is>
      </c>
      <c r="BH506" t="inlineStr">
        <is>
          <t>T</t>
        </is>
      </c>
      <c r="BI506" t="inlineStr">
        <is>
          <t>T</t>
        </is>
      </c>
      <c r="BJ506" t="inlineStr">
        <is>
          <t>T</t>
        </is>
      </c>
      <c r="BK506" t="inlineStr">
        <is>
          <t>T</t>
        </is>
      </c>
      <c r="BL506" t="inlineStr">
        <is>
          <t>T</t>
        </is>
      </c>
      <c r="BM506" t="inlineStr">
        <is>
          <t>T</t>
        </is>
      </c>
      <c r="BN506" t="inlineStr">
        <is>
          <t>T</t>
        </is>
      </c>
      <c r="BO506" t="inlineStr">
        <is>
          <t>T</t>
        </is>
      </c>
      <c r="BP506" t="inlineStr">
        <is>
          <t>T</t>
        </is>
      </c>
      <c r="BQ506" t="inlineStr">
        <is>
          <t>T</t>
        </is>
      </c>
      <c r="BR506" t="inlineStr">
        <is>
          <t>T</t>
        </is>
      </c>
      <c r="BS506" t="inlineStr">
        <is>
          <t>T</t>
        </is>
      </c>
    </row>
    <row r="507">
      <c r="A507" t="inlineStr">
        <is>
          <t>OREASL14</t>
        </is>
      </c>
      <c r="B507" t="inlineStr">
        <is>
          <t>T</t>
        </is>
      </c>
      <c r="C507" t="inlineStr">
        <is>
          <t>T</t>
        </is>
      </c>
      <c r="D507" t="inlineStr">
        <is>
          <t>T</t>
        </is>
      </c>
      <c r="E507" t="n">
        <v>3.24</v>
      </c>
      <c r="F507" t="inlineStr">
        <is>
          <t>T</t>
        </is>
      </c>
      <c r="G507" t="inlineStr">
        <is>
          <t>T</t>
        </is>
      </c>
      <c r="H507" t="inlineStr">
        <is>
          <t>T</t>
        </is>
      </c>
      <c r="I507" t="inlineStr">
        <is>
          <t>T</t>
        </is>
      </c>
      <c r="J507" t="inlineStr">
        <is>
          <t>T</t>
        </is>
      </c>
      <c r="K507" t="inlineStr">
        <is>
          <t>T</t>
        </is>
      </c>
      <c r="L507" t="inlineStr">
        <is>
          <t>T</t>
        </is>
      </c>
      <c r="M507" t="inlineStr">
        <is>
          <t>T</t>
        </is>
      </c>
      <c r="N507" t="inlineStr">
        <is>
          <t>T</t>
        </is>
      </c>
      <c r="O507" t="inlineStr">
        <is>
          <t>T</t>
        </is>
      </c>
      <c r="P507" t="inlineStr">
        <is>
          <t>T</t>
        </is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T</t>
        </is>
      </c>
      <c r="AI507" t="inlineStr">
        <is>
          <t>T</t>
        </is>
      </c>
      <c r="AJ507" t="inlineStr">
        <is>
          <t>T</t>
        </is>
      </c>
      <c r="AK507" t="inlineStr">
        <is>
          <t>T</t>
        </is>
      </c>
      <c r="AL507" t="inlineStr">
        <is>
          <t>T</t>
        </is>
      </c>
      <c r="AM507" t="inlineStr">
        <is>
          <t>T</t>
        </is>
      </c>
      <c r="AN507" t="inlineStr">
        <is>
          <t>T</t>
        </is>
      </c>
      <c r="AO507" t="inlineStr">
        <is>
          <t>T</t>
        </is>
      </c>
      <c r="AP507" t="inlineStr">
        <is>
          <t>T</t>
        </is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inlineStr">
        <is>
          <t>T</t>
        </is>
      </c>
      <c r="AY507" t="inlineStr">
        <is>
          <t>T</t>
        </is>
      </c>
      <c r="AZ507" t="inlineStr">
        <is>
          <t>T</t>
        </is>
      </c>
      <c r="BA507" t="inlineStr">
        <is>
          <t>T</t>
        </is>
      </c>
      <c r="BB507" t="inlineStr">
        <is>
          <t>T</t>
        </is>
      </c>
      <c r="BC507" t="inlineStr">
        <is>
          <t>T</t>
        </is>
      </c>
      <c r="BD507" t="inlineStr">
        <is>
          <t>T</t>
        </is>
      </c>
      <c r="BE507" t="inlineStr">
        <is>
          <t>T</t>
        </is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inlineStr">
        <is>
          <t>T</t>
        </is>
      </c>
      <c r="BJ507" t="inlineStr">
        <is>
          <t>T</t>
        </is>
      </c>
      <c r="BK507" t="inlineStr">
        <is>
          <t>T</t>
        </is>
      </c>
      <c r="BL507" t="inlineStr">
        <is>
          <t>T</t>
        </is>
      </c>
      <c r="BM507" t="inlineStr">
        <is>
          <t>T</t>
        </is>
      </c>
      <c r="BN507" t="inlineStr">
        <is>
          <t>T</t>
        </is>
      </c>
      <c r="BO507" t="inlineStr">
        <is>
          <t>T</t>
        </is>
      </c>
      <c r="BP507" t="inlineStr">
        <is>
          <t>T</t>
        </is>
      </c>
      <c r="BQ507" t="inlineStr">
        <is>
          <t>T</t>
        </is>
      </c>
      <c r="BR507" t="inlineStr">
        <is>
          <t>T</t>
        </is>
      </c>
      <c r="BS507" t="inlineStr">
        <is>
          <t>T</t>
        </is>
      </c>
    </row>
    <row r="508">
      <c r="A508" t="inlineStr">
        <is>
          <t>OREASL15</t>
        </is>
      </c>
      <c r="B508" t="inlineStr">
        <is>
          <t>T</t>
        </is>
      </c>
      <c r="C508" t="inlineStr">
        <is>
          <t>T</t>
        </is>
      </c>
      <c r="D508" t="inlineStr">
        <is>
          <t>T</t>
        </is>
      </c>
      <c r="E508" t="n">
        <v>7.18</v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inlineStr">
        <is>
          <t>T</t>
        </is>
      </c>
      <c r="O508" t="inlineStr">
        <is>
          <t>T</t>
        </is>
      </c>
      <c r="P508" t="inlineStr">
        <is>
          <t>T</t>
        </is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inlineStr">
        <is>
          <t>T</t>
        </is>
      </c>
      <c r="AE508" t="inlineStr">
        <is>
          <t>T</t>
        </is>
      </c>
      <c r="AF508" t="inlineStr">
        <is>
          <t>T</t>
        </is>
      </c>
      <c r="AG508" t="inlineStr">
        <is>
          <t>T</t>
        </is>
      </c>
      <c r="AH508" t="inlineStr">
        <is>
          <t>T</t>
        </is>
      </c>
      <c r="AI508" t="inlineStr">
        <is>
          <t>T</t>
        </is>
      </c>
      <c r="AJ508" t="inlineStr">
        <is>
          <t>T</t>
        </is>
      </c>
      <c r="AK508" t="inlineStr">
        <is>
          <t>T</t>
        </is>
      </c>
      <c r="AL508" t="inlineStr">
        <is>
          <t>T</t>
        </is>
      </c>
      <c r="AM508" t="inlineStr">
        <is>
          <t>T</t>
        </is>
      </c>
      <c r="AN508" t="inlineStr">
        <is>
          <t>T</t>
        </is>
      </c>
      <c r="AO508" t="inlineStr">
        <is>
          <t>T</t>
        </is>
      </c>
      <c r="AP508" t="inlineStr">
        <is>
          <t>T</t>
        </is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inlineStr">
        <is>
          <t>T</t>
        </is>
      </c>
      <c r="AY508" t="inlineStr">
        <is>
          <t>T</t>
        </is>
      </c>
      <c r="AZ508" t="inlineStr">
        <is>
          <t>T</t>
        </is>
      </c>
      <c r="BA508" t="inlineStr">
        <is>
          <t>T</t>
        </is>
      </c>
      <c r="BB508" t="inlineStr">
        <is>
          <t>T</t>
        </is>
      </c>
      <c r="BC508" t="inlineStr">
        <is>
          <t>T</t>
        </is>
      </c>
      <c r="BD508" t="inlineStr">
        <is>
          <t>T</t>
        </is>
      </c>
      <c r="BE508" t="inlineStr">
        <is>
          <t>T</t>
        </is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inlineStr">
        <is>
          <t>T</t>
        </is>
      </c>
      <c r="BJ508" t="inlineStr">
        <is>
          <t>T</t>
        </is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inlineStr">
        <is>
          <t>T</t>
        </is>
      </c>
      <c r="BO508" t="inlineStr">
        <is>
          <t>T</t>
        </is>
      </c>
      <c r="BP508" t="inlineStr">
        <is>
          <t>T</t>
        </is>
      </c>
      <c r="BQ508" t="inlineStr">
        <is>
          <t>T</t>
        </is>
      </c>
      <c r="BR508" t="inlineStr">
        <is>
          <t>T</t>
        </is>
      </c>
      <c r="BS508" t="inlineStr">
        <is>
          <t>T</t>
        </is>
      </c>
    </row>
    <row r="509">
      <c r="A509" t="inlineStr">
        <is>
          <t>OREASL16</t>
        </is>
      </c>
      <c r="B509" t="inlineStr">
        <is>
          <t>T</t>
        </is>
      </c>
      <c r="C509" t="inlineStr">
        <is>
          <t>T</t>
        </is>
      </c>
      <c r="D509" t="inlineStr">
        <is>
          <t>T</t>
        </is>
      </c>
      <c r="E509" t="n">
        <v>12.97</v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inlineStr">
        <is>
          <t>T</t>
        </is>
      </c>
      <c r="O509" t="inlineStr">
        <is>
          <t>T</t>
        </is>
      </c>
      <c r="P509" t="inlineStr">
        <is>
          <t>T</t>
        </is>
      </c>
      <c r="Q509" t="inlineStr">
        <is>
          <t>T</t>
        </is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inlineStr">
        <is>
          <t>T</t>
        </is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inlineStr">
        <is>
          <t>T</t>
        </is>
      </c>
      <c r="AY509" t="inlineStr">
        <is>
          <t>T</t>
        </is>
      </c>
      <c r="AZ509" t="inlineStr">
        <is>
          <t>T</t>
        </is>
      </c>
      <c r="BA509" t="inlineStr">
        <is>
          <t>T</t>
        </is>
      </c>
      <c r="BB509" t="inlineStr">
        <is>
          <t>T</t>
        </is>
      </c>
      <c r="BC509" t="inlineStr">
        <is>
          <t>T</t>
        </is>
      </c>
      <c r="BD509" t="inlineStr">
        <is>
          <t>T</t>
        </is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inlineStr">
        <is>
          <t>T</t>
        </is>
      </c>
      <c r="BS509" t="inlineStr">
        <is>
          <t>T</t>
        </is>
      </c>
    </row>
    <row r="510">
      <c r="A510" t="inlineStr">
        <is>
          <t>OREASWON14</t>
        </is>
      </c>
      <c r="B510" t="inlineStr">
        <is>
          <t>T</t>
        </is>
      </c>
      <c r="C510" t="n">
        <v>37470.949</v>
      </c>
      <c r="D510" t="inlineStr">
        <is>
          <t>T</t>
        </is>
      </c>
      <c r="E510" t="inlineStr">
        <is>
          <t>T</t>
        </is>
      </c>
      <c r="F510" t="inlineStr">
        <is>
          <t>T</t>
        </is>
      </c>
      <c r="G510" t="inlineStr">
        <is>
          <t>T</t>
        </is>
      </c>
      <c r="H510" t="inlineStr">
        <is>
          <t>T</t>
        </is>
      </c>
      <c r="I510" t="inlineStr">
        <is>
          <t>T</t>
        </is>
      </c>
      <c r="J510" t="n">
        <v>125785.575</v>
      </c>
      <c r="K510" t="inlineStr">
        <is>
          <t>T</t>
        </is>
      </c>
      <c r="L510" t="inlineStr">
        <is>
          <t>T</t>
        </is>
      </c>
      <c r="M510" t="inlineStr">
        <is>
          <t>T</t>
        </is>
      </c>
      <c r="N510" t="inlineStr">
        <is>
          <t>T</t>
        </is>
      </c>
      <c r="O510" t="inlineStr">
        <is>
          <t>T</t>
        </is>
      </c>
      <c r="P510" t="inlineStr">
        <is>
          <t>T</t>
        </is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24340.008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4980.887</v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n">
        <v>4088.583</v>
      </c>
      <c r="AI510" t="n">
        <v>363.995</v>
      </c>
      <c r="AJ510" t="inlineStr">
        <is>
          <t>T</t>
        </is>
      </c>
      <c r="AK510" t="n">
        <v>1357.599</v>
      </c>
      <c r="AL510" t="inlineStr">
        <is>
          <t>T</t>
        </is>
      </c>
      <c r="AM510" t="inlineStr">
        <is>
          <t>T</t>
        </is>
      </c>
      <c r="AN510" t="inlineStr">
        <is>
          <t>T</t>
        </is>
      </c>
      <c r="AO510" t="n">
        <v>56603.761</v>
      </c>
      <c r="AP510" t="inlineStr">
        <is>
          <t>T</t>
        </is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inlineStr">
        <is>
          <t>T</t>
        </is>
      </c>
      <c r="AY510" t="inlineStr">
        <is>
          <t>T</t>
        </is>
      </c>
      <c r="AZ510" t="inlineStr">
        <is>
          <t>T</t>
        </is>
      </c>
      <c r="BA510" t="inlineStr">
        <is>
          <t>T</t>
        </is>
      </c>
      <c r="BB510" t="n">
        <v>246899.125</v>
      </c>
      <c r="BC510" t="inlineStr">
        <is>
          <t>T</t>
        </is>
      </c>
      <c r="BD510" t="inlineStr">
        <is>
          <t>T</t>
        </is>
      </c>
      <c r="BE510" t="inlineStr">
        <is>
          <t>T</t>
        </is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inlineStr">
        <is>
          <t>T</t>
        </is>
      </c>
      <c r="BJ510" t="n">
        <v>2517.24</v>
      </c>
      <c r="BK510" t="inlineStr">
        <is>
          <t>T</t>
        </is>
      </c>
      <c r="BL510" t="inlineStr">
        <is>
          <t>T</t>
        </is>
      </c>
      <c r="BM510" t="inlineStr">
        <is>
          <t>T</t>
        </is>
      </c>
      <c r="BN510" t="inlineStr">
        <is>
          <t>T</t>
        </is>
      </c>
      <c r="BO510" t="inlineStr">
        <is>
          <t>T</t>
        </is>
      </c>
      <c r="BP510" t="inlineStr">
        <is>
          <t>T</t>
        </is>
      </c>
      <c r="BQ510" t="inlineStr">
        <is>
          <t>T</t>
        </is>
      </c>
      <c r="BR510" t="inlineStr">
        <is>
          <t>T</t>
        </is>
      </c>
      <c r="BS510" t="inlineStr">
        <is>
          <t>T</t>
        </is>
      </c>
    </row>
    <row r="511">
      <c r="A511" t="inlineStr">
        <is>
          <t>OREASWON20</t>
        </is>
      </c>
      <c r="B511" t="inlineStr">
        <is>
          <t>T</t>
        </is>
      </c>
      <c r="C511" t="n">
        <v>26144.985</v>
      </c>
      <c r="D511" t="inlineStr">
        <is>
          <t>T</t>
        </is>
      </c>
      <c r="E511" t="inlineStr">
        <is>
          <t>T</t>
        </is>
      </c>
      <c r="F511" t="inlineStr">
        <is>
          <t>T</t>
        </is>
      </c>
      <c r="G511" t="inlineStr">
        <is>
          <t>T</t>
        </is>
      </c>
      <c r="H511" t="inlineStr">
        <is>
          <t>T</t>
        </is>
      </c>
      <c r="I511" t="inlineStr">
        <is>
          <t>T</t>
        </is>
      </c>
      <c r="J511" t="n">
        <v>184390.218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inlineStr">
        <is>
          <t>T</t>
        </is>
      </c>
      <c r="O511" t="inlineStr">
        <is>
          <t>T</t>
        </is>
      </c>
      <c r="P511" t="inlineStr">
        <is>
          <t>T</t>
        </is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9791.957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3893.393</v>
      </c>
      <c r="AE511" t="inlineStr">
        <is>
          <t>T</t>
        </is>
      </c>
      <c r="AF511" t="inlineStr">
        <is>
          <t>T</t>
        </is>
      </c>
      <c r="AG511" t="inlineStr">
        <is>
          <t>T</t>
        </is>
      </c>
      <c r="AH511" t="n">
        <v>1465.377</v>
      </c>
      <c r="AI511" t="n">
        <v>216.848</v>
      </c>
      <c r="AJ511" t="inlineStr">
        <is>
          <t>T</t>
        </is>
      </c>
      <c r="AK511" t="n">
        <v>615.742</v>
      </c>
      <c r="AL511" t="inlineStr">
        <is>
          <t>T</t>
        </is>
      </c>
      <c r="AM511" t="inlineStr">
        <is>
          <t>T</t>
        </is>
      </c>
      <c r="AN511" t="inlineStr">
        <is>
          <t>T</t>
        </is>
      </c>
      <c r="AO511" t="n">
        <v>84272.83100000001</v>
      </c>
      <c r="AP511" t="inlineStr">
        <is>
          <t>T</t>
        </is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inlineStr">
        <is>
          <t>T</t>
        </is>
      </c>
      <c r="AY511" t="inlineStr">
        <is>
          <t>T</t>
        </is>
      </c>
      <c r="AZ511" t="inlineStr">
        <is>
          <t>T</t>
        </is>
      </c>
      <c r="BA511" t="inlineStr">
        <is>
          <t>T</t>
        </is>
      </c>
      <c r="BB511" t="n">
        <v>204923.469</v>
      </c>
      <c r="BC511" t="inlineStr">
        <is>
          <t>T</t>
        </is>
      </c>
      <c r="BD511" t="inlineStr">
        <is>
          <t>T</t>
        </is>
      </c>
      <c r="BE511" t="inlineStr">
        <is>
          <t>T</t>
        </is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inlineStr">
        <is>
          <t>T</t>
        </is>
      </c>
      <c r="BJ511" t="n">
        <v>1432.43</v>
      </c>
      <c r="BK511" t="inlineStr">
        <is>
          <t>T</t>
        </is>
      </c>
      <c r="BL511" t="inlineStr">
        <is>
          <t>T</t>
        </is>
      </c>
      <c r="BM511" t="inlineStr">
        <is>
          <t>T</t>
        </is>
      </c>
      <c r="BN511" t="inlineStr">
        <is>
          <t>T</t>
        </is>
      </c>
      <c r="BO511" t="inlineStr">
        <is>
          <t>T</t>
        </is>
      </c>
      <c r="BP511" t="inlineStr">
        <is>
          <t>T</t>
        </is>
      </c>
      <c r="BQ511" t="inlineStr">
        <is>
          <t>T</t>
        </is>
      </c>
      <c r="BR511" t="inlineStr">
        <is>
          <t>T</t>
        </is>
      </c>
      <c r="BS511" t="inlineStr">
        <is>
          <t>T</t>
        </is>
      </c>
    </row>
    <row r="512">
      <c r="A512" t="inlineStr">
        <is>
          <t>OREASWON25</t>
        </is>
      </c>
      <c r="B512" t="inlineStr">
        <is>
          <t>T</t>
        </is>
      </c>
      <c r="C512" t="n">
        <v>23075.33</v>
      </c>
      <c r="D512" t="inlineStr">
        <is>
          <t>T</t>
        </is>
      </c>
      <c r="E512" t="inlineStr">
        <is>
          <t>T</t>
        </is>
      </c>
      <c r="F512" t="inlineStr">
        <is>
          <t>T</t>
        </is>
      </c>
      <c r="G512" t="inlineStr">
        <is>
          <t>T</t>
        </is>
      </c>
      <c r="H512" t="inlineStr">
        <is>
          <t>T</t>
        </is>
      </c>
      <c r="I512" t="inlineStr">
        <is>
          <t>T</t>
        </is>
      </c>
      <c r="J512" t="n">
        <v>237920.556</v>
      </c>
      <c r="K512" t="inlineStr">
        <is>
          <t>T</t>
        </is>
      </c>
      <c r="L512" t="inlineStr">
        <is>
          <t>T</t>
        </is>
      </c>
      <c r="M512" t="inlineStr">
        <is>
          <t>T</t>
        </is>
      </c>
      <c r="N512" t="inlineStr">
        <is>
          <t>T</t>
        </is>
      </c>
      <c r="O512" t="inlineStr">
        <is>
          <t>T</t>
        </is>
      </c>
      <c r="P512" t="inlineStr">
        <is>
          <t>T</t>
        </is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>
        <is>
          <t>T</t>
        </is>
      </c>
      <c r="U512" t="n">
        <v>8113.336</v>
      </c>
      <c r="V512" t="inlineStr">
        <is>
          <t>T</t>
        </is>
      </c>
      <c r="W512" t="inlineStr">
        <is>
          <t>T</t>
        </is>
      </c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inlineStr">
        <is>
          <t>T</t>
        </is>
      </c>
      <c r="AD512" t="n">
        <v>2872.311</v>
      </c>
      <c r="AE512" t="inlineStr">
        <is>
          <t>T</t>
        </is>
      </c>
      <c r="AF512" t="inlineStr">
        <is>
          <t>T</t>
        </is>
      </c>
      <c r="AG512" t="inlineStr">
        <is>
          <t>T</t>
        </is>
      </c>
      <c r="AH512" t="n">
        <v>928.675</v>
      </c>
      <c r="AI512" t="n">
        <v>232.337</v>
      </c>
      <c r="AJ512" t="inlineStr">
        <is>
          <t>T</t>
        </is>
      </c>
      <c r="AK512" t="n">
        <v>497.045</v>
      </c>
      <c r="AL512" t="inlineStr">
        <is>
          <t>T</t>
        </is>
      </c>
      <c r="AM512" t="inlineStr">
        <is>
          <t>T</t>
        </is>
      </c>
      <c r="AN512" t="inlineStr">
        <is>
          <t>T</t>
        </is>
      </c>
      <c r="AO512" t="n">
        <v>107795.905</v>
      </c>
      <c r="AP512" t="inlineStr">
        <is>
          <t>T</t>
        </is>
      </c>
      <c r="AQ512" t="inlineStr">
        <is>
          <t>T</t>
        </is>
      </c>
      <c r="AR512" t="inlineStr">
        <is>
          <t>T</t>
        </is>
      </c>
      <c r="AS512" t="inlineStr">
        <is>
          <t>T</t>
        </is>
      </c>
      <c r="AT512" t="inlineStr">
        <is>
          <t>T</t>
        </is>
      </c>
      <c r="AU512" t="inlineStr">
        <is>
          <t>T</t>
        </is>
      </c>
      <c r="AV512" t="inlineStr">
        <is>
          <t>T</t>
        </is>
      </c>
      <c r="AW512" t="inlineStr">
        <is>
          <t>T</t>
        </is>
      </c>
      <c r="AX512" t="inlineStr">
        <is>
          <t>T</t>
        </is>
      </c>
      <c r="AY512" t="inlineStr">
        <is>
          <t>T</t>
        </is>
      </c>
      <c r="AZ512" t="inlineStr">
        <is>
          <t>T</t>
        </is>
      </c>
      <c r="BA512" t="inlineStr">
        <is>
          <t>T</t>
        </is>
      </c>
      <c r="BB512" t="n">
        <v>148504.074</v>
      </c>
      <c r="BC512" t="inlineStr">
        <is>
          <t>T</t>
        </is>
      </c>
      <c r="BD512" t="inlineStr">
        <is>
          <t>T</t>
        </is>
      </c>
      <c r="BE512" t="inlineStr">
        <is>
          <t>T</t>
        </is>
      </c>
      <c r="BF512" t="inlineStr">
        <is>
          <t>T</t>
        </is>
      </c>
      <c r="BG512" t="inlineStr">
        <is>
          <t>T</t>
        </is>
      </c>
      <c r="BH512" t="inlineStr">
        <is>
          <t>T</t>
        </is>
      </c>
      <c r="BI512" t="inlineStr">
        <is>
          <t>T</t>
        </is>
      </c>
      <c r="BJ512" t="n">
        <v>1144.745</v>
      </c>
      <c r="BK512" t="inlineStr">
        <is>
          <t>T</t>
        </is>
      </c>
      <c r="BL512" t="inlineStr">
        <is>
          <t>T</t>
        </is>
      </c>
      <c r="BM512" t="inlineStr">
        <is>
          <t>T</t>
        </is>
      </c>
      <c r="BN512" t="inlineStr">
        <is>
          <t>T</t>
        </is>
      </c>
      <c r="BO512" t="inlineStr">
        <is>
          <t>T</t>
        </is>
      </c>
      <c r="BP512" t="inlineStr">
        <is>
          <t>T</t>
        </is>
      </c>
      <c r="BQ512" t="inlineStr">
        <is>
          <t>T</t>
        </is>
      </c>
      <c r="BR512" t="inlineStr">
        <is>
          <t>T</t>
        </is>
      </c>
      <c r="BS512" t="inlineStr">
        <is>
          <t>T</t>
        </is>
      </c>
    </row>
    <row r="513">
      <c r="A513" t="inlineStr">
        <is>
          <t>OREASWON30</t>
        </is>
      </c>
      <c r="B513" s="2" t="n">
        <v>35.833</v>
      </c>
      <c r="C513" s="2" t="n">
        <v>56105.556</v>
      </c>
      <c r="D513" s="2" t="n">
        <v>3.185</v>
      </c>
      <c r="E513" s="2" t="n">
        <v>7.921</v>
      </c>
      <c r="F513" s="2" t="n">
        <v>15.417</v>
      </c>
      <c r="G513" s="2" t="n">
        <v>171.067</v>
      </c>
      <c r="H513" s="2" t="n">
        <v>0.149</v>
      </c>
      <c r="I513" s="2" t="n">
        <v>0.012</v>
      </c>
      <c r="J513" s="2" t="n">
        <v>10800</v>
      </c>
      <c r="K513" s="2" t="n">
        <v>0.054</v>
      </c>
      <c r="L513" s="2" t="n">
        <v>2.641</v>
      </c>
      <c r="M513" s="2" t="n">
        <v>9.167</v>
      </c>
      <c r="N513" s="2" t="n">
        <v>790.167</v>
      </c>
      <c r="O513" s="2" t="n">
        <v>6.329</v>
      </c>
      <c r="P513" s="2" t="n">
        <v>0.4</v>
      </c>
      <c r="Q513" s="2" t="n">
        <v>15.212</v>
      </c>
      <c r="R513" s="2" t="n">
        <v>3.579</v>
      </c>
      <c r="S513" s="2" t="n">
        <v>1.021</v>
      </c>
      <c r="T513" s="2" t="n">
        <v>1.498</v>
      </c>
      <c r="U513" s="2" t="n">
        <v>269200</v>
      </c>
      <c r="V513" s="2" t="n">
        <v>3.732</v>
      </c>
      <c r="W513" s="2" t="n">
        <v>5.815</v>
      </c>
      <c r="X513" s="2" t="n">
        <v>0.697</v>
      </c>
      <c r="Y513" s="2" t="n">
        <v>1.004</v>
      </c>
      <c r="Z513" s="2" t="n">
        <v>0.025</v>
      </c>
      <c r="AA513" s="2" t="n">
        <v>0.492</v>
      </c>
      <c r="AB513" s="2" t="n">
        <v>0.022</v>
      </c>
      <c r="AC513" s="2" t="n">
        <v>0.003</v>
      </c>
      <c r="AD513" s="2" t="n">
        <v>330.658</v>
      </c>
      <c r="AE513" s="2" t="n">
        <v>0.3</v>
      </c>
      <c r="AF513" s="2" t="n">
        <v>3.899</v>
      </c>
      <c r="AG513" s="2" t="n">
        <v>0.065</v>
      </c>
      <c r="AH513" s="2" t="n">
        <v>4950</v>
      </c>
      <c r="AI513" s="2" t="n">
        <v>852.417</v>
      </c>
      <c r="AJ513" s="2" t="n">
        <v>2</v>
      </c>
      <c r="AK513" s="2" t="n">
        <v>439.285</v>
      </c>
      <c r="AL513" s="2" t="n">
        <v>10</v>
      </c>
      <c r="AM513" s="2" t="n">
        <v>37.468</v>
      </c>
      <c r="AN513" s="2" t="n">
        <v>9.167</v>
      </c>
      <c r="AO513" s="2" t="n">
        <v>51.342</v>
      </c>
      <c r="AP513" s="2" t="n">
        <v>470.167</v>
      </c>
      <c r="AQ513" s="2" t="n">
        <v>0.001</v>
      </c>
      <c r="AR513" s="2" t="n">
        <v>10.226</v>
      </c>
      <c r="AS513" s="2" t="n">
        <v>0.001</v>
      </c>
      <c r="AT513" s="2" t="n">
        <v>72.65000000000001</v>
      </c>
      <c r="AU513" s="2" t="n">
        <v>0.001</v>
      </c>
      <c r="AV513" s="2" t="n">
        <v>0</v>
      </c>
      <c r="AW513" s="2" t="n">
        <v>0.007</v>
      </c>
      <c r="AX513" s="2" t="n">
        <v>61.25</v>
      </c>
      <c r="AY513" s="2" t="n">
        <v>0.09</v>
      </c>
      <c r="AZ513" s="2" t="n">
        <v>2.192</v>
      </c>
      <c r="BA513" s="2" t="n">
        <v>2</v>
      </c>
      <c r="BB513" s="2" t="n">
        <v>360252.093</v>
      </c>
      <c r="BC513" s="2" t="n">
        <v>170</v>
      </c>
      <c r="BD513" s="2" t="n">
        <v>25.855</v>
      </c>
      <c r="BE513" s="2" t="n">
        <v>59.149</v>
      </c>
      <c r="BF513" s="2" t="n">
        <v>1.349</v>
      </c>
      <c r="BG513" s="2" t="n">
        <v>0.802</v>
      </c>
      <c r="BH513" s="2" t="n">
        <v>0.411</v>
      </c>
      <c r="BI513" s="2" t="n">
        <v>2.196</v>
      </c>
      <c r="BJ513" s="2" t="n">
        <v>325.967</v>
      </c>
      <c r="BK513" s="2" t="n">
        <v>20.54</v>
      </c>
      <c r="BL513" s="2" t="n">
        <v>0.105</v>
      </c>
      <c r="BM513" s="2" t="n">
        <v>50</v>
      </c>
      <c r="BN513" s="2" t="n">
        <v>15.871</v>
      </c>
      <c r="BO513" s="2" t="n">
        <v>1.77</v>
      </c>
      <c r="BP513" s="2" t="n">
        <v>2.575</v>
      </c>
      <c r="BQ513" s="2" t="n">
        <v>0.1</v>
      </c>
      <c r="BR513" s="2" t="n">
        <v>17.833</v>
      </c>
      <c r="BS513" s="2" t="n">
        <v>85.38800000000001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Ag(%)</t>
        </is>
      </c>
      <c r="C1" s="1" t="inlineStr">
        <is>
          <t>Al(%)</t>
        </is>
      </c>
      <c r="D1" s="1" t="inlineStr">
        <is>
          <t>As(%)</t>
        </is>
      </c>
      <c r="E1" s="1" t="inlineStr">
        <is>
          <t>Au(%)</t>
        </is>
      </c>
      <c r="F1" s="1" t="inlineStr">
        <is>
          <t>B(%)</t>
        </is>
      </c>
      <c r="G1" s="1" t="inlineStr">
        <is>
          <t>Ba(%)</t>
        </is>
      </c>
      <c r="H1" s="1" t="inlineStr">
        <is>
          <t>Be(%)</t>
        </is>
      </c>
      <c r="I1" s="1" t="inlineStr">
        <is>
          <t>Bi(%)</t>
        </is>
      </c>
      <c r="J1" s="1" t="inlineStr">
        <is>
          <t>Ca(%)</t>
        </is>
      </c>
      <c r="K1" s="1" t="inlineStr">
        <is>
          <t>Cd(%)</t>
        </is>
      </c>
      <c r="L1" s="1" t="inlineStr">
        <is>
          <t>Ce(%)</t>
        </is>
      </c>
      <c r="M1" s="1" t="inlineStr">
        <is>
          <t>Cl(%)</t>
        </is>
      </c>
      <c r="N1" s="1" t="inlineStr">
        <is>
          <t>Co(%)</t>
        </is>
      </c>
      <c r="O1" s="1" t="inlineStr">
        <is>
          <t>Cr(%)</t>
        </is>
      </c>
      <c r="P1" s="1" t="inlineStr">
        <is>
          <t>Cs(%)</t>
        </is>
      </c>
      <c r="Q1" s="1" t="inlineStr">
        <is>
          <t>Cu(%)</t>
        </is>
      </c>
      <c r="R1" s="1" t="inlineStr">
        <is>
          <t>Dy(%)</t>
        </is>
      </c>
      <c r="S1" s="1" t="inlineStr">
        <is>
          <t>Er(%)</t>
        </is>
      </c>
      <c r="T1" s="1" t="inlineStr">
        <is>
          <t>Eu(%)</t>
        </is>
      </c>
      <c r="U1" s="1" t="inlineStr">
        <is>
          <t>Fe(%)</t>
        </is>
      </c>
      <c r="V1" s="1" t="inlineStr">
        <is>
          <t>Ga(%)</t>
        </is>
      </c>
      <c r="W1" s="1" t="inlineStr">
        <is>
          <t>Gd(%)</t>
        </is>
      </c>
      <c r="X1" s="1" t="inlineStr">
        <is>
          <t>Ge(%)</t>
        </is>
      </c>
      <c r="Y1" s="1" t="inlineStr">
        <is>
          <t>Hf(%)</t>
        </is>
      </c>
      <c r="Z1" s="1" t="inlineStr">
        <is>
          <t>Hg(%)</t>
        </is>
      </c>
      <c r="AA1" s="1" t="inlineStr">
        <is>
          <t>Ho(%)</t>
        </is>
      </c>
      <c r="AB1" s="1" t="inlineStr">
        <is>
          <t>In(%)</t>
        </is>
      </c>
      <c r="AC1" s="1" t="inlineStr">
        <is>
          <t>Ir(%)</t>
        </is>
      </c>
      <c r="AD1" s="1" t="inlineStr">
        <is>
          <t>K(%)</t>
        </is>
      </c>
      <c r="AE1" s="1" t="inlineStr">
        <is>
          <t>La(%)</t>
        </is>
      </c>
      <c r="AF1" s="1" t="inlineStr">
        <is>
          <t>Li(%)</t>
        </is>
      </c>
      <c r="AG1" s="1" t="inlineStr">
        <is>
          <t>Lu(%)</t>
        </is>
      </c>
      <c r="AH1" s="1" t="inlineStr">
        <is>
          <t>Mg(%)</t>
        </is>
      </c>
      <c r="AI1" s="1" t="inlineStr">
        <is>
          <t>Mn(%)</t>
        </is>
      </c>
      <c r="AJ1" s="1" t="inlineStr">
        <is>
          <t>Mo(%)</t>
        </is>
      </c>
      <c r="AK1" s="1" t="inlineStr">
        <is>
          <t>Na(%)</t>
        </is>
      </c>
      <c r="AL1" s="1" t="inlineStr">
        <is>
          <t>Nb(%)</t>
        </is>
      </c>
      <c r="AM1" s="1" t="inlineStr">
        <is>
          <t>Nd(%)</t>
        </is>
      </c>
      <c r="AN1" s="1" t="inlineStr">
        <is>
          <t>Ni(%)</t>
        </is>
      </c>
      <c r="AO1" s="1" t="inlineStr">
        <is>
          <t>P(%)</t>
        </is>
      </c>
      <c r="AP1" s="1" t="inlineStr">
        <is>
          <t>Pb(%)</t>
        </is>
      </c>
      <c r="AQ1" s="1" t="inlineStr">
        <is>
          <t>Pd(%)</t>
        </is>
      </c>
      <c r="AR1" s="1" t="inlineStr">
        <is>
          <t>Pr(%)</t>
        </is>
      </c>
      <c r="AS1" s="1" t="inlineStr">
        <is>
          <t>Pt(%)</t>
        </is>
      </c>
      <c r="AT1" s="1" t="inlineStr">
        <is>
          <t>Rb(%)</t>
        </is>
      </c>
      <c r="AU1" s="1" t="inlineStr">
        <is>
          <t>Re(%)</t>
        </is>
      </c>
      <c r="AV1" s="1" t="inlineStr">
        <is>
          <t>Rh(%)</t>
        </is>
      </c>
      <c r="AW1" s="1" t="inlineStr">
        <is>
          <t>Ru(%)</t>
        </is>
      </c>
      <c r="AX1" s="1" t="inlineStr">
        <is>
          <t>S(%)</t>
        </is>
      </c>
      <c r="AY1" s="1" t="inlineStr">
        <is>
          <t>Sb(%)</t>
        </is>
      </c>
      <c r="AZ1" s="1" t="inlineStr">
        <is>
          <t>Sc(%)</t>
        </is>
      </c>
      <c r="BA1" s="1" t="inlineStr">
        <is>
          <t>Se(%)</t>
        </is>
      </c>
      <c r="BB1" s="1" t="inlineStr">
        <is>
          <t>Si(%)</t>
        </is>
      </c>
      <c r="BC1" s="1" t="inlineStr">
        <is>
          <t>Sm(%)</t>
        </is>
      </c>
      <c r="BD1" s="1" t="inlineStr">
        <is>
          <t>Sn(%)</t>
        </is>
      </c>
      <c r="BE1" s="1" t="inlineStr">
        <is>
          <t>Sr(%)</t>
        </is>
      </c>
      <c r="BF1" s="1" t="inlineStr">
        <is>
          <t>Ta(%)</t>
        </is>
      </c>
      <c r="BG1" s="1" t="inlineStr">
        <is>
          <t>Tb(%)</t>
        </is>
      </c>
      <c r="BH1" s="1" t="inlineStr">
        <is>
          <t>Te(%)</t>
        </is>
      </c>
      <c r="BI1" s="1" t="inlineStr">
        <is>
          <t>Th(%)</t>
        </is>
      </c>
      <c r="BJ1" s="1" t="inlineStr">
        <is>
          <t>Ti(%)</t>
        </is>
      </c>
      <c r="BK1" s="1" t="inlineStr">
        <is>
          <t>Tl(%)</t>
        </is>
      </c>
      <c r="BL1" s="1" t="inlineStr">
        <is>
          <t>Tm(%)</t>
        </is>
      </c>
      <c r="BM1" s="1" t="inlineStr">
        <is>
          <t>U(%)</t>
        </is>
      </c>
      <c r="BN1" s="1" t="inlineStr">
        <is>
          <t>V(%)</t>
        </is>
      </c>
      <c r="BO1" s="1" t="inlineStr">
        <is>
          <t>W(%)</t>
        </is>
      </c>
      <c r="BP1" s="1" t="inlineStr">
        <is>
          <t>Y(%)</t>
        </is>
      </c>
      <c r="BQ1" s="1" t="inlineStr">
        <is>
          <t>Yb(%)</t>
        </is>
      </c>
      <c r="BR1" s="1" t="inlineStr">
        <is>
          <t>Zn(%)</t>
        </is>
      </c>
      <c r="BS1" s="1" t="inlineStr">
        <is>
          <t>Zr(%)</t>
        </is>
      </c>
    </row>
    <row r="2">
      <c r="A2" t="inlineStr">
        <is>
          <t>OREAS0100a</t>
        </is>
      </c>
      <c r="B2" t="inlineStr">
        <is>
          <t>T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inlineStr">
        <is>
          <t>T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T</t>
        </is>
      </c>
      <c r="L2" t="n">
        <v>0.0467</v>
      </c>
      <c r="M2" t="inlineStr">
        <is>
          <t>T</t>
        </is>
      </c>
      <c r="N2" t="n">
        <v>0.00175</v>
      </c>
      <c r="O2" t="inlineStr">
        <is>
          <t>T</t>
        </is>
      </c>
      <c r="P2" t="inlineStr">
        <is>
          <t>T</t>
        </is>
      </c>
      <c r="Q2" t="n">
        <v>0.0167</v>
      </c>
      <c r="R2" t="n">
        <v>0.00189</v>
      </c>
      <c r="S2" t="n">
        <v>0.00116</v>
      </c>
      <c r="T2" t="n">
        <v>0.00037</v>
      </c>
      <c r="U2" t="n">
        <v>4.51</v>
      </c>
      <c r="V2" t="inlineStr">
        <is>
          <t>T</t>
        </is>
      </c>
      <c r="W2" t="n">
        <v>0.00203</v>
      </c>
      <c r="X2" t="inlineStr">
        <is>
          <t>T</t>
        </is>
      </c>
      <c r="Y2" t="inlineStr">
        <is>
          <t>T</t>
        </is>
      </c>
      <c r="Z2" t="inlineStr">
        <is>
          <t>T</t>
        </is>
      </c>
      <c r="AA2" t="n">
        <v>0.000366</v>
      </c>
      <c r="AB2" t="inlineStr">
        <is>
          <t>T</t>
        </is>
      </c>
      <c r="AC2" t="inlineStr">
        <is>
          <t>T</t>
        </is>
      </c>
      <c r="AD2" t="n">
        <v>3.8</v>
      </c>
      <c r="AE2" t="n">
        <v>0.0259</v>
      </c>
      <c r="AF2" t="inlineStr">
        <is>
          <t>T</t>
        </is>
      </c>
      <c r="AG2" t="n">
        <v>0.000156</v>
      </c>
      <c r="AH2" t="n">
        <v>0.8100000000000001</v>
      </c>
      <c r="AI2" t="n">
        <v>0.0532</v>
      </c>
      <c r="AJ2" t="n">
        <v>0.00222</v>
      </c>
      <c r="AK2" t="inlineStr">
        <is>
          <t>T</t>
        </is>
      </c>
      <c r="AL2" t="inlineStr">
        <is>
          <t>T</t>
        </is>
      </c>
      <c r="AM2" t="n">
        <v>0.0152</v>
      </c>
      <c r="AN2" s="2" t="n">
        <v>0.002</v>
      </c>
      <c r="AO2" t="n">
        <v>0.0487</v>
      </c>
      <c r="AP2" t="n">
        <v>0.00132</v>
      </c>
      <c r="AQ2" t="inlineStr">
        <is>
          <t>T</t>
        </is>
      </c>
      <c r="AR2" t="n">
        <v>0.00471</v>
      </c>
      <c r="AS2" t="inlineStr">
        <is>
          <t>T</t>
        </is>
      </c>
      <c r="AT2" t="inlineStr">
        <is>
          <t>T</t>
        </is>
      </c>
      <c r="AU2" t="inlineStr">
        <is>
          <t>T</t>
        </is>
      </c>
      <c r="AV2" t="inlineStr">
        <is>
          <t>T</t>
        </is>
      </c>
      <c r="AW2" t="inlineStr">
        <is>
          <t>T</t>
        </is>
      </c>
      <c r="AX2" t="inlineStr">
        <is>
          <t>T</t>
        </is>
      </c>
      <c r="AY2" t="inlineStr">
        <is>
          <t>T</t>
        </is>
      </c>
      <c r="AZ2" t="inlineStr">
        <is>
          <t>T</t>
        </is>
      </c>
      <c r="BA2" t="inlineStr">
        <is>
          <t>T</t>
        </is>
      </c>
      <c r="BB2" t="inlineStr">
        <is>
          <t>T</t>
        </is>
      </c>
      <c r="BC2" t="n">
        <v>0.00236</v>
      </c>
      <c r="BD2" t="inlineStr">
        <is>
          <t>T</t>
        </is>
      </c>
      <c r="BE2" t="inlineStr">
        <is>
          <t>T</t>
        </is>
      </c>
      <c r="BF2" t="inlineStr">
        <is>
          <t>T</t>
        </is>
      </c>
      <c r="BG2" t="n">
        <v>0.000325</v>
      </c>
      <c r="BH2" t="inlineStr">
        <is>
          <t>T</t>
        </is>
      </c>
      <c r="BI2" t="n">
        <v>0.00492</v>
      </c>
      <c r="BJ2" t="n">
        <v>0.218</v>
      </c>
      <c r="BK2" t="inlineStr">
        <is>
          <t>T</t>
        </is>
      </c>
      <c r="BL2" t="n">
        <v>0.000161</v>
      </c>
      <c r="BM2" t="n">
        <v>0.013</v>
      </c>
      <c r="BN2" t="n">
        <v>0.00367</v>
      </c>
      <c r="BO2" t="inlineStr">
        <is>
          <t>T</t>
        </is>
      </c>
      <c r="BP2" t="n">
        <v>0.009599999999999999</v>
      </c>
      <c r="BQ2" t="n">
        <v>0.00114</v>
      </c>
      <c r="BR2" t="inlineStr">
        <is>
          <t>T</t>
        </is>
      </c>
      <c r="BS2" t="inlineStr">
        <is>
          <t>T</t>
        </is>
      </c>
    </row>
    <row r="3">
      <c r="A3" t="inlineStr">
        <is>
          <t>OREAS0101a</t>
        </is>
      </c>
      <c r="B3" t="inlineStr">
        <is>
          <t>T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T</t>
        </is>
      </c>
      <c r="G3" t="inlineStr">
        <is>
          <t>T</t>
        </is>
      </c>
      <c r="H3" t="inlineStr">
        <is>
          <t>T</t>
        </is>
      </c>
      <c r="I3" t="inlineStr">
        <is>
          <t>T</t>
        </is>
      </c>
      <c r="J3" t="inlineStr">
        <is>
          <t>T</t>
        </is>
      </c>
      <c r="K3" t="inlineStr">
        <is>
          <t>T</t>
        </is>
      </c>
      <c r="L3" t="n">
        <v>0.139</v>
      </c>
      <c r="M3" t="inlineStr">
        <is>
          <t>T</t>
        </is>
      </c>
      <c r="N3" t="n">
        <v>0.00469</v>
      </c>
      <c r="O3" t="inlineStr">
        <is>
          <t>T</t>
        </is>
      </c>
      <c r="P3" t="inlineStr">
        <is>
          <t>T</t>
        </is>
      </c>
      <c r="Q3" t="n">
        <v>0.0418</v>
      </c>
      <c r="R3" t="n">
        <v>0.00282</v>
      </c>
      <c r="S3" t="n">
        <v>0.00162</v>
      </c>
      <c r="T3" t="n">
        <v>0.00084</v>
      </c>
      <c r="U3" t="n">
        <v>10.7</v>
      </c>
      <c r="V3" t="inlineStr">
        <is>
          <t>T</t>
        </is>
      </c>
      <c r="W3" t="n">
        <v>0.0042</v>
      </c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n">
        <v>0.00052</v>
      </c>
      <c r="AB3" t="inlineStr">
        <is>
          <t>T</t>
        </is>
      </c>
      <c r="AC3" t="inlineStr">
        <is>
          <t>T</t>
        </is>
      </c>
      <c r="AD3" t="n">
        <v>2.2</v>
      </c>
      <c r="AE3" t="n">
        <v>0.08069999999999999</v>
      </c>
      <c r="AF3" t="inlineStr">
        <is>
          <t>T</t>
        </is>
      </c>
      <c r="AG3" t="n">
        <v>0.000199</v>
      </c>
      <c r="AH3" t="n">
        <v>1.2</v>
      </c>
      <c r="AI3" t="n">
        <v>0.0977</v>
      </c>
      <c r="AJ3" t="n">
        <v>0.00204</v>
      </c>
      <c r="AK3" t="inlineStr">
        <is>
          <t>T</t>
        </is>
      </c>
      <c r="AL3" t="inlineStr">
        <is>
          <t>T</t>
        </is>
      </c>
      <c r="AM3" t="n">
        <v>0.0397</v>
      </c>
      <c r="AN3" t="n">
        <v>0.0008140000000000001</v>
      </c>
      <c r="AO3" t="n">
        <v>0.1159</v>
      </c>
      <c r="AP3" t="n">
        <v>0.0023</v>
      </c>
      <c r="AQ3" t="inlineStr">
        <is>
          <t>T</t>
        </is>
      </c>
      <c r="AR3" t="n">
        <v>0.0131</v>
      </c>
      <c r="AS3" t="inlineStr">
        <is>
          <t>T</t>
        </is>
      </c>
      <c r="AT3" t="inlineStr">
        <is>
          <t>T</t>
        </is>
      </c>
      <c r="AU3" t="inlineStr">
        <is>
          <t>T</t>
        </is>
      </c>
      <c r="AV3" t="inlineStr">
        <is>
          <t>T</t>
        </is>
      </c>
      <c r="AW3" t="inlineStr">
        <is>
          <t>T</t>
        </is>
      </c>
      <c r="AX3" t="inlineStr">
        <is>
          <t>T</t>
        </is>
      </c>
      <c r="AY3" t="inlineStr">
        <is>
          <t>T</t>
        </is>
      </c>
      <c r="AZ3" t="inlineStr">
        <is>
          <t>T</t>
        </is>
      </c>
      <c r="BA3" t="inlineStr">
        <is>
          <t>T</t>
        </is>
      </c>
      <c r="BB3" t="inlineStr">
        <is>
          <t>T</t>
        </is>
      </c>
      <c r="BC3" t="n">
        <v>0.00488</v>
      </c>
      <c r="BD3" t="inlineStr">
        <is>
          <t>T</t>
        </is>
      </c>
      <c r="BE3" t="inlineStr">
        <is>
          <t>T</t>
        </is>
      </c>
      <c r="BF3" t="inlineStr">
        <is>
          <t>T</t>
        </is>
      </c>
      <c r="BG3" t="n">
        <v>0.00053</v>
      </c>
      <c r="BH3" t="inlineStr">
        <is>
          <t>T</t>
        </is>
      </c>
      <c r="BI3" t="n">
        <v>0.00351</v>
      </c>
      <c r="BJ3" t="n">
        <v>0.353</v>
      </c>
      <c r="BK3" t="inlineStr">
        <is>
          <t>T</t>
        </is>
      </c>
      <c r="BL3" t="n">
        <v>0.000212</v>
      </c>
      <c r="BM3" t="n">
        <v>0.041</v>
      </c>
      <c r="BN3" t="n">
        <v>0.0083</v>
      </c>
      <c r="BO3" t="inlineStr">
        <is>
          <t>T</t>
        </is>
      </c>
      <c r="BP3" t="n">
        <v>0.0135</v>
      </c>
      <c r="BQ3" t="n">
        <v>0.00147</v>
      </c>
      <c r="BR3" t="inlineStr">
        <is>
          <t>T</t>
        </is>
      </c>
      <c r="BS3" t="inlineStr">
        <is>
          <t>T</t>
        </is>
      </c>
    </row>
    <row r="4">
      <c r="A4" t="inlineStr">
        <is>
          <t>OREAS0101b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T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T</t>
        </is>
      </c>
      <c r="L4" t="n">
        <v>0.1325</v>
      </c>
      <c r="M4" t="inlineStr">
        <is>
          <t>T</t>
        </is>
      </c>
      <c r="N4" t="n">
        <v>0.0045</v>
      </c>
      <c r="O4" t="inlineStr">
        <is>
          <t>T</t>
        </is>
      </c>
      <c r="P4" t="inlineStr">
        <is>
          <t>T</t>
        </is>
      </c>
      <c r="Q4" t="n">
        <v>0.0412</v>
      </c>
      <c r="R4" t="n">
        <v>0.0027</v>
      </c>
      <c r="S4" t="n">
        <v>0.0015</v>
      </c>
      <c r="T4" t="n">
        <v>0.00081</v>
      </c>
      <c r="U4" t="n">
        <v>10.7</v>
      </c>
      <c r="V4" t="inlineStr">
        <is>
          <t>T</t>
        </is>
      </c>
      <c r="W4" t="n">
        <v>0.004</v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n">
        <v>0.00052</v>
      </c>
      <c r="AB4" t="inlineStr">
        <is>
          <t>T</t>
        </is>
      </c>
      <c r="AC4" t="inlineStr">
        <is>
          <t>T</t>
        </is>
      </c>
      <c r="AD4" t="n">
        <v>2.36</v>
      </c>
      <c r="AE4" t="n">
        <v>0.07539999999999999</v>
      </c>
      <c r="AF4" t="inlineStr">
        <is>
          <t>T</t>
        </is>
      </c>
      <c r="AG4" t="n">
        <v>0.000196</v>
      </c>
      <c r="AH4" t="n">
        <v>1.23</v>
      </c>
      <c r="AI4" t="n">
        <v>0.0927</v>
      </c>
      <c r="AJ4" t="n">
        <v>0.00201</v>
      </c>
      <c r="AK4" t="inlineStr">
        <is>
          <t>T</t>
        </is>
      </c>
      <c r="AL4" t="inlineStr">
        <is>
          <t>T</t>
        </is>
      </c>
      <c r="AM4" t="n">
        <v>0.0388</v>
      </c>
      <c r="AN4" t="n">
        <v>0.00082</v>
      </c>
      <c r="AO4" t="n">
        <v>0.1118</v>
      </c>
      <c r="AP4" t="n">
        <v>0.0023</v>
      </c>
      <c r="AQ4" t="inlineStr">
        <is>
          <t>T</t>
        </is>
      </c>
      <c r="AR4" t="n">
        <v>0.0127</v>
      </c>
      <c r="AS4" t="inlineStr">
        <is>
          <t>T</t>
        </is>
      </c>
      <c r="AT4" t="inlineStr">
        <is>
          <t>T</t>
        </is>
      </c>
      <c r="AU4" t="inlineStr">
        <is>
          <t>T</t>
        </is>
      </c>
      <c r="AV4" t="inlineStr">
        <is>
          <t>T</t>
        </is>
      </c>
      <c r="AW4" t="inlineStr">
        <is>
          <t>T</t>
        </is>
      </c>
      <c r="AX4" t="inlineStr">
        <is>
          <t>T</t>
        </is>
      </c>
      <c r="AY4" t="inlineStr">
        <is>
          <t>T</t>
        </is>
      </c>
      <c r="AZ4" t="inlineStr">
        <is>
          <t>T</t>
        </is>
      </c>
      <c r="BA4" t="inlineStr">
        <is>
          <t>T</t>
        </is>
      </c>
      <c r="BB4" t="inlineStr">
        <is>
          <t>T</t>
        </is>
      </c>
      <c r="BC4" t="n">
        <v>0.0048</v>
      </c>
      <c r="BD4" t="inlineStr">
        <is>
          <t>T</t>
        </is>
      </c>
      <c r="BE4" t="inlineStr">
        <is>
          <t>T</t>
        </is>
      </c>
      <c r="BF4" t="inlineStr">
        <is>
          <t>T</t>
        </is>
      </c>
      <c r="BG4" t="n">
        <v>0.00054</v>
      </c>
      <c r="BH4" t="inlineStr">
        <is>
          <t>T</t>
        </is>
      </c>
      <c r="BI4" t="n">
        <v>0.00364</v>
      </c>
      <c r="BJ4" t="n">
        <v>0.35</v>
      </c>
      <c r="BK4" t="inlineStr">
        <is>
          <t>T</t>
        </is>
      </c>
      <c r="BL4" t="n">
        <v>0.000208</v>
      </c>
      <c r="BM4" t="n">
        <v>0.0387</v>
      </c>
      <c r="BN4" t="n">
        <v>0.008</v>
      </c>
      <c r="BO4" t="inlineStr">
        <is>
          <t>T</t>
        </is>
      </c>
      <c r="BP4" t="n">
        <v>0.0133</v>
      </c>
      <c r="BQ4" t="n">
        <v>0.00139</v>
      </c>
      <c r="BR4" t="inlineStr">
        <is>
          <t>T</t>
        </is>
      </c>
      <c r="BS4" t="inlineStr">
        <is>
          <t>T</t>
        </is>
      </c>
    </row>
    <row r="5">
      <c r="A5" t="inlineStr">
        <is>
          <t>OREAS0102a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  <c r="H5" t="inlineStr">
        <is>
          <t>T</t>
        </is>
      </c>
      <c r="I5" t="inlineStr">
        <is>
          <t>T</t>
        </is>
      </c>
      <c r="J5" t="inlineStr">
        <is>
          <t>T</t>
        </is>
      </c>
      <c r="K5" t="inlineStr">
        <is>
          <t>T</t>
        </is>
      </c>
      <c r="L5" t="n">
        <v>0.0573</v>
      </c>
      <c r="M5" t="inlineStr">
        <is>
          <t>T</t>
        </is>
      </c>
      <c r="N5" t="n">
        <v>0.00389</v>
      </c>
      <c r="O5" t="inlineStr">
        <is>
          <t>T</t>
        </is>
      </c>
      <c r="P5" t="inlineStr">
        <is>
          <t>T</t>
        </is>
      </c>
      <c r="Q5" t="n">
        <v>0.029</v>
      </c>
      <c r="R5" t="n">
        <v>0.00129</v>
      </c>
      <c r="S5" t="n">
        <v>0.00074</v>
      </c>
      <c r="T5" t="n">
        <v>0.000384</v>
      </c>
      <c r="U5" t="n">
        <v>5.65</v>
      </c>
      <c r="V5" t="inlineStr">
        <is>
          <t>T</t>
        </is>
      </c>
      <c r="W5" t="n">
        <v>0.00185</v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n">
        <v>0.000245</v>
      </c>
      <c r="AB5" t="inlineStr">
        <is>
          <t>T</t>
        </is>
      </c>
      <c r="AC5" t="inlineStr">
        <is>
          <t>T</t>
        </is>
      </c>
      <c r="AD5" t="n">
        <v>3.64</v>
      </c>
      <c r="AE5" t="n">
        <v>0.0317</v>
      </c>
      <c r="AF5" t="inlineStr">
        <is>
          <t>T</t>
        </is>
      </c>
      <c r="AG5" t="n">
        <v>0.000104</v>
      </c>
      <c r="AH5" t="n">
        <v>1.31</v>
      </c>
      <c r="AI5" t="n">
        <v>0.0448</v>
      </c>
      <c r="AJ5" t="n">
        <v>0.00136</v>
      </c>
      <c r="AK5" t="inlineStr">
        <is>
          <t>T</t>
        </is>
      </c>
      <c r="AL5" t="inlineStr">
        <is>
          <t>T</t>
        </is>
      </c>
      <c r="AM5" t="n">
        <v>0.018</v>
      </c>
      <c r="AN5" t="n">
        <v>0.00142</v>
      </c>
      <c r="AO5" t="n">
        <v>0.0563</v>
      </c>
      <c r="AP5" t="n">
        <v>0.0014</v>
      </c>
      <c r="AQ5" t="inlineStr">
        <is>
          <t>T</t>
        </is>
      </c>
      <c r="AR5" t="n">
        <v>0.0057</v>
      </c>
      <c r="AS5" t="inlineStr">
        <is>
          <t>T</t>
        </is>
      </c>
      <c r="AT5" t="inlineStr">
        <is>
          <t>T</t>
        </is>
      </c>
      <c r="AU5" t="inlineStr">
        <is>
          <t>T</t>
        </is>
      </c>
      <c r="AV5" t="inlineStr">
        <is>
          <t>T</t>
        </is>
      </c>
      <c r="AW5" t="inlineStr">
        <is>
          <t>T</t>
        </is>
      </c>
      <c r="AX5" t="inlineStr">
        <is>
          <t>T</t>
        </is>
      </c>
      <c r="AY5" t="inlineStr">
        <is>
          <t>T</t>
        </is>
      </c>
      <c r="AZ5" t="inlineStr">
        <is>
          <t>T</t>
        </is>
      </c>
      <c r="BA5" t="inlineStr">
        <is>
          <t>T</t>
        </is>
      </c>
      <c r="BB5" t="inlineStr">
        <is>
          <t>T</t>
        </is>
      </c>
      <c r="BC5" t="n">
        <v>0.00247</v>
      </c>
      <c r="BD5" t="inlineStr">
        <is>
          <t>T</t>
        </is>
      </c>
      <c r="BE5" t="inlineStr">
        <is>
          <t>T</t>
        </is>
      </c>
      <c r="BF5" t="inlineStr">
        <is>
          <t>T</t>
        </is>
      </c>
      <c r="BG5" t="n">
        <v>0.000256</v>
      </c>
      <c r="BH5" t="inlineStr">
        <is>
          <t>T</t>
        </is>
      </c>
      <c r="BI5" t="n">
        <v>0.00385</v>
      </c>
      <c r="BJ5" t="n">
        <v>0.164</v>
      </c>
      <c r="BK5" t="inlineStr">
        <is>
          <t>T</t>
        </is>
      </c>
      <c r="BL5" t="n">
        <v>0.000104</v>
      </c>
      <c r="BM5" t="n">
        <v>0.0638</v>
      </c>
      <c r="BN5" t="n">
        <v>0.0035</v>
      </c>
      <c r="BO5" t="inlineStr">
        <is>
          <t>T</t>
        </is>
      </c>
      <c r="BP5" t="n">
        <v>0.0064</v>
      </c>
      <c r="BQ5" t="n">
        <v>0.00072</v>
      </c>
      <c r="BR5" t="inlineStr">
        <is>
          <t>T</t>
        </is>
      </c>
      <c r="BS5" t="inlineStr">
        <is>
          <t>T</t>
        </is>
      </c>
    </row>
    <row r="6">
      <c r="A6" t="inlineStr">
        <is>
          <t>OREAS0104</t>
        </is>
      </c>
      <c r="B6" t="inlineStr">
        <is>
          <t>T</t>
        </is>
      </c>
      <c r="C6" t="inlineStr">
        <is>
          <t>T</t>
        </is>
      </c>
      <c r="D6" t="inlineStr">
        <is>
          <t>T</t>
        </is>
      </c>
      <c r="E6" t="inlineStr">
        <is>
          <t>T</t>
        </is>
      </c>
      <c r="F6" t="inlineStr">
        <is>
          <t>T</t>
        </is>
      </c>
      <c r="G6" t="inlineStr">
        <is>
          <t>T</t>
        </is>
      </c>
      <c r="H6" t="inlineStr">
        <is>
          <t>T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L6" t="n">
        <v>0.0102</v>
      </c>
      <c r="M6" t="inlineStr">
        <is>
          <t>T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n">
        <v>0.000711</v>
      </c>
      <c r="S6" t="n">
        <v>0.00039</v>
      </c>
      <c r="T6" t="n">
        <v>0.000129</v>
      </c>
      <c r="U6" t="inlineStr">
        <is>
          <t>T</t>
        </is>
      </c>
      <c r="V6" t="inlineStr">
        <is>
          <t>T</t>
        </is>
      </c>
      <c r="W6" t="n">
        <v>0.00094</v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n">
        <v>0.000136</v>
      </c>
      <c r="AB6" t="inlineStr">
        <is>
          <t>T</t>
        </is>
      </c>
      <c r="AC6" t="inlineStr">
        <is>
          <t>T</t>
        </is>
      </c>
      <c r="AD6" t="n">
        <v>2.39</v>
      </c>
      <c r="AE6" t="n">
        <v>0.00488</v>
      </c>
      <c r="AF6" t="inlineStr">
        <is>
          <t>T</t>
        </is>
      </c>
      <c r="AG6" t="n">
        <v>4.8e-05</v>
      </c>
      <c r="AH6" t="inlineStr">
        <is>
          <t>T</t>
        </is>
      </c>
      <c r="AI6" t="inlineStr">
        <is>
          <t>T</t>
        </is>
      </c>
      <c r="AJ6" t="inlineStr">
        <is>
          <t>T</t>
        </is>
      </c>
      <c r="AK6" t="inlineStr">
        <is>
          <t>T</t>
        </is>
      </c>
      <c r="AL6" t="inlineStr">
        <is>
          <t>T</t>
        </is>
      </c>
      <c r="AM6" t="n">
        <v>0.00495</v>
      </c>
      <c r="AN6" t="inlineStr">
        <is>
          <t>T</t>
        </is>
      </c>
      <c r="AO6" t="inlineStr">
        <is>
          <t>T</t>
        </is>
      </c>
      <c r="AP6" t="inlineStr">
        <is>
          <t>T</t>
        </is>
      </c>
      <c r="AQ6" t="inlineStr">
        <is>
          <t>T</t>
        </is>
      </c>
      <c r="AR6" t="n">
        <v>0.00128</v>
      </c>
      <c r="AS6" t="inlineStr">
        <is>
          <t>T</t>
        </is>
      </c>
      <c r="AT6" t="inlineStr">
        <is>
          <t>T</t>
        </is>
      </c>
      <c r="AU6" t="inlineStr">
        <is>
          <t>T</t>
        </is>
      </c>
      <c r="AV6" t="inlineStr">
        <is>
          <t>T</t>
        </is>
      </c>
      <c r="AW6" t="inlineStr">
        <is>
          <t>T</t>
        </is>
      </c>
      <c r="AX6" t="inlineStr">
        <is>
          <t>T</t>
        </is>
      </c>
      <c r="AY6" t="inlineStr">
        <is>
          <t>T</t>
        </is>
      </c>
      <c r="AZ6" t="inlineStr">
        <is>
          <t>T</t>
        </is>
      </c>
      <c r="BA6" t="inlineStr">
        <is>
          <t>T</t>
        </is>
      </c>
      <c r="BB6" t="inlineStr">
        <is>
          <t>T</t>
        </is>
      </c>
      <c r="BC6" t="n">
        <v>0.00105</v>
      </c>
      <c r="BD6" t="inlineStr">
        <is>
          <t>T</t>
        </is>
      </c>
      <c r="BE6" t="inlineStr">
        <is>
          <t>T</t>
        </is>
      </c>
      <c r="BF6" t="inlineStr">
        <is>
          <t>T</t>
        </is>
      </c>
      <c r="BG6" t="n">
        <v>0.000139</v>
      </c>
      <c r="BH6" t="inlineStr">
        <is>
          <t>T</t>
        </is>
      </c>
      <c r="BI6" t="n">
        <v>0.0154</v>
      </c>
      <c r="BJ6" t="inlineStr">
        <is>
          <t>T</t>
        </is>
      </c>
      <c r="BK6" t="inlineStr">
        <is>
          <t>T</t>
        </is>
      </c>
      <c r="BL6" t="n">
        <v>5.7e-05</v>
      </c>
      <c r="BM6" t="n">
        <v>0.0125</v>
      </c>
      <c r="BN6" t="inlineStr">
        <is>
          <t>T</t>
        </is>
      </c>
      <c r="BO6" t="inlineStr">
        <is>
          <t>T</t>
        </is>
      </c>
      <c r="BP6" t="inlineStr">
        <is>
          <t>T</t>
        </is>
      </c>
      <c r="BQ6" t="n">
        <v>0.000343</v>
      </c>
      <c r="BR6" t="inlineStr">
        <is>
          <t>T</t>
        </is>
      </c>
      <c r="BS6" t="inlineStr">
        <is>
          <t>T</t>
        </is>
      </c>
    </row>
    <row r="7">
      <c r="A7" t="inlineStr">
        <is>
          <t>OREAS0105</t>
        </is>
      </c>
      <c r="B7" t="inlineStr">
        <is>
          <t>T</t>
        </is>
      </c>
      <c r="C7" t="inlineStr">
        <is>
          <t>T</t>
        </is>
      </c>
      <c r="D7" t="inlineStr">
        <is>
          <t>T</t>
        </is>
      </c>
      <c r="E7" t="inlineStr">
        <is>
          <t>T</t>
        </is>
      </c>
      <c r="F7" t="inlineStr">
        <is>
          <t>T</t>
        </is>
      </c>
      <c r="G7" t="inlineStr">
        <is>
          <t>T</t>
        </is>
      </c>
      <c r="H7" t="inlineStr">
        <is>
          <t>T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L7" t="n">
        <v>0.0117</v>
      </c>
      <c r="M7" t="inlineStr">
        <is>
          <t>T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n">
        <v>0.00122</v>
      </c>
      <c r="S7" t="n">
        <v>0.00075</v>
      </c>
      <c r="T7" t="n">
        <v>0.00015</v>
      </c>
      <c r="U7" t="inlineStr">
        <is>
          <t>T</t>
        </is>
      </c>
      <c r="V7" t="inlineStr">
        <is>
          <t>T</t>
        </is>
      </c>
      <c r="W7" t="n">
        <v>0.0013</v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n">
        <v>0.000244</v>
      </c>
      <c r="AB7" t="inlineStr">
        <is>
          <t>T</t>
        </is>
      </c>
      <c r="AC7" t="inlineStr">
        <is>
          <t>T</t>
        </is>
      </c>
      <c r="AD7" t="n">
        <v>1.97</v>
      </c>
      <c r="AE7" t="n">
        <v>0.0051</v>
      </c>
      <c r="AF7" t="inlineStr">
        <is>
          <t>T</t>
        </is>
      </c>
      <c r="AG7" t="n">
        <v>9.899999999999999e-05</v>
      </c>
      <c r="AH7" t="inlineStr">
        <is>
          <t>T</t>
        </is>
      </c>
      <c r="AI7" t="inlineStr">
        <is>
          <t>T</t>
        </is>
      </c>
      <c r="AJ7" t="inlineStr">
        <is>
          <t>T</t>
        </is>
      </c>
      <c r="AK7" t="inlineStr">
        <is>
          <t>T</t>
        </is>
      </c>
      <c r="AL7" t="inlineStr">
        <is>
          <t>T</t>
        </is>
      </c>
      <c r="AM7" t="n">
        <v>0.0064</v>
      </c>
      <c r="AN7" t="inlineStr">
        <is>
          <t>T</t>
        </is>
      </c>
      <c r="AO7" t="inlineStr">
        <is>
          <t>T</t>
        </is>
      </c>
      <c r="AP7" t="inlineStr">
        <is>
          <t>T</t>
        </is>
      </c>
      <c r="AQ7" t="inlineStr">
        <is>
          <t>T</t>
        </is>
      </c>
      <c r="AR7" t="n">
        <v>0.0016</v>
      </c>
      <c r="AS7" t="inlineStr">
        <is>
          <t>T</t>
        </is>
      </c>
      <c r="AT7" t="inlineStr">
        <is>
          <t>T</t>
        </is>
      </c>
      <c r="AU7" t="inlineStr">
        <is>
          <t>T</t>
        </is>
      </c>
      <c r="AV7" t="inlineStr">
        <is>
          <t>T</t>
        </is>
      </c>
      <c r="AW7" t="inlineStr">
        <is>
          <t>T</t>
        </is>
      </c>
      <c r="AX7" t="inlineStr">
        <is>
          <t>T</t>
        </is>
      </c>
      <c r="AY7" t="inlineStr">
        <is>
          <t>T</t>
        </is>
      </c>
      <c r="AZ7" t="inlineStr">
        <is>
          <t>T</t>
        </is>
      </c>
      <c r="BA7" t="inlineStr">
        <is>
          <t>T</t>
        </is>
      </c>
      <c r="BB7" t="inlineStr">
        <is>
          <t>T</t>
        </is>
      </c>
      <c r="BC7" t="n">
        <v>0.00148</v>
      </c>
      <c r="BD7" t="inlineStr">
        <is>
          <t>T</t>
        </is>
      </c>
      <c r="BE7" t="inlineStr">
        <is>
          <t>T</t>
        </is>
      </c>
      <c r="BF7" t="inlineStr">
        <is>
          <t>T</t>
        </is>
      </c>
      <c r="BG7" t="n">
        <v>0.000218</v>
      </c>
      <c r="BH7" t="inlineStr">
        <is>
          <t>T</t>
        </is>
      </c>
      <c r="BI7" t="n">
        <v>0.0382</v>
      </c>
      <c r="BJ7" t="inlineStr">
        <is>
          <t>T</t>
        </is>
      </c>
      <c r="BK7" t="inlineStr">
        <is>
          <t>T</t>
        </is>
      </c>
      <c r="BL7" t="n">
        <v>0.000114</v>
      </c>
      <c r="BM7" t="n">
        <v>0.0563</v>
      </c>
      <c r="BN7" t="inlineStr">
        <is>
          <t>T</t>
        </is>
      </c>
      <c r="BO7" t="inlineStr">
        <is>
          <t>T</t>
        </is>
      </c>
      <c r="BP7" t="inlineStr">
        <is>
          <t>T</t>
        </is>
      </c>
      <c r="BQ7" t="n">
        <v>0.00073</v>
      </c>
      <c r="BR7" t="inlineStr">
        <is>
          <t>T</t>
        </is>
      </c>
      <c r="BS7" t="inlineStr">
        <is>
          <t>T</t>
        </is>
      </c>
    </row>
    <row r="8">
      <c r="A8" t="inlineStr">
        <is>
          <t>OREAS0106</t>
        </is>
      </c>
      <c r="B8" t="inlineStr">
        <is>
          <t>T</t>
        </is>
      </c>
      <c r="C8" t="inlineStr">
        <is>
          <t>T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  <c r="H8" t="inlineStr">
        <is>
          <t>T</t>
        </is>
      </c>
      <c r="I8" t="inlineStr">
        <is>
          <t>T</t>
        </is>
      </c>
      <c r="J8" t="inlineStr">
        <is>
          <t>T</t>
        </is>
      </c>
      <c r="K8" t="inlineStr">
        <is>
          <t>T</t>
        </is>
      </c>
      <c r="L8" t="n">
        <v>0.0137</v>
      </c>
      <c r="M8" t="inlineStr">
        <is>
          <t>T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n">
        <v>0.0019</v>
      </c>
      <c r="S8" t="n">
        <v>0.00122</v>
      </c>
      <c r="T8" t="n">
        <v>0.0002</v>
      </c>
      <c r="U8" t="inlineStr">
        <is>
          <t>T</t>
        </is>
      </c>
      <c r="V8" t="inlineStr">
        <is>
          <t>T</t>
        </is>
      </c>
      <c r="W8" t="n">
        <v>0.00182</v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n">
        <v>0.00039</v>
      </c>
      <c r="AB8" t="inlineStr">
        <is>
          <t>T</t>
        </is>
      </c>
      <c r="AC8" t="inlineStr">
        <is>
          <t>T</t>
        </is>
      </c>
      <c r="AD8" t="n">
        <v>1.59</v>
      </c>
      <c r="AE8" t="n">
        <v>0.0054</v>
      </c>
      <c r="AF8" t="inlineStr">
        <is>
          <t>T</t>
        </is>
      </c>
      <c r="AG8" t="n">
        <v>0.000166</v>
      </c>
      <c r="AH8" t="inlineStr">
        <is>
          <t>T</t>
        </is>
      </c>
      <c r="AI8" t="inlineStr">
        <is>
          <t>T</t>
        </is>
      </c>
      <c r="AJ8" t="inlineStr">
        <is>
          <t>T</t>
        </is>
      </c>
      <c r="AK8" t="inlineStr">
        <is>
          <t>T</t>
        </is>
      </c>
      <c r="AL8" t="inlineStr">
        <is>
          <t>T</t>
        </is>
      </c>
      <c r="AM8" t="n">
        <v>0.008399999999999999</v>
      </c>
      <c r="AN8" t="inlineStr">
        <is>
          <t>T</t>
        </is>
      </c>
      <c r="AO8" t="inlineStr">
        <is>
          <t>T</t>
        </is>
      </c>
      <c r="AP8" t="inlineStr">
        <is>
          <t>T</t>
        </is>
      </c>
      <c r="AQ8" t="inlineStr">
        <is>
          <t>T</t>
        </is>
      </c>
      <c r="AR8" t="n">
        <v>0.00197</v>
      </c>
      <c r="AS8" t="inlineStr">
        <is>
          <t>T</t>
        </is>
      </c>
      <c r="AT8" t="inlineStr">
        <is>
          <t>T</t>
        </is>
      </c>
      <c r="AU8" t="inlineStr">
        <is>
          <t>T</t>
        </is>
      </c>
      <c r="AV8" t="inlineStr">
        <is>
          <t>T</t>
        </is>
      </c>
      <c r="AW8" t="inlineStr">
        <is>
          <t>T</t>
        </is>
      </c>
      <c r="AX8" t="inlineStr">
        <is>
          <t>T</t>
        </is>
      </c>
      <c r="AY8" t="inlineStr">
        <is>
          <t>T</t>
        </is>
      </c>
      <c r="AZ8" t="inlineStr">
        <is>
          <t>T</t>
        </is>
      </c>
      <c r="BA8" t="inlineStr">
        <is>
          <t>T</t>
        </is>
      </c>
      <c r="BB8" t="inlineStr">
        <is>
          <t>T</t>
        </is>
      </c>
      <c r="BC8" t="n">
        <v>0.00207</v>
      </c>
      <c r="BD8" t="inlineStr">
        <is>
          <t>T</t>
        </is>
      </c>
      <c r="BE8" t="inlineStr">
        <is>
          <t>T</t>
        </is>
      </c>
      <c r="BF8" t="inlineStr">
        <is>
          <t>T</t>
        </is>
      </c>
      <c r="BG8" t="n">
        <v>0.00031</v>
      </c>
      <c r="BH8" t="inlineStr">
        <is>
          <t>T</t>
        </is>
      </c>
      <c r="BI8" t="n">
        <v>0.0689</v>
      </c>
      <c r="BJ8" t="inlineStr">
        <is>
          <t>T</t>
        </is>
      </c>
      <c r="BK8" t="inlineStr">
        <is>
          <t>T</t>
        </is>
      </c>
      <c r="BL8" t="n">
        <v>0.000188</v>
      </c>
      <c r="BM8" t="n">
        <v>0.1213</v>
      </c>
      <c r="BN8" t="inlineStr">
        <is>
          <t>T</t>
        </is>
      </c>
      <c r="BO8" t="inlineStr">
        <is>
          <t>T</t>
        </is>
      </c>
      <c r="BP8" t="inlineStr">
        <is>
          <t>T</t>
        </is>
      </c>
      <c r="BQ8" t="n">
        <v>0.00121</v>
      </c>
      <c r="BR8" t="inlineStr">
        <is>
          <t>T</t>
        </is>
      </c>
      <c r="BS8" t="inlineStr">
        <is>
          <t>T</t>
        </is>
      </c>
    </row>
    <row r="9">
      <c r="A9" t="inlineStr">
        <is>
          <t>OREAS0010c</t>
        </is>
      </c>
      <c r="B9" t="inlineStr">
        <is>
          <t>T</t>
        </is>
      </c>
      <c r="C9" t="inlineStr">
        <is>
          <t>T</t>
        </is>
      </c>
      <c r="D9" t="inlineStr">
        <is>
          <t>T</t>
        </is>
      </c>
      <c r="E9" t="n">
        <v>0.00066</v>
      </c>
      <c r="F9" t="inlineStr">
        <is>
          <t>T</t>
        </is>
      </c>
      <c r="G9" t="inlineStr">
        <is>
          <t>T</t>
        </is>
      </c>
      <c r="H9" t="inlineStr">
        <is>
          <t>T</t>
        </is>
      </c>
      <c r="I9" t="inlineStr">
        <is>
          <t>T</t>
        </is>
      </c>
      <c r="J9" t="inlineStr">
        <is>
          <t>T</t>
        </is>
      </c>
      <c r="K9" t="inlineStr">
        <is>
          <t>T</t>
        </is>
      </c>
      <c r="L9" t="inlineStr">
        <is>
          <t>T</t>
        </is>
      </c>
      <c r="M9" t="inlineStr">
        <is>
          <t>T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>
        <is>
          <t>T</t>
        </is>
      </c>
      <c r="AI9" t="inlineStr">
        <is>
          <t>T</t>
        </is>
      </c>
      <c r="AJ9" t="inlineStr">
        <is>
          <t>T</t>
        </is>
      </c>
      <c r="AK9" t="inlineStr">
        <is>
          <t>T</t>
        </is>
      </c>
      <c r="AL9" t="inlineStr">
        <is>
          <t>T</t>
        </is>
      </c>
      <c r="AM9" t="inlineStr">
        <is>
          <t>T</t>
        </is>
      </c>
      <c r="AN9" t="inlineStr">
        <is>
          <t>T</t>
        </is>
      </c>
      <c r="AO9" t="inlineStr">
        <is>
          <t>T</t>
        </is>
      </c>
      <c r="AP9" t="inlineStr">
        <is>
          <t>T</t>
        </is>
      </c>
      <c r="AQ9" t="inlineStr">
        <is>
          <t>T</t>
        </is>
      </c>
      <c r="AR9" t="inlineStr">
        <is>
          <t>T</t>
        </is>
      </c>
      <c r="AS9" t="inlineStr">
        <is>
          <t>T</t>
        </is>
      </c>
      <c r="AT9" t="inlineStr">
        <is>
          <t>T</t>
        </is>
      </c>
      <c r="AU9" t="inlineStr">
        <is>
          <t>T</t>
        </is>
      </c>
      <c r="AV9" t="inlineStr">
        <is>
          <t>T</t>
        </is>
      </c>
      <c r="AW9" t="inlineStr">
        <is>
          <t>T</t>
        </is>
      </c>
      <c r="AX9" t="inlineStr">
        <is>
          <t>T</t>
        </is>
      </c>
      <c r="AY9" t="inlineStr">
        <is>
          <t>T</t>
        </is>
      </c>
      <c r="AZ9" t="inlineStr">
        <is>
          <t>T</t>
        </is>
      </c>
      <c r="BA9" t="inlineStr">
        <is>
          <t>T</t>
        </is>
      </c>
      <c r="BB9" t="inlineStr">
        <is>
          <t>T</t>
        </is>
      </c>
      <c r="BC9" t="inlineStr">
        <is>
          <t>T</t>
        </is>
      </c>
      <c r="BD9" t="inlineStr">
        <is>
          <t>T</t>
        </is>
      </c>
      <c r="BE9" t="inlineStr">
        <is>
          <t>T</t>
        </is>
      </c>
      <c r="BF9" t="inlineStr">
        <is>
          <t>T</t>
        </is>
      </c>
      <c r="BG9" t="inlineStr">
        <is>
          <t>T</t>
        </is>
      </c>
      <c r="BH9" t="inlineStr">
        <is>
          <t>T</t>
        </is>
      </c>
      <c r="BI9" t="inlineStr">
        <is>
          <t>T</t>
        </is>
      </c>
      <c r="BJ9" t="inlineStr">
        <is>
          <t>T</t>
        </is>
      </c>
      <c r="BK9" t="inlineStr">
        <is>
          <t>T</t>
        </is>
      </c>
      <c r="BL9" t="inlineStr">
        <is>
          <t>T</t>
        </is>
      </c>
      <c r="BM9" t="inlineStr">
        <is>
          <t>T</t>
        </is>
      </c>
      <c r="BN9" t="inlineStr">
        <is>
          <t>T</t>
        </is>
      </c>
      <c r="BO9" t="inlineStr">
        <is>
          <t>T</t>
        </is>
      </c>
      <c r="BP9" t="inlineStr">
        <is>
          <t>T</t>
        </is>
      </c>
      <c r="BQ9" t="inlineStr">
        <is>
          <t>T</t>
        </is>
      </c>
      <c r="BR9" t="inlineStr">
        <is>
          <t>T</t>
        </is>
      </c>
      <c r="BS9" t="inlineStr">
        <is>
          <t>T</t>
        </is>
      </c>
    </row>
    <row r="10">
      <c r="A10" t="inlineStr">
        <is>
          <t>OREAS0010P</t>
        </is>
      </c>
      <c r="B10" t="inlineStr">
        <is>
          <t>T</t>
        </is>
      </c>
      <c r="C10" t="inlineStr">
        <is>
          <t>T</t>
        </is>
      </c>
      <c r="D10" t="inlineStr">
        <is>
          <t>T</t>
        </is>
      </c>
      <c r="E10" t="n">
        <v>0.000681</v>
      </c>
      <c r="F10" t="inlineStr">
        <is>
          <t>T</t>
        </is>
      </c>
      <c r="G10" t="inlineStr">
        <is>
          <t>T</t>
        </is>
      </c>
      <c r="H10" t="inlineStr">
        <is>
          <t>T</t>
        </is>
      </c>
      <c r="I10" t="inlineStr">
        <is>
          <t>T</t>
        </is>
      </c>
      <c r="J10" t="inlineStr">
        <is>
          <t>T</t>
        </is>
      </c>
      <c r="K10" t="inlineStr">
        <is>
          <t>T</t>
        </is>
      </c>
      <c r="L10" t="inlineStr">
        <is>
          <t>T</t>
        </is>
      </c>
      <c r="M10" t="inlineStr">
        <is>
          <t>T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T</t>
        </is>
      </c>
      <c r="AJ10" t="inlineStr">
        <is>
          <t>T</t>
        </is>
      </c>
      <c r="AK10" t="inlineStr">
        <is>
          <t>T</t>
        </is>
      </c>
      <c r="AL10" t="inlineStr">
        <is>
          <t>T</t>
        </is>
      </c>
      <c r="AM10" t="inlineStr">
        <is>
          <t>T</t>
        </is>
      </c>
      <c r="AN10" t="inlineStr">
        <is>
          <t>T</t>
        </is>
      </c>
      <c r="AO10" t="inlineStr">
        <is>
          <t>T</t>
        </is>
      </c>
      <c r="AP10" t="inlineStr">
        <is>
          <t>T</t>
        </is>
      </c>
      <c r="AQ10" t="inlineStr">
        <is>
          <t>T</t>
        </is>
      </c>
      <c r="AR10" t="inlineStr">
        <is>
          <t>T</t>
        </is>
      </c>
      <c r="AS10" t="inlineStr">
        <is>
          <t>T</t>
        </is>
      </c>
      <c r="AT10" t="inlineStr">
        <is>
          <t>T</t>
        </is>
      </c>
      <c r="AU10" t="inlineStr">
        <is>
          <t>T</t>
        </is>
      </c>
      <c r="AV10" t="inlineStr">
        <is>
          <t>T</t>
        </is>
      </c>
      <c r="AW10" t="inlineStr">
        <is>
          <t>T</t>
        </is>
      </c>
      <c r="AX10" t="inlineStr">
        <is>
          <t>T</t>
        </is>
      </c>
      <c r="AY10" t="inlineStr">
        <is>
          <t>T</t>
        </is>
      </c>
      <c r="AZ10" t="inlineStr">
        <is>
          <t>T</t>
        </is>
      </c>
      <c r="BA10" t="inlineStr">
        <is>
          <t>T</t>
        </is>
      </c>
      <c r="BB10" t="inlineStr">
        <is>
          <t>T</t>
        </is>
      </c>
      <c r="BC10" t="inlineStr">
        <is>
          <t>T</t>
        </is>
      </c>
      <c r="BD10" t="inlineStr">
        <is>
          <t>T</t>
        </is>
      </c>
      <c r="BE10" t="inlineStr">
        <is>
          <t>T</t>
        </is>
      </c>
      <c r="BF10" t="inlineStr">
        <is>
          <t>T</t>
        </is>
      </c>
      <c r="BG10" t="inlineStr">
        <is>
          <t>T</t>
        </is>
      </c>
      <c r="BH10" t="inlineStr">
        <is>
          <t>T</t>
        </is>
      </c>
      <c r="BI10" t="inlineStr">
        <is>
          <t>T</t>
        </is>
      </c>
      <c r="BJ10" t="inlineStr">
        <is>
          <t>T</t>
        </is>
      </c>
      <c r="BK10" t="inlineStr">
        <is>
          <t>T</t>
        </is>
      </c>
      <c r="BL10" t="inlineStr">
        <is>
          <t>T</t>
        </is>
      </c>
      <c r="BM10" t="inlineStr">
        <is>
          <t>T</t>
        </is>
      </c>
      <c r="BN10" t="inlineStr">
        <is>
          <t>T</t>
        </is>
      </c>
      <c r="BO10" t="inlineStr">
        <is>
          <t>T</t>
        </is>
      </c>
      <c r="BP10" t="inlineStr">
        <is>
          <t>T</t>
        </is>
      </c>
      <c r="BQ10" t="inlineStr">
        <is>
          <t>T</t>
        </is>
      </c>
      <c r="BR10" t="inlineStr">
        <is>
          <t>T</t>
        </is>
      </c>
      <c r="BS10" t="inlineStr">
        <is>
          <t>T</t>
        </is>
      </c>
    </row>
    <row r="11">
      <c r="A11" t="inlineStr">
        <is>
          <t>OREAS0010Pb</t>
        </is>
      </c>
      <c r="B11" t="inlineStr">
        <is>
          <t>T</t>
        </is>
      </c>
      <c r="C11" t="inlineStr">
        <is>
          <t>T</t>
        </is>
      </c>
      <c r="D11" t="inlineStr">
        <is>
          <t>T</t>
        </is>
      </c>
      <c r="E11" t="n">
        <v>0.000715</v>
      </c>
      <c r="F11" t="inlineStr">
        <is>
          <t>T</t>
        </is>
      </c>
      <c r="G11" t="inlineStr">
        <is>
          <t>T</t>
        </is>
      </c>
      <c r="H11" t="inlineStr">
        <is>
          <t>T</t>
        </is>
      </c>
      <c r="I11" t="inlineStr">
        <is>
          <t>T</t>
        </is>
      </c>
      <c r="J11" t="inlineStr">
        <is>
          <t>T</t>
        </is>
      </c>
      <c r="K11" t="inlineStr">
        <is>
          <t>T</t>
        </is>
      </c>
      <c r="L11" t="inlineStr">
        <is>
          <t>T</t>
        </is>
      </c>
      <c r="M11" t="inlineStr">
        <is>
          <t>T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T</t>
        </is>
      </c>
      <c r="R11" t="inlineStr">
        <is>
          <t>T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>
        <is>
          <t>T</t>
        </is>
      </c>
      <c r="AH11" t="inlineStr">
        <is>
          <t>T</t>
        </is>
      </c>
      <c r="AI11" t="inlineStr">
        <is>
          <t>T</t>
        </is>
      </c>
      <c r="AJ11" t="inlineStr">
        <is>
          <t>T</t>
        </is>
      </c>
      <c r="AK11" t="inlineStr">
        <is>
          <t>T</t>
        </is>
      </c>
      <c r="AL11" t="inlineStr">
        <is>
          <t>T</t>
        </is>
      </c>
      <c r="AM11" t="inlineStr">
        <is>
          <t>T</t>
        </is>
      </c>
      <c r="AN11" t="inlineStr">
        <is>
          <t>T</t>
        </is>
      </c>
      <c r="AO11" t="inlineStr">
        <is>
          <t>T</t>
        </is>
      </c>
      <c r="AP11" t="inlineStr">
        <is>
          <t>T</t>
        </is>
      </c>
      <c r="AQ11" t="inlineStr">
        <is>
          <t>T</t>
        </is>
      </c>
      <c r="AR11" t="inlineStr">
        <is>
          <t>T</t>
        </is>
      </c>
      <c r="AS11" t="inlineStr">
        <is>
          <t>T</t>
        </is>
      </c>
      <c r="AT11" t="inlineStr">
        <is>
          <t>T</t>
        </is>
      </c>
      <c r="AU11" t="inlineStr">
        <is>
          <t>T</t>
        </is>
      </c>
      <c r="AV11" t="inlineStr">
        <is>
          <t>T</t>
        </is>
      </c>
      <c r="AW11" t="inlineStr">
        <is>
          <t>T</t>
        </is>
      </c>
      <c r="AX11" t="inlineStr">
        <is>
          <t>T</t>
        </is>
      </c>
      <c r="AY11" t="inlineStr">
        <is>
          <t>T</t>
        </is>
      </c>
      <c r="AZ11" t="inlineStr">
        <is>
          <t>T</t>
        </is>
      </c>
      <c r="BA11" t="inlineStr">
        <is>
          <t>T</t>
        </is>
      </c>
      <c r="BB11" t="inlineStr">
        <is>
          <t>T</t>
        </is>
      </c>
      <c r="BC11" t="inlineStr">
        <is>
          <t>T</t>
        </is>
      </c>
      <c r="BD11" t="inlineStr">
        <is>
          <t>T</t>
        </is>
      </c>
      <c r="BE11" t="inlineStr">
        <is>
          <t>T</t>
        </is>
      </c>
      <c r="BF11" t="inlineStr">
        <is>
          <t>T</t>
        </is>
      </c>
      <c r="BG11" t="inlineStr">
        <is>
          <t>T</t>
        </is>
      </c>
      <c r="BH11" t="inlineStr">
        <is>
          <t>T</t>
        </is>
      </c>
      <c r="BI11" t="inlineStr">
        <is>
          <t>T</t>
        </is>
      </c>
      <c r="BJ11" t="inlineStr">
        <is>
          <t>T</t>
        </is>
      </c>
      <c r="BK11" t="inlineStr">
        <is>
          <t>T</t>
        </is>
      </c>
      <c r="BL11" t="inlineStr">
        <is>
          <t>T</t>
        </is>
      </c>
      <c r="BM11" t="inlineStr">
        <is>
          <t>T</t>
        </is>
      </c>
      <c r="BN11" t="inlineStr">
        <is>
          <t>T</t>
        </is>
      </c>
      <c r="BO11" t="inlineStr">
        <is>
          <t>T</t>
        </is>
      </c>
      <c r="BP11" t="inlineStr">
        <is>
          <t>T</t>
        </is>
      </c>
      <c r="BQ11" t="inlineStr">
        <is>
          <t>T</t>
        </is>
      </c>
      <c r="BR11" t="inlineStr">
        <is>
          <t>T</t>
        </is>
      </c>
      <c r="BS11" t="inlineStr">
        <is>
          <t>T</t>
        </is>
      </c>
    </row>
    <row r="12">
      <c r="A12" t="inlineStr">
        <is>
          <t>OREAS0110</t>
        </is>
      </c>
      <c r="B12" s="2" t="n">
        <v>0.001</v>
      </c>
      <c r="C12" t="inlineStr">
        <is>
          <t>T</t>
        </is>
      </c>
      <c r="D12" t="n">
        <v>0.0103</v>
      </c>
      <c r="E12" t="inlineStr">
        <is>
          <t>T</t>
        </is>
      </c>
      <c r="F12" t="inlineStr">
        <is>
          <t>T</t>
        </is>
      </c>
      <c r="G12" t="inlineStr">
        <is>
          <t>T</t>
        </is>
      </c>
      <c r="H12" t="inlineStr">
        <is>
          <t>T</t>
        </is>
      </c>
      <c r="I12" t="inlineStr">
        <is>
          <t>T</t>
        </is>
      </c>
      <c r="J12" t="inlineStr">
        <is>
          <t>T</t>
        </is>
      </c>
      <c r="K12" s="2" t="n">
        <v>5e-05</v>
      </c>
      <c r="L12" t="inlineStr">
        <is>
          <t>T</t>
        </is>
      </c>
      <c r="M12" t="inlineStr">
        <is>
          <t>T</t>
        </is>
      </c>
      <c r="N12" t="n">
        <v>0.0024</v>
      </c>
      <c r="O12" t="inlineStr">
        <is>
          <t>T</t>
        </is>
      </c>
      <c r="P12" t="inlineStr">
        <is>
          <t>T</t>
        </is>
      </c>
      <c r="Q12" t="n">
        <v>0.162</v>
      </c>
      <c r="R12" t="inlineStr">
        <is>
          <t>T</t>
        </is>
      </c>
      <c r="S12" t="inlineStr">
        <is>
          <t>T</t>
        </is>
      </c>
      <c r="T12" t="inlineStr">
        <is>
          <t>T</t>
        </is>
      </c>
      <c r="U12" t="n">
        <v>25.1</v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T</t>
        </is>
      </c>
      <c r="AI12" t="inlineStr">
        <is>
          <t>T</t>
        </is>
      </c>
      <c r="AJ12" t="inlineStr">
        <is>
          <t>T</t>
        </is>
      </c>
      <c r="AK12" t="inlineStr">
        <is>
          <t>T</t>
        </is>
      </c>
      <c r="AL12" t="inlineStr">
        <is>
          <t>T</t>
        </is>
      </c>
      <c r="AM12" t="inlineStr">
        <is>
          <t>T</t>
        </is>
      </c>
      <c r="AN12" t="inlineStr">
        <is>
          <t>T</t>
        </is>
      </c>
      <c r="AO12" t="inlineStr">
        <is>
          <t>T</t>
        </is>
      </c>
      <c r="AP12" t="n">
        <v>0.00362</v>
      </c>
      <c r="AQ12" t="inlineStr">
        <is>
          <t>T</t>
        </is>
      </c>
      <c r="AR12" t="inlineStr">
        <is>
          <t>T</t>
        </is>
      </c>
      <c r="AS12" t="inlineStr">
        <is>
          <t>T</t>
        </is>
      </c>
      <c r="AT12" t="inlineStr">
        <is>
          <t>T</t>
        </is>
      </c>
      <c r="AU12" t="inlineStr">
        <is>
          <t>T</t>
        </is>
      </c>
      <c r="AV12" t="inlineStr">
        <is>
          <t>T</t>
        </is>
      </c>
      <c r="AW12" t="inlineStr">
        <is>
          <t>T</t>
        </is>
      </c>
      <c r="AX12" t="inlineStr">
        <is>
          <t>T</t>
        </is>
      </c>
      <c r="AY12" t="n">
        <v>0.00152</v>
      </c>
      <c r="AZ12" t="inlineStr">
        <is>
          <t>T</t>
        </is>
      </c>
      <c r="BA12" t="inlineStr">
        <is>
          <t>T</t>
        </is>
      </c>
      <c r="BB12" t="inlineStr">
        <is>
          <t>T</t>
        </is>
      </c>
      <c r="BC12" t="inlineStr">
        <is>
          <t>T</t>
        </is>
      </c>
      <c r="BD12" t="inlineStr">
        <is>
          <t>T</t>
        </is>
      </c>
      <c r="BE12" t="inlineStr">
        <is>
          <t>T</t>
        </is>
      </c>
      <c r="BF12" t="inlineStr">
        <is>
          <t>T</t>
        </is>
      </c>
      <c r="BG12" t="inlineStr">
        <is>
          <t>T</t>
        </is>
      </c>
      <c r="BH12" t="inlineStr">
        <is>
          <t>T</t>
        </is>
      </c>
      <c r="BI12" t="inlineStr">
        <is>
          <t>T</t>
        </is>
      </c>
      <c r="BJ12" t="inlineStr">
        <is>
          <t>T</t>
        </is>
      </c>
      <c r="BK12" t="inlineStr">
        <is>
          <t>T</t>
        </is>
      </c>
      <c r="BL12" t="inlineStr">
        <is>
          <t>T</t>
        </is>
      </c>
      <c r="BM12" t="inlineStr">
        <is>
          <t>T</t>
        </is>
      </c>
      <c r="BN12" t="inlineStr">
        <is>
          <t>T</t>
        </is>
      </c>
      <c r="BO12" t="inlineStr">
        <is>
          <t>T</t>
        </is>
      </c>
      <c r="BP12" t="inlineStr">
        <is>
          <t>T</t>
        </is>
      </c>
      <c r="BQ12" t="inlineStr">
        <is>
          <t>T</t>
        </is>
      </c>
      <c r="BR12" t="n">
        <v>0.0072</v>
      </c>
      <c r="BS12" t="inlineStr">
        <is>
          <t>T</t>
        </is>
      </c>
    </row>
    <row r="13">
      <c r="A13" t="inlineStr">
        <is>
          <t>OREAS0111</t>
        </is>
      </c>
      <c r="B13" s="2" t="n">
        <v>0.002</v>
      </c>
      <c r="C13" t="inlineStr">
        <is>
          <t>T</t>
        </is>
      </c>
      <c r="D13" t="n">
        <v>0.0215</v>
      </c>
      <c r="E13" t="inlineStr">
        <is>
          <t>T</t>
        </is>
      </c>
      <c r="F13" t="inlineStr">
        <is>
          <t>T</t>
        </is>
      </c>
      <c r="G13" t="inlineStr">
        <is>
          <t>T</t>
        </is>
      </c>
      <c r="H13" t="inlineStr">
        <is>
          <t>T</t>
        </is>
      </c>
      <c r="I13" t="inlineStr">
        <is>
          <t>T</t>
        </is>
      </c>
      <c r="J13" t="inlineStr">
        <is>
          <t>T</t>
        </is>
      </c>
      <c r="K13" t="n">
        <v>0.0012</v>
      </c>
      <c r="L13" t="inlineStr">
        <is>
          <t>T</t>
        </is>
      </c>
      <c r="M13" t="inlineStr">
        <is>
          <t>T</t>
        </is>
      </c>
      <c r="N13" t="n">
        <v>0.0452</v>
      </c>
      <c r="O13" t="inlineStr">
        <is>
          <t>T</t>
        </is>
      </c>
      <c r="P13" t="inlineStr">
        <is>
          <t>T</t>
        </is>
      </c>
      <c r="Q13" t="n">
        <v>2.37</v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n">
        <v>35.2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T</t>
        </is>
      </c>
      <c r="AI13" t="inlineStr">
        <is>
          <t>T</t>
        </is>
      </c>
      <c r="AJ13" t="inlineStr">
        <is>
          <t>T</t>
        </is>
      </c>
      <c r="AK13" t="inlineStr">
        <is>
          <t>T</t>
        </is>
      </c>
      <c r="AL13" t="inlineStr">
        <is>
          <t>T</t>
        </is>
      </c>
      <c r="AM13" t="inlineStr">
        <is>
          <t>T</t>
        </is>
      </c>
      <c r="AN13" t="inlineStr">
        <is>
          <t>T</t>
        </is>
      </c>
      <c r="AO13" t="inlineStr">
        <is>
          <t>T</t>
        </is>
      </c>
      <c r="AP13" t="n">
        <v>0.0377</v>
      </c>
      <c r="AQ13" t="inlineStr">
        <is>
          <t>T</t>
        </is>
      </c>
      <c r="AR13" t="inlineStr">
        <is>
          <t>T</t>
        </is>
      </c>
      <c r="AS13" t="inlineStr">
        <is>
          <t>T</t>
        </is>
      </c>
      <c r="AT13" t="inlineStr">
        <is>
          <t>T</t>
        </is>
      </c>
      <c r="AU13" t="inlineStr">
        <is>
          <t>T</t>
        </is>
      </c>
      <c r="AV13" t="inlineStr">
        <is>
          <t>T</t>
        </is>
      </c>
      <c r="AW13" t="inlineStr">
        <is>
          <t>T</t>
        </is>
      </c>
      <c r="AX13" t="inlineStr">
        <is>
          <t>T</t>
        </is>
      </c>
      <c r="AY13" t="n">
        <v>0.0018</v>
      </c>
      <c r="AZ13" t="inlineStr">
        <is>
          <t>T</t>
        </is>
      </c>
      <c r="BA13" t="inlineStr">
        <is>
          <t>T</t>
        </is>
      </c>
      <c r="BB13" t="inlineStr">
        <is>
          <t>T</t>
        </is>
      </c>
      <c r="BC13" t="inlineStr">
        <is>
          <t>T</t>
        </is>
      </c>
      <c r="BD13" t="inlineStr">
        <is>
          <t>T</t>
        </is>
      </c>
      <c r="BE13" t="inlineStr">
        <is>
          <t>T</t>
        </is>
      </c>
      <c r="BF13" t="inlineStr">
        <is>
          <t>T</t>
        </is>
      </c>
      <c r="BG13" t="inlineStr">
        <is>
          <t>T</t>
        </is>
      </c>
      <c r="BH13" t="inlineStr">
        <is>
          <t>T</t>
        </is>
      </c>
      <c r="BI13" t="inlineStr">
        <is>
          <t>T</t>
        </is>
      </c>
      <c r="BJ13" t="inlineStr">
        <is>
          <t>T</t>
        </is>
      </c>
      <c r="BK13" t="inlineStr">
        <is>
          <t>T</t>
        </is>
      </c>
      <c r="BL13" t="inlineStr">
        <is>
          <t>T</t>
        </is>
      </c>
      <c r="BM13" t="inlineStr">
        <is>
          <t>T</t>
        </is>
      </c>
      <c r="BN13" t="inlineStr">
        <is>
          <t>T</t>
        </is>
      </c>
      <c r="BO13" t="inlineStr">
        <is>
          <t>T</t>
        </is>
      </c>
      <c r="BP13" t="inlineStr">
        <is>
          <t>T</t>
        </is>
      </c>
      <c r="BQ13" t="inlineStr">
        <is>
          <t>T</t>
        </is>
      </c>
      <c r="BR13" t="n">
        <v>0.4196</v>
      </c>
      <c r="BS13" t="inlineStr">
        <is>
          <t>T</t>
        </is>
      </c>
    </row>
    <row r="14">
      <c r="A14" t="inlineStr">
        <is>
          <t>OREAS0111b</t>
        </is>
      </c>
      <c r="B14" s="2" t="n">
        <v>0.002</v>
      </c>
      <c r="C14" t="inlineStr">
        <is>
          <t>T</t>
        </is>
      </c>
      <c r="D14" t="n">
        <v>0.022</v>
      </c>
      <c r="E14" t="inlineStr">
        <is>
          <t>T</t>
        </is>
      </c>
      <c r="F14" t="inlineStr">
        <is>
          <t>T</t>
        </is>
      </c>
      <c r="G14" t="inlineStr">
        <is>
          <t>T</t>
        </is>
      </c>
      <c r="H14" t="inlineStr">
        <is>
          <t>T</t>
        </is>
      </c>
      <c r="I14" t="inlineStr">
        <is>
          <t>T</t>
        </is>
      </c>
      <c r="J14" t="inlineStr">
        <is>
          <t>T</t>
        </is>
      </c>
      <c r="K14" t="n">
        <v>0.00143</v>
      </c>
      <c r="L14" t="inlineStr">
        <is>
          <t>T</t>
        </is>
      </c>
      <c r="M14" t="inlineStr">
        <is>
          <t>T</t>
        </is>
      </c>
      <c r="N14" t="n">
        <v>0.049</v>
      </c>
      <c r="O14" t="inlineStr">
        <is>
          <t>T</t>
        </is>
      </c>
      <c r="P14" t="inlineStr">
        <is>
          <t>T</t>
        </is>
      </c>
      <c r="Q14" t="n">
        <v>2.47</v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n">
        <v>36.1</v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T</t>
        </is>
      </c>
      <c r="AI14" t="inlineStr">
        <is>
          <t>T</t>
        </is>
      </c>
      <c r="AJ14" t="inlineStr">
        <is>
          <t>T</t>
        </is>
      </c>
      <c r="AK14" t="inlineStr">
        <is>
          <t>T</t>
        </is>
      </c>
      <c r="AL14" t="inlineStr">
        <is>
          <t>T</t>
        </is>
      </c>
      <c r="AM14" t="inlineStr">
        <is>
          <t>T</t>
        </is>
      </c>
      <c r="AN14" t="inlineStr">
        <is>
          <t>T</t>
        </is>
      </c>
      <c r="AO14" t="inlineStr">
        <is>
          <t>T</t>
        </is>
      </c>
      <c r="AP14" t="n">
        <v>0.0393</v>
      </c>
      <c r="AQ14" t="inlineStr">
        <is>
          <t>T</t>
        </is>
      </c>
      <c r="AR14" t="inlineStr">
        <is>
          <t>T</t>
        </is>
      </c>
      <c r="AS14" t="inlineStr">
        <is>
          <t>T</t>
        </is>
      </c>
      <c r="AT14" t="inlineStr">
        <is>
          <t>T</t>
        </is>
      </c>
      <c r="AU14" t="inlineStr">
        <is>
          <t>T</t>
        </is>
      </c>
      <c r="AV14" t="inlineStr">
        <is>
          <t>T</t>
        </is>
      </c>
      <c r="AW14" t="inlineStr">
        <is>
          <t>T</t>
        </is>
      </c>
      <c r="AX14" t="inlineStr">
        <is>
          <t>T</t>
        </is>
      </c>
      <c r="AY14" t="n">
        <v>0.0021</v>
      </c>
      <c r="AZ14" t="inlineStr">
        <is>
          <t>T</t>
        </is>
      </c>
      <c r="BA14" t="inlineStr">
        <is>
          <t>T</t>
        </is>
      </c>
      <c r="BB14" t="inlineStr">
        <is>
          <t>T</t>
        </is>
      </c>
      <c r="BC14" t="inlineStr">
        <is>
          <t>T</t>
        </is>
      </c>
      <c r="BD14" t="inlineStr">
        <is>
          <t>T</t>
        </is>
      </c>
      <c r="BE14" t="inlineStr">
        <is>
          <t>T</t>
        </is>
      </c>
      <c r="BF14" t="inlineStr">
        <is>
          <t>T</t>
        </is>
      </c>
      <c r="BG14" t="inlineStr">
        <is>
          <t>T</t>
        </is>
      </c>
      <c r="BH14" t="inlineStr">
        <is>
          <t>T</t>
        </is>
      </c>
      <c r="BI14" t="inlineStr">
        <is>
          <t>T</t>
        </is>
      </c>
      <c r="BJ14" t="inlineStr">
        <is>
          <t>T</t>
        </is>
      </c>
      <c r="BK14" t="inlineStr">
        <is>
          <t>T</t>
        </is>
      </c>
      <c r="BL14" t="inlineStr">
        <is>
          <t>T</t>
        </is>
      </c>
      <c r="BM14" t="inlineStr">
        <is>
          <t>T</t>
        </is>
      </c>
      <c r="BN14" t="inlineStr">
        <is>
          <t>T</t>
        </is>
      </c>
      <c r="BO14" t="inlineStr">
        <is>
          <t>T</t>
        </is>
      </c>
      <c r="BP14" t="inlineStr">
        <is>
          <t>T</t>
        </is>
      </c>
      <c r="BQ14" t="inlineStr">
        <is>
          <t>T</t>
        </is>
      </c>
      <c r="BR14" t="n">
        <v>0.4334</v>
      </c>
      <c r="BS14" t="inlineStr">
        <is>
          <t>T</t>
        </is>
      </c>
    </row>
    <row r="15">
      <c r="A15" t="inlineStr">
        <is>
          <t>OREAS0112</t>
        </is>
      </c>
      <c r="B15" t="n">
        <v>0.0017</v>
      </c>
      <c r="C15" t="inlineStr">
        <is>
          <t>T</t>
        </is>
      </c>
      <c r="D15" t="n">
        <v>0.0222</v>
      </c>
      <c r="E15" t="inlineStr">
        <is>
          <t>T</t>
        </is>
      </c>
      <c r="F15" t="inlineStr">
        <is>
          <t>T</t>
        </is>
      </c>
      <c r="G15" t="inlineStr">
        <is>
          <t>T</t>
        </is>
      </c>
      <c r="H15" t="inlineStr">
        <is>
          <t>T</t>
        </is>
      </c>
      <c r="I15" t="inlineStr">
        <is>
          <t>T</t>
        </is>
      </c>
      <c r="J15" t="inlineStr">
        <is>
          <t>T</t>
        </is>
      </c>
      <c r="K15" t="n">
        <v>0.00146</v>
      </c>
      <c r="L15" t="inlineStr">
        <is>
          <t>T</t>
        </is>
      </c>
      <c r="M15" t="inlineStr">
        <is>
          <t>T</t>
        </is>
      </c>
      <c r="N15" t="n">
        <v>0.0551</v>
      </c>
      <c r="O15" t="inlineStr">
        <is>
          <t>T</t>
        </is>
      </c>
      <c r="P15" t="inlineStr">
        <is>
          <t>T</t>
        </is>
      </c>
      <c r="Q15" t="n">
        <v>5.1</v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n">
        <v>34.1</v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T</t>
        </is>
      </c>
      <c r="AI15" t="inlineStr">
        <is>
          <t>T</t>
        </is>
      </c>
      <c r="AJ15" t="inlineStr">
        <is>
          <t>T</t>
        </is>
      </c>
      <c r="AK15" t="inlineStr">
        <is>
          <t>T</t>
        </is>
      </c>
      <c r="AL15" t="inlineStr">
        <is>
          <t>T</t>
        </is>
      </c>
      <c r="AM15" t="inlineStr">
        <is>
          <t>T</t>
        </is>
      </c>
      <c r="AN15" t="inlineStr">
        <is>
          <t>T</t>
        </is>
      </c>
      <c r="AO15" t="inlineStr">
        <is>
          <t>T</t>
        </is>
      </c>
      <c r="AP15" t="n">
        <v>0.036</v>
      </c>
      <c r="AQ15" t="inlineStr">
        <is>
          <t>T</t>
        </is>
      </c>
      <c r="AR15" t="inlineStr">
        <is>
          <t>T</t>
        </is>
      </c>
      <c r="AS15" t="inlineStr">
        <is>
          <t>T</t>
        </is>
      </c>
      <c r="AT15" t="inlineStr">
        <is>
          <t>T</t>
        </is>
      </c>
      <c r="AU15" t="inlineStr">
        <is>
          <t>T</t>
        </is>
      </c>
      <c r="AV15" t="inlineStr">
        <is>
          <t>T</t>
        </is>
      </c>
      <c r="AW15" t="inlineStr">
        <is>
          <t>T</t>
        </is>
      </c>
      <c r="AX15" t="inlineStr">
        <is>
          <t>T</t>
        </is>
      </c>
      <c r="AY15" t="n">
        <v>0.0016</v>
      </c>
      <c r="AZ15" t="inlineStr">
        <is>
          <t>T</t>
        </is>
      </c>
      <c r="BA15" t="inlineStr">
        <is>
          <t>T</t>
        </is>
      </c>
      <c r="BB15" t="inlineStr">
        <is>
          <t>T</t>
        </is>
      </c>
      <c r="BC15" t="inlineStr">
        <is>
          <t>T</t>
        </is>
      </c>
      <c r="BD15" t="inlineStr">
        <is>
          <t>T</t>
        </is>
      </c>
      <c r="BE15" t="inlineStr">
        <is>
          <t>T</t>
        </is>
      </c>
      <c r="BF15" t="inlineStr">
        <is>
          <t>T</t>
        </is>
      </c>
      <c r="BG15" t="inlineStr">
        <is>
          <t>T</t>
        </is>
      </c>
      <c r="BH15" t="inlineStr">
        <is>
          <t>T</t>
        </is>
      </c>
      <c r="BI15" t="inlineStr">
        <is>
          <t>T</t>
        </is>
      </c>
      <c r="BJ15" t="inlineStr">
        <is>
          <t>T</t>
        </is>
      </c>
      <c r="BK15" t="inlineStr">
        <is>
          <t>T</t>
        </is>
      </c>
      <c r="BL15" t="inlineStr">
        <is>
          <t>T</t>
        </is>
      </c>
      <c r="BM15" t="inlineStr">
        <is>
          <t>T</t>
        </is>
      </c>
      <c r="BN15" t="inlineStr">
        <is>
          <t>T</t>
        </is>
      </c>
      <c r="BO15" t="inlineStr">
        <is>
          <t>T</t>
        </is>
      </c>
      <c r="BP15" t="inlineStr">
        <is>
          <t>T</t>
        </is>
      </c>
      <c r="BQ15" t="inlineStr">
        <is>
          <t>T</t>
        </is>
      </c>
      <c r="BR15" t="n">
        <v>0.4351</v>
      </c>
      <c r="BS15" t="inlineStr">
        <is>
          <t>T</t>
        </is>
      </c>
    </row>
    <row r="16">
      <c r="A16" t="inlineStr">
        <is>
          <t>OREAS0113</t>
        </is>
      </c>
      <c r="B16" t="n">
        <v>0.0025</v>
      </c>
      <c r="C16" t="inlineStr">
        <is>
          <t>T</t>
        </is>
      </c>
      <c r="D16" t="n">
        <v>0.0234</v>
      </c>
      <c r="E16" t="inlineStr">
        <is>
          <t>T</t>
        </is>
      </c>
      <c r="F16" t="inlineStr">
        <is>
          <t>T</t>
        </is>
      </c>
      <c r="G16" t="inlineStr">
        <is>
          <t>T</t>
        </is>
      </c>
      <c r="H16" t="inlineStr">
        <is>
          <t>T</t>
        </is>
      </c>
      <c r="I16" t="inlineStr">
        <is>
          <t>T</t>
        </is>
      </c>
      <c r="J16" t="inlineStr">
        <is>
          <t>T</t>
        </is>
      </c>
      <c r="K16" t="n">
        <v>0.00155</v>
      </c>
      <c r="L16" t="inlineStr">
        <is>
          <t>T</t>
        </is>
      </c>
      <c r="M16" t="inlineStr">
        <is>
          <t>T</t>
        </is>
      </c>
      <c r="N16" t="n">
        <v>0.0766</v>
      </c>
      <c r="O16" t="inlineStr">
        <is>
          <t>T</t>
        </is>
      </c>
      <c r="P16" t="inlineStr">
        <is>
          <t>T</t>
        </is>
      </c>
      <c r="Q16" t="n">
        <v>13.5</v>
      </c>
      <c r="R16" t="inlineStr">
        <is>
          <t>T</t>
        </is>
      </c>
      <c r="S16" t="inlineStr">
        <is>
          <t>T</t>
        </is>
      </c>
      <c r="T16" t="inlineStr">
        <is>
          <t>T</t>
        </is>
      </c>
      <c r="U16" t="n">
        <v>28.2</v>
      </c>
      <c r="V16" t="inlineStr">
        <is>
          <t>T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T</t>
        </is>
      </c>
      <c r="AA16" t="inlineStr">
        <is>
          <t>T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>
        <is>
          <t>T</t>
        </is>
      </c>
      <c r="AI16" t="inlineStr">
        <is>
          <t>T</t>
        </is>
      </c>
      <c r="AJ16" t="inlineStr">
        <is>
          <t>T</t>
        </is>
      </c>
      <c r="AK16" t="inlineStr">
        <is>
          <t>T</t>
        </is>
      </c>
      <c r="AL16" t="inlineStr">
        <is>
          <t>T</t>
        </is>
      </c>
      <c r="AM16" t="inlineStr">
        <is>
          <t>T</t>
        </is>
      </c>
      <c r="AN16" t="inlineStr">
        <is>
          <t>T</t>
        </is>
      </c>
      <c r="AO16" t="inlineStr">
        <is>
          <t>T</t>
        </is>
      </c>
      <c r="AP16" t="n">
        <v>0.023</v>
      </c>
      <c r="AQ16" t="inlineStr">
        <is>
          <t>T</t>
        </is>
      </c>
      <c r="AR16" t="inlineStr">
        <is>
          <t>T</t>
        </is>
      </c>
      <c r="AS16" t="inlineStr">
        <is>
          <t>T</t>
        </is>
      </c>
      <c r="AT16" t="inlineStr">
        <is>
          <t>T</t>
        </is>
      </c>
      <c r="AU16" t="inlineStr">
        <is>
          <t>T</t>
        </is>
      </c>
      <c r="AV16" t="inlineStr">
        <is>
          <t>T</t>
        </is>
      </c>
      <c r="AW16" t="inlineStr">
        <is>
          <t>T</t>
        </is>
      </c>
      <c r="AX16" t="inlineStr">
        <is>
          <t>T</t>
        </is>
      </c>
      <c r="AY16" t="n">
        <v>0.0008</v>
      </c>
      <c r="AZ16" t="inlineStr">
        <is>
          <t>T</t>
        </is>
      </c>
      <c r="BA16" t="inlineStr">
        <is>
          <t>T</t>
        </is>
      </c>
      <c r="BB16" t="inlineStr">
        <is>
          <t>T</t>
        </is>
      </c>
      <c r="BC16" t="inlineStr">
        <is>
          <t>T</t>
        </is>
      </c>
      <c r="BD16" t="inlineStr">
        <is>
          <t>T</t>
        </is>
      </c>
      <c r="BE16" t="inlineStr">
        <is>
          <t>T</t>
        </is>
      </c>
      <c r="BF16" t="inlineStr">
        <is>
          <t>T</t>
        </is>
      </c>
      <c r="BG16" t="inlineStr">
        <is>
          <t>T</t>
        </is>
      </c>
      <c r="BH16" t="inlineStr">
        <is>
          <t>T</t>
        </is>
      </c>
      <c r="BI16" t="inlineStr">
        <is>
          <t>T</t>
        </is>
      </c>
      <c r="BJ16" t="inlineStr">
        <is>
          <t>T</t>
        </is>
      </c>
      <c r="BK16" t="inlineStr">
        <is>
          <t>T</t>
        </is>
      </c>
      <c r="BL16" t="inlineStr">
        <is>
          <t>T</t>
        </is>
      </c>
      <c r="BM16" t="inlineStr">
        <is>
          <t>T</t>
        </is>
      </c>
      <c r="BN16" t="inlineStr">
        <is>
          <t>T</t>
        </is>
      </c>
      <c r="BO16" t="inlineStr">
        <is>
          <t>T</t>
        </is>
      </c>
      <c r="BP16" t="inlineStr">
        <is>
          <t>T</t>
        </is>
      </c>
      <c r="BQ16" t="inlineStr">
        <is>
          <t>T</t>
        </is>
      </c>
      <c r="BR16" t="n">
        <v>0.4178</v>
      </c>
      <c r="BS16" t="inlineStr">
        <is>
          <t>T</t>
        </is>
      </c>
    </row>
    <row r="17">
      <c r="A17" t="inlineStr">
        <is>
          <t>OREAS0120</t>
        </is>
      </c>
      <c r="B17" t="inlineStr">
        <is>
          <t>T</t>
        </is>
      </c>
      <c r="C17" t="n">
        <v>4.63</v>
      </c>
      <c r="D17" t="inlineStr">
        <is>
          <t>T</t>
        </is>
      </c>
      <c r="E17" t="inlineStr">
        <is>
          <t>T</t>
        </is>
      </c>
      <c r="F17" t="inlineStr">
        <is>
          <t>T</t>
        </is>
      </c>
      <c r="G17" t="n">
        <v>0.0983</v>
      </c>
      <c r="H17" t="n">
        <v>0.00015</v>
      </c>
      <c r="I17" t="inlineStr">
        <is>
          <t>T</t>
        </is>
      </c>
      <c r="J17" t="n">
        <v>0.062</v>
      </c>
      <c r="K17" t="inlineStr">
        <is>
          <t>T</t>
        </is>
      </c>
      <c r="L17" t="n">
        <v>0.00445</v>
      </c>
      <c r="M17" t="inlineStr">
        <is>
          <t>T</t>
        </is>
      </c>
      <c r="N17" t="n">
        <v>0.000422</v>
      </c>
      <c r="O17" t="n">
        <v>0.00327</v>
      </c>
      <c r="P17" t="n">
        <v>7.4e-05</v>
      </c>
      <c r="Q17" t="inlineStr">
        <is>
          <t>T</t>
        </is>
      </c>
      <c r="R17" t="n">
        <v>0.000229</v>
      </c>
      <c r="S17" t="inlineStr">
        <is>
          <t>T</t>
        </is>
      </c>
      <c r="T17" t="n">
        <v>0.000111</v>
      </c>
      <c r="U17" t="n">
        <v>1.57</v>
      </c>
      <c r="V17" t="n">
        <v>0.0011</v>
      </c>
      <c r="W17" t="n">
        <v>0.000304</v>
      </c>
      <c r="X17" t="inlineStr">
        <is>
          <t>T</t>
        </is>
      </c>
      <c r="Y17" t="n">
        <v>0.00015</v>
      </c>
      <c r="Z17" t="inlineStr">
        <is>
          <t>T</t>
        </is>
      </c>
      <c r="AA17" t="n">
        <v>4.8e-05</v>
      </c>
      <c r="AB17" t="n">
        <v>1.4e-06</v>
      </c>
      <c r="AC17" t="inlineStr">
        <is>
          <t>T</t>
        </is>
      </c>
      <c r="AD17" t="n">
        <v>2.59</v>
      </c>
      <c r="AE17" t="n">
        <v>0.00203</v>
      </c>
      <c r="AF17" t="n">
        <v>0.000482</v>
      </c>
      <c r="AG17" t="n">
        <v>2.1e-05</v>
      </c>
      <c r="AH17" t="n">
        <v>0.231</v>
      </c>
      <c r="AI17" t="n">
        <v>0.078</v>
      </c>
      <c r="AJ17" t="n">
        <v>0.000697</v>
      </c>
      <c r="AK17" t="n">
        <v>0.234</v>
      </c>
      <c r="AL17" t="n">
        <v>0.00077</v>
      </c>
      <c r="AM17" t="n">
        <v>0.00191</v>
      </c>
      <c r="AN17" t="n">
        <v>0.000822</v>
      </c>
      <c r="AO17" t="n">
        <v>0.012</v>
      </c>
      <c r="AP17" t="n">
        <v>0.00175</v>
      </c>
      <c r="AQ17" t="inlineStr">
        <is>
          <t>T</t>
        </is>
      </c>
      <c r="AR17" t="n">
        <v>0.000501</v>
      </c>
      <c r="AS17" t="inlineStr">
        <is>
          <t>T</t>
        </is>
      </c>
      <c r="AT17" t="n">
        <v>0.008699999999999999</v>
      </c>
      <c r="AU17" t="inlineStr">
        <is>
          <t>T</t>
        </is>
      </c>
      <c r="AV17" t="inlineStr">
        <is>
          <t>T</t>
        </is>
      </c>
      <c r="AW17" t="inlineStr">
        <is>
          <t>T</t>
        </is>
      </c>
      <c r="AX17" t="inlineStr">
        <is>
          <t>T</t>
        </is>
      </c>
      <c r="AY17" t="inlineStr">
        <is>
          <t>T</t>
        </is>
      </c>
      <c r="AZ17" t="n">
        <v>0.000273</v>
      </c>
      <c r="BA17" t="inlineStr">
        <is>
          <t>T</t>
        </is>
      </c>
      <c r="BB17" t="n">
        <v>38.2642226</v>
      </c>
      <c r="BC17" t="n">
        <v>0.000374</v>
      </c>
      <c r="BD17" t="n">
        <v>6.7e-05</v>
      </c>
      <c r="BE17" t="n">
        <v>0.0124</v>
      </c>
      <c r="BF17" t="n">
        <v>5.5e-05</v>
      </c>
      <c r="BG17" t="n">
        <v>4.3e-05</v>
      </c>
      <c r="BH17" t="inlineStr">
        <is>
          <t>T</t>
        </is>
      </c>
      <c r="BI17" t="n">
        <v>0.000557</v>
      </c>
      <c r="BJ17" t="n">
        <v>0.238</v>
      </c>
      <c r="BK17" t="n">
        <v>4.3e-05</v>
      </c>
      <c r="BL17" t="n">
        <v>2e-05</v>
      </c>
      <c r="BM17" t="n">
        <v>0.00396</v>
      </c>
      <c r="BN17" t="n">
        <v>0.00213</v>
      </c>
      <c r="BO17" t="inlineStr">
        <is>
          <t>T</t>
        </is>
      </c>
      <c r="BP17" t="n">
        <v>0.00101</v>
      </c>
      <c r="BQ17" t="n">
        <v>0.000103</v>
      </c>
      <c r="BR17" t="n">
        <v>0.00131</v>
      </c>
      <c r="BS17" t="n">
        <v>0.0255</v>
      </c>
    </row>
    <row r="18">
      <c r="A18" t="inlineStr">
        <is>
          <t>OREAS0121</t>
        </is>
      </c>
      <c r="B18" t="inlineStr">
        <is>
          <t>T</t>
        </is>
      </c>
      <c r="C18" t="n">
        <v>4.59</v>
      </c>
      <c r="D18" t="inlineStr">
        <is>
          <t>T</t>
        </is>
      </c>
      <c r="E18" t="inlineStr">
        <is>
          <t>T</t>
        </is>
      </c>
      <c r="F18" t="inlineStr">
        <is>
          <t>T</t>
        </is>
      </c>
      <c r="G18" t="n">
        <v>0.1009</v>
      </c>
      <c r="H18" t="n">
        <v>0.000155</v>
      </c>
      <c r="I18" t="inlineStr">
        <is>
          <t>T</t>
        </is>
      </c>
      <c r="J18" t="n">
        <v>0.077</v>
      </c>
      <c r="K18" t="inlineStr">
        <is>
          <t>T</t>
        </is>
      </c>
      <c r="L18" t="n">
        <v>0.00447</v>
      </c>
      <c r="M18" t="inlineStr">
        <is>
          <t>T</t>
        </is>
      </c>
      <c r="N18" t="n">
        <v>0.000436</v>
      </c>
      <c r="O18" t="n">
        <v>0.00347</v>
      </c>
      <c r="P18" t="n">
        <v>7.499999999999999e-05</v>
      </c>
      <c r="Q18" t="inlineStr">
        <is>
          <t>T</t>
        </is>
      </c>
      <c r="R18" t="n">
        <v>0.000232</v>
      </c>
      <c r="S18" t="n">
        <v>0.000137</v>
      </c>
      <c r="T18" t="n">
        <v>0.000111</v>
      </c>
      <c r="U18" t="n">
        <v>1.59</v>
      </c>
      <c r="V18" t="n">
        <v>0.00111</v>
      </c>
      <c r="W18" t="n">
        <v>0.000307</v>
      </c>
      <c r="X18" t="inlineStr">
        <is>
          <t>T</t>
        </is>
      </c>
      <c r="Y18" t="n">
        <v>0.000152</v>
      </c>
      <c r="Z18" t="inlineStr">
        <is>
          <t>T</t>
        </is>
      </c>
      <c r="AA18" t="n">
        <v>4.9e-05</v>
      </c>
      <c r="AB18" t="inlineStr">
        <is>
          <t>T</t>
        </is>
      </c>
      <c r="AC18" t="inlineStr">
        <is>
          <t>T</t>
        </is>
      </c>
      <c r="AD18" t="n">
        <v>2.57</v>
      </c>
      <c r="AE18" t="n">
        <v>0.00206</v>
      </c>
      <c r="AF18" t="n">
        <v>0.000479</v>
      </c>
      <c r="AG18" t="n">
        <v>2.1e-05</v>
      </c>
      <c r="AH18" t="n">
        <v>0.24</v>
      </c>
      <c r="AI18" t="n">
        <v>0.078</v>
      </c>
      <c r="AJ18" t="n">
        <v>0.000743</v>
      </c>
      <c r="AK18" t="n">
        <v>0.239</v>
      </c>
      <c r="AL18" t="n">
        <v>0.000777</v>
      </c>
      <c r="AM18" t="n">
        <v>0.00191</v>
      </c>
      <c r="AN18" t="n">
        <v>0.000883</v>
      </c>
      <c r="AO18" t="n">
        <v>0.014</v>
      </c>
      <c r="AP18" t="n">
        <v>0.00174</v>
      </c>
      <c r="AQ18" t="inlineStr">
        <is>
          <t>T</t>
        </is>
      </c>
      <c r="AR18" t="inlineStr">
        <is>
          <t>T</t>
        </is>
      </c>
      <c r="AS18" t="inlineStr">
        <is>
          <t>T</t>
        </is>
      </c>
      <c r="AT18" t="n">
        <v>0.0086</v>
      </c>
      <c r="AU18" t="inlineStr">
        <is>
          <t>T</t>
        </is>
      </c>
      <c r="AV18" t="inlineStr">
        <is>
          <t>T</t>
        </is>
      </c>
      <c r="AW18" t="inlineStr">
        <is>
          <t>T</t>
        </is>
      </c>
      <c r="AX18" t="inlineStr">
        <is>
          <t>T</t>
        </is>
      </c>
      <c r="AY18" t="n">
        <v>6.8e-06</v>
      </c>
      <c r="AZ18" t="n">
        <v>0.000292</v>
      </c>
      <c r="BA18" t="inlineStr">
        <is>
          <t>T</t>
        </is>
      </c>
      <c r="BB18" t="n">
        <v>38.0772486</v>
      </c>
      <c r="BC18" t="n">
        <v>0.000368</v>
      </c>
      <c r="BD18" t="n">
        <v>6.7e-05</v>
      </c>
      <c r="BE18" t="n">
        <v>0.013</v>
      </c>
      <c r="BF18" t="n">
        <v>5.3e-05</v>
      </c>
      <c r="BG18" t="n">
        <v>4.1e-05</v>
      </c>
      <c r="BH18" t="inlineStr">
        <is>
          <t>T</t>
        </is>
      </c>
      <c r="BI18" t="n">
        <v>0.000557</v>
      </c>
      <c r="BJ18" t="n">
        <v>0.243</v>
      </c>
      <c r="BK18" t="n">
        <v>4.3e-05</v>
      </c>
      <c r="BL18" t="n">
        <v>2e-05</v>
      </c>
      <c r="BM18" t="n">
        <v>0.0206</v>
      </c>
      <c r="BN18" t="n">
        <v>0.00216</v>
      </c>
      <c r="BO18" t="n">
        <v>3.9e-05</v>
      </c>
      <c r="BP18" t="n">
        <v>0.00105</v>
      </c>
      <c r="BQ18" t="n">
        <v>0.000107</v>
      </c>
      <c r="BR18" t="n">
        <v>0.00131</v>
      </c>
      <c r="BS18" t="n">
        <v>0.0261</v>
      </c>
    </row>
    <row r="19">
      <c r="A19" t="inlineStr">
        <is>
          <t>OREAS0122</t>
        </is>
      </c>
      <c r="B19" t="inlineStr">
        <is>
          <t>T</t>
        </is>
      </c>
      <c r="C19" t="n">
        <v>4.63</v>
      </c>
      <c r="D19" t="inlineStr">
        <is>
          <t>T</t>
        </is>
      </c>
      <c r="E19" t="inlineStr">
        <is>
          <t>T</t>
        </is>
      </c>
      <c r="F19" t="inlineStr">
        <is>
          <t>T</t>
        </is>
      </c>
      <c r="G19" t="n">
        <v>0.1</v>
      </c>
      <c r="H19" t="n">
        <v>0.000163</v>
      </c>
      <c r="I19" t="inlineStr">
        <is>
          <t>T</t>
        </is>
      </c>
      <c r="J19" t="n">
        <v>0.092</v>
      </c>
      <c r="K19" t="inlineStr">
        <is>
          <t>T</t>
        </is>
      </c>
      <c r="L19" t="n">
        <v>0.00453</v>
      </c>
      <c r="M19" t="inlineStr">
        <is>
          <t>T</t>
        </is>
      </c>
      <c r="N19" t="n">
        <v>0.000436</v>
      </c>
      <c r="O19" t="inlineStr">
        <is>
          <t>T</t>
        </is>
      </c>
      <c r="P19" t="n">
        <v>7.499999999999999e-05</v>
      </c>
      <c r="Q19" t="n">
        <v>0.000338</v>
      </c>
      <c r="R19" t="n">
        <v>0.000244</v>
      </c>
      <c r="S19" t="n">
        <v>0.000139</v>
      </c>
      <c r="T19" t="n">
        <v>0.000113</v>
      </c>
      <c r="U19" t="n">
        <v>1.61</v>
      </c>
      <c r="V19" t="n">
        <v>0.00108</v>
      </c>
      <c r="W19" t="n">
        <v>0.00031</v>
      </c>
      <c r="X19" t="inlineStr">
        <is>
          <t>T</t>
        </is>
      </c>
      <c r="Y19" t="n">
        <v>0.000146</v>
      </c>
      <c r="Z19" t="inlineStr">
        <is>
          <t>T</t>
        </is>
      </c>
      <c r="AA19" t="n">
        <v>5e-05</v>
      </c>
      <c r="AB19" t="n">
        <v>1.4e-06</v>
      </c>
      <c r="AC19" t="inlineStr">
        <is>
          <t>T</t>
        </is>
      </c>
      <c r="AD19" t="n">
        <v>2.6</v>
      </c>
      <c r="AE19" t="n">
        <v>0.00204</v>
      </c>
      <c r="AF19" t="n">
        <v>0.000479</v>
      </c>
      <c r="AG19" t="n">
        <v>2.3e-05</v>
      </c>
      <c r="AH19" t="n">
        <v>0.247</v>
      </c>
      <c r="AI19" t="n">
        <v>0.077</v>
      </c>
      <c r="AJ19" t="n">
        <v>0.000745</v>
      </c>
      <c r="AK19" t="n">
        <v>0.244</v>
      </c>
      <c r="AL19" t="n">
        <v>0.000776</v>
      </c>
      <c r="AM19" t="n">
        <v>0.00193</v>
      </c>
      <c r="AN19" t="n">
        <v>0.000957</v>
      </c>
      <c r="AO19" t="n">
        <v>0.017</v>
      </c>
      <c r="AP19" t="n">
        <v>0.00176</v>
      </c>
      <c r="AQ19" t="inlineStr">
        <is>
          <t>T</t>
        </is>
      </c>
      <c r="AR19" t="n">
        <v>0.000506</v>
      </c>
      <c r="AS19" t="inlineStr">
        <is>
          <t>T</t>
        </is>
      </c>
      <c r="AT19" t="n">
        <v>0.008699999999999999</v>
      </c>
      <c r="AU19" t="inlineStr">
        <is>
          <t>T</t>
        </is>
      </c>
      <c r="AV19" t="inlineStr">
        <is>
          <t>T</t>
        </is>
      </c>
      <c r="AW19" t="inlineStr">
        <is>
          <t>T</t>
        </is>
      </c>
      <c r="AX19" t="inlineStr">
        <is>
          <t>T</t>
        </is>
      </c>
      <c r="AY19" t="inlineStr">
        <is>
          <t>T</t>
        </is>
      </c>
      <c r="AZ19" t="n">
        <v>0.000296</v>
      </c>
      <c r="BA19" t="inlineStr">
        <is>
          <t>T</t>
        </is>
      </c>
      <c r="BB19" t="n">
        <v>38.1987817</v>
      </c>
      <c r="BC19" t="n">
        <v>0.000374</v>
      </c>
      <c r="BD19" t="n">
        <v>6.8e-05</v>
      </c>
      <c r="BE19" t="n">
        <v>0.0139</v>
      </c>
      <c r="BF19" t="n">
        <v>5.3e-05</v>
      </c>
      <c r="BG19" t="n">
        <v>4.2e-05</v>
      </c>
      <c r="BH19" t="inlineStr">
        <is>
          <t>T</t>
        </is>
      </c>
      <c r="BI19" t="n">
        <v>0.00055</v>
      </c>
      <c r="BJ19" t="n">
        <v>0.247</v>
      </c>
      <c r="BK19" t="n">
        <v>4.1e-05</v>
      </c>
      <c r="BL19" t="n">
        <v>2e-05</v>
      </c>
      <c r="BM19" t="n">
        <v>0.0407</v>
      </c>
      <c r="BN19" t="n">
        <v>0.00239</v>
      </c>
      <c r="BO19" t="inlineStr">
        <is>
          <t>T</t>
        </is>
      </c>
      <c r="BP19" t="n">
        <v>0.00105</v>
      </c>
      <c r="BQ19" t="n">
        <v>0.000119</v>
      </c>
      <c r="BR19" t="n">
        <v>0.00135</v>
      </c>
      <c r="BS19" t="n">
        <v>0.00461</v>
      </c>
    </row>
    <row r="20">
      <c r="A20" t="inlineStr">
        <is>
          <t>OREAS0123</t>
        </is>
      </c>
      <c r="B20" t="inlineStr">
        <is>
          <t>T</t>
        </is>
      </c>
      <c r="C20" t="n">
        <v>4.57</v>
      </c>
      <c r="D20" t="n">
        <v>0.000519</v>
      </c>
      <c r="E20" t="inlineStr">
        <is>
          <t>T</t>
        </is>
      </c>
      <c r="F20" t="inlineStr">
        <is>
          <t>T</t>
        </is>
      </c>
      <c r="G20" t="n">
        <v>0.1015</v>
      </c>
      <c r="H20" t="n">
        <v>0.000174</v>
      </c>
      <c r="I20" t="inlineStr">
        <is>
          <t>T</t>
        </is>
      </c>
      <c r="J20" t="n">
        <v>0.101</v>
      </c>
      <c r="K20" t="inlineStr">
        <is>
          <t>T</t>
        </is>
      </c>
      <c r="L20" t="n">
        <v>0.0046</v>
      </c>
      <c r="M20" t="inlineStr">
        <is>
          <t>T</t>
        </is>
      </c>
      <c r="N20" t="n">
        <v>0.000449</v>
      </c>
      <c r="O20" t="n">
        <v>0.00372</v>
      </c>
      <c r="P20" t="n">
        <v>7.6e-05</v>
      </c>
      <c r="Q20" t="inlineStr">
        <is>
          <t>T</t>
        </is>
      </c>
      <c r="R20" t="n">
        <v>0.000245</v>
      </c>
      <c r="S20" t="n">
        <v>0.000145</v>
      </c>
      <c r="T20" t="n">
        <v>0.000109</v>
      </c>
      <c r="U20" t="n">
        <v>1.6</v>
      </c>
      <c r="V20" t="n">
        <v>0.00109</v>
      </c>
      <c r="W20" t="n">
        <v>0.000313</v>
      </c>
      <c r="X20" t="inlineStr">
        <is>
          <t>T</t>
        </is>
      </c>
      <c r="Y20" t="n">
        <v>0.000153</v>
      </c>
      <c r="Z20" t="inlineStr">
        <is>
          <t>T</t>
        </is>
      </c>
      <c r="AA20" t="n">
        <v>5.1e-05</v>
      </c>
      <c r="AB20" t="n">
        <v>1.4e-06</v>
      </c>
      <c r="AC20" t="inlineStr">
        <is>
          <t>T</t>
        </is>
      </c>
      <c r="AD20" t="n">
        <v>2.58</v>
      </c>
      <c r="AE20" t="n">
        <v>0.00207</v>
      </c>
      <c r="AF20" t="n">
        <v>0.000466</v>
      </c>
      <c r="AG20" t="n">
        <v>2.4e-05</v>
      </c>
      <c r="AH20" t="n">
        <v>0.244</v>
      </c>
      <c r="AI20" t="n">
        <v>0.075</v>
      </c>
      <c r="AJ20" t="n">
        <v>0.000744</v>
      </c>
      <c r="AK20" t="n">
        <v>0.245</v>
      </c>
      <c r="AL20" t="n">
        <v>0.000767</v>
      </c>
      <c r="AM20" t="n">
        <v>0.00195</v>
      </c>
      <c r="AN20" t="n">
        <v>0.000965</v>
      </c>
      <c r="AO20" t="n">
        <v>0.022</v>
      </c>
      <c r="AP20" t="n">
        <v>0.00183</v>
      </c>
      <c r="AQ20" t="inlineStr">
        <is>
          <t>T</t>
        </is>
      </c>
      <c r="AR20" t="n">
        <v>0.000515</v>
      </c>
      <c r="AS20" t="inlineStr">
        <is>
          <t>T</t>
        </is>
      </c>
      <c r="AT20" t="n">
        <v>0.008699999999999999</v>
      </c>
      <c r="AU20" t="inlineStr">
        <is>
          <t>T</t>
        </is>
      </c>
      <c r="AV20" t="inlineStr">
        <is>
          <t>T</t>
        </is>
      </c>
      <c r="AW20" t="inlineStr">
        <is>
          <t>T</t>
        </is>
      </c>
      <c r="AX20" t="inlineStr">
        <is>
          <t>T</t>
        </is>
      </c>
      <c r="AY20" t="n">
        <v>8.5e-06</v>
      </c>
      <c r="AZ20" t="n">
        <v>0.000298</v>
      </c>
      <c r="BA20" t="inlineStr">
        <is>
          <t>T</t>
        </is>
      </c>
      <c r="BB20" t="n">
        <v>38.2315022</v>
      </c>
      <c r="BC20" t="n">
        <v>0.000387</v>
      </c>
      <c r="BD20" t="n">
        <v>6.999999999999999e-05</v>
      </c>
      <c r="BE20" t="n">
        <v>0.0154</v>
      </c>
      <c r="BF20" t="n">
        <v>5.5e-05</v>
      </c>
      <c r="BG20" t="n">
        <v>4.6e-05</v>
      </c>
      <c r="BH20" t="inlineStr">
        <is>
          <t>T</t>
        </is>
      </c>
      <c r="BI20" t="n">
        <v>0.000556</v>
      </c>
      <c r="BJ20" t="n">
        <v>0.247</v>
      </c>
      <c r="BK20" t="n">
        <v>4.2e-05</v>
      </c>
      <c r="BL20" t="n">
        <v>2.1e-05</v>
      </c>
      <c r="BM20" t="n">
        <v>0.0825</v>
      </c>
      <c r="BN20" t="n">
        <v>0.00242</v>
      </c>
      <c r="BO20" t="n">
        <v>5.2e-05</v>
      </c>
      <c r="BP20" t="n">
        <v>0.0011</v>
      </c>
      <c r="BQ20" t="n">
        <v>0.000117</v>
      </c>
      <c r="BR20" t="n">
        <v>0.00138</v>
      </c>
      <c r="BS20" t="n">
        <v>0.00475</v>
      </c>
    </row>
    <row r="21">
      <c r="A21" t="inlineStr">
        <is>
          <t>OREAS0124</t>
        </is>
      </c>
      <c r="B21" t="inlineStr">
        <is>
          <t>T</t>
        </is>
      </c>
      <c r="C21" t="n">
        <v>4.61</v>
      </c>
      <c r="D21" t="inlineStr">
        <is>
          <t>T</t>
        </is>
      </c>
      <c r="E21" t="inlineStr">
        <is>
          <t>T</t>
        </is>
      </c>
      <c r="F21" t="inlineStr">
        <is>
          <t>T</t>
        </is>
      </c>
      <c r="G21" t="n">
        <v>0.1046</v>
      </c>
      <c r="H21" t="n">
        <v>0.000194</v>
      </c>
      <c r="I21" t="inlineStr">
        <is>
          <t>T</t>
        </is>
      </c>
      <c r="J21" t="n">
        <v>0.089</v>
      </c>
      <c r="K21" t="inlineStr">
        <is>
          <t>T</t>
        </is>
      </c>
      <c r="L21" t="n">
        <v>0.00489</v>
      </c>
      <c r="M21" t="inlineStr">
        <is>
          <t>T</t>
        </is>
      </c>
      <c r="N21" t="n">
        <v>0.000426</v>
      </c>
      <c r="O21" t="n">
        <v>0.00375</v>
      </c>
      <c r="P21" t="n">
        <v>7.8e-05</v>
      </c>
      <c r="Q21" t="inlineStr">
        <is>
          <t>T</t>
        </is>
      </c>
      <c r="R21" t="n">
        <v>0.000271</v>
      </c>
      <c r="S21" t="n">
        <v>0.00016</v>
      </c>
      <c r="T21" t="n">
        <v>0.000123</v>
      </c>
      <c r="U21" t="n">
        <v>1.57</v>
      </c>
      <c r="V21" t="n">
        <v>0.00112</v>
      </c>
      <c r="W21" t="n">
        <v>0.000347</v>
      </c>
      <c r="X21" t="inlineStr">
        <is>
          <t>T</t>
        </is>
      </c>
      <c r="Y21" t="n">
        <v>0.000156</v>
      </c>
      <c r="Z21" t="inlineStr">
        <is>
          <t>T</t>
        </is>
      </c>
      <c r="AA21" t="n">
        <v>5.8e-05</v>
      </c>
      <c r="AB21" t="n">
        <v>1.4e-06</v>
      </c>
      <c r="AC21" t="inlineStr">
        <is>
          <t>T</t>
        </is>
      </c>
      <c r="AD21" t="n">
        <v>2.56</v>
      </c>
      <c r="AE21" t="n">
        <v>0.00214</v>
      </c>
      <c r="AF21" t="n">
        <v>0.000461</v>
      </c>
      <c r="AG21" t="n">
        <v>2.6e-05</v>
      </c>
      <c r="AH21" t="n">
        <v>0.221</v>
      </c>
      <c r="AI21" t="n">
        <v>0.06900000000000001</v>
      </c>
      <c r="AJ21" t="n">
        <v>0.000736</v>
      </c>
      <c r="AK21" t="n">
        <v>0.232</v>
      </c>
      <c r="AL21" t="n">
        <v>0.000784</v>
      </c>
      <c r="AM21" t="n">
        <v>0.00208</v>
      </c>
      <c r="AN21" t="n">
        <v>0.000931</v>
      </c>
      <c r="AO21" t="n">
        <v>0.032</v>
      </c>
      <c r="AP21" t="n">
        <v>0.00202</v>
      </c>
      <c r="AQ21" t="inlineStr">
        <is>
          <t>T</t>
        </is>
      </c>
      <c r="AR21" t="n">
        <v>0.000539</v>
      </c>
      <c r="AS21" t="inlineStr">
        <is>
          <t>T</t>
        </is>
      </c>
      <c r="AT21" t="n">
        <v>0.0086</v>
      </c>
      <c r="AU21" t="inlineStr">
        <is>
          <t>T</t>
        </is>
      </c>
      <c r="AV21" t="inlineStr">
        <is>
          <t>T</t>
        </is>
      </c>
      <c r="AW21" t="inlineStr">
        <is>
          <t>T</t>
        </is>
      </c>
      <c r="AX21" t="inlineStr">
        <is>
          <t>T</t>
        </is>
      </c>
      <c r="AY21" t="n">
        <v>8.3e-06</v>
      </c>
      <c r="AZ21" t="n">
        <v>0.000301</v>
      </c>
      <c r="BA21" t="inlineStr">
        <is>
          <t>T</t>
        </is>
      </c>
      <c r="BB21" t="n">
        <v>38.1052947</v>
      </c>
      <c r="BC21" t="n">
        <v>0.000421</v>
      </c>
      <c r="BD21" t="n">
        <v>7.1e-05</v>
      </c>
      <c r="BE21" t="n">
        <v>0.0188</v>
      </c>
      <c r="BF21" t="n">
        <v>5.6e-05</v>
      </c>
      <c r="BG21" t="n">
        <v>5e-05</v>
      </c>
      <c r="BH21" t="inlineStr">
        <is>
          <t>T</t>
        </is>
      </c>
      <c r="BI21" t="n">
        <v>0.000579</v>
      </c>
      <c r="BJ21" t="n">
        <v>0.252</v>
      </c>
      <c r="BK21" t="n">
        <v>4.1e-05</v>
      </c>
      <c r="BL21" t="n">
        <v>2.2e-05</v>
      </c>
      <c r="BM21" t="n">
        <v>0.1779</v>
      </c>
      <c r="BN21" t="n">
        <v>0.00233</v>
      </c>
      <c r="BO21" t="n">
        <v>7.1e-05</v>
      </c>
      <c r="BP21" t="n">
        <v>0.00121</v>
      </c>
      <c r="BQ21" t="n">
        <v>0.000163</v>
      </c>
      <c r="BR21" t="n">
        <v>0.00143</v>
      </c>
      <c r="BS21" t="n">
        <v>0.00498</v>
      </c>
    </row>
    <row r="22">
      <c r="A22" t="inlineStr">
        <is>
          <t>OREAS0012a</t>
        </is>
      </c>
      <c r="B22" t="inlineStr">
        <is>
          <t>T</t>
        </is>
      </c>
      <c r="C22" t="inlineStr">
        <is>
          <t>T</t>
        </is>
      </c>
      <c r="D22" t="inlineStr">
        <is>
          <t>T</t>
        </is>
      </c>
      <c r="E22" t="n">
        <v>0.001179</v>
      </c>
      <c r="F22" t="inlineStr">
        <is>
          <t>T</t>
        </is>
      </c>
      <c r="G22" t="inlineStr">
        <is>
          <t>T</t>
        </is>
      </c>
      <c r="H22" t="inlineStr">
        <is>
          <t>T</t>
        </is>
      </c>
      <c r="I22" t="inlineStr">
        <is>
          <t>T</t>
        </is>
      </c>
      <c r="J22" t="inlineStr">
        <is>
          <t>T</t>
        </is>
      </c>
      <c r="K22" t="inlineStr">
        <is>
          <t>T</t>
        </is>
      </c>
      <c r="L22" t="inlineStr">
        <is>
          <t>T</t>
        </is>
      </c>
      <c r="M22" t="inlineStr">
        <is>
          <t>T</t>
        </is>
      </c>
      <c r="N22" t="inlineStr">
        <is>
          <t>T</t>
        </is>
      </c>
      <c r="O22" t="inlineStr">
        <is>
          <t>T</t>
        </is>
      </c>
      <c r="P22" t="inlineStr">
        <is>
          <t>T</t>
        </is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>
        <is>
          <t>T</t>
        </is>
      </c>
      <c r="U22" t="inlineStr">
        <is>
          <t>T</t>
        </is>
      </c>
      <c r="V22" t="inlineStr">
        <is>
          <t>T</t>
        </is>
      </c>
      <c r="W22" t="inlineStr">
        <is>
          <t>T</t>
        </is>
      </c>
      <c r="X22" t="inlineStr">
        <is>
          <t>T</t>
        </is>
      </c>
      <c r="Y22" t="inlineStr">
        <is>
          <t>T</t>
        </is>
      </c>
      <c r="Z22" t="inlineStr">
        <is>
          <t>T</t>
        </is>
      </c>
      <c r="AA22" t="inlineStr">
        <is>
          <t>T</t>
        </is>
      </c>
      <c r="AB22" t="inlineStr">
        <is>
          <t>T</t>
        </is>
      </c>
      <c r="AC22" t="inlineStr">
        <is>
          <t>T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T</t>
        </is>
      </c>
      <c r="AI22" t="inlineStr">
        <is>
          <t>T</t>
        </is>
      </c>
      <c r="AJ22" t="inlineStr">
        <is>
          <t>T</t>
        </is>
      </c>
      <c r="AK22" t="inlineStr">
        <is>
          <t>T</t>
        </is>
      </c>
      <c r="AL22" t="inlineStr">
        <is>
          <t>T</t>
        </is>
      </c>
      <c r="AM22" t="inlineStr">
        <is>
          <t>T</t>
        </is>
      </c>
      <c r="AN22" t="inlineStr">
        <is>
          <t>T</t>
        </is>
      </c>
      <c r="AO22" t="inlineStr">
        <is>
          <t>T</t>
        </is>
      </c>
      <c r="AP22" t="inlineStr">
        <is>
          <t>T</t>
        </is>
      </c>
      <c r="AQ22" t="inlineStr">
        <is>
          <t>T</t>
        </is>
      </c>
      <c r="AR22" t="inlineStr">
        <is>
          <t>T</t>
        </is>
      </c>
      <c r="AS22" t="inlineStr">
        <is>
          <t>T</t>
        </is>
      </c>
      <c r="AT22" t="inlineStr">
        <is>
          <t>T</t>
        </is>
      </c>
      <c r="AU22" t="inlineStr">
        <is>
          <t>T</t>
        </is>
      </c>
      <c r="AV22" t="inlineStr">
        <is>
          <t>T</t>
        </is>
      </c>
      <c r="AW22" t="inlineStr">
        <is>
          <t>T</t>
        </is>
      </c>
      <c r="AX22" t="inlineStr">
        <is>
          <t>T</t>
        </is>
      </c>
      <c r="AY22" t="inlineStr">
        <is>
          <t>T</t>
        </is>
      </c>
      <c r="AZ22" t="inlineStr">
        <is>
          <t>T</t>
        </is>
      </c>
      <c r="BA22" t="inlineStr">
        <is>
          <t>T</t>
        </is>
      </c>
      <c r="BB22" t="inlineStr">
        <is>
          <t>T</t>
        </is>
      </c>
      <c r="BC22" t="inlineStr">
        <is>
          <t>T</t>
        </is>
      </c>
      <c r="BD22" t="inlineStr">
        <is>
          <t>T</t>
        </is>
      </c>
      <c r="BE22" t="inlineStr">
        <is>
          <t>T</t>
        </is>
      </c>
      <c r="BF22" t="inlineStr">
        <is>
          <t>T</t>
        </is>
      </c>
      <c r="BG22" t="inlineStr">
        <is>
          <t>T</t>
        </is>
      </c>
      <c r="BH22" t="inlineStr">
        <is>
          <t>T</t>
        </is>
      </c>
      <c r="BI22" t="inlineStr">
        <is>
          <t>T</t>
        </is>
      </c>
      <c r="BJ22" t="inlineStr">
        <is>
          <t>T</t>
        </is>
      </c>
      <c r="BK22" t="inlineStr">
        <is>
          <t>T</t>
        </is>
      </c>
      <c r="BL22" t="inlineStr">
        <is>
          <t>T</t>
        </is>
      </c>
      <c r="BM22" t="inlineStr">
        <is>
          <t>T</t>
        </is>
      </c>
      <c r="BN22" t="inlineStr">
        <is>
          <t>T</t>
        </is>
      </c>
      <c r="BO22" t="inlineStr">
        <is>
          <t>T</t>
        </is>
      </c>
      <c r="BP22" t="inlineStr">
        <is>
          <t>T</t>
        </is>
      </c>
      <c r="BQ22" t="inlineStr">
        <is>
          <t>T</t>
        </is>
      </c>
      <c r="BR22" t="inlineStr">
        <is>
          <t>T</t>
        </is>
      </c>
      <c r="BS22" t="inlineStr">
        <is>
          <t>T</t>
        </is>
      </c>
    </row>
    <row r="23">
      <c r="A23" t="inlineStr">
        <is>
          <t>OREAS0130</t>
        </is>
      </c>
      <c r="B23" t="n">
        <v>0.000627</v>
      </c>
      <c r="C23" t="n">
        <v>5.42</v>
      </c>
      <c r="D23" t="n">
        <v>0.0206</v>
      </c>
      <c r="E23" t="inlineStr">
        <is>
          <t>T</t>
        </is>
      </c>
      <c r="F23" t="inlineStr">
        <is>
          <t>T</t>
        </is>
      </c>
      <c r="G23" t="n">
        <v>0.413</v>
      </c>
      <c r="H23" t="n">
        <v>0.00028</v>
      </c>
      <c r="I23" t="n">
        <v>0.000311</v>
      </c>
      <c r="J23" t="n">
        <v>1.84</v>
      </c>
      <c r="K23" t="n">
        <v>0.00296</v>
      </c>
      <c r="L23" t="n">
        <v>0.0058</v>
      </c>
      <c r="M23" t="inlineStr">
        <is>
          <t>T</t>
        </is>
      </c>
      <c r="N23" t="n">
        <v>0.00286</v>
      </c>
      <c r="O23" t="n">
        <v>0.00476</v>
      </c>
      <c r="P23" t="n">
        <v>0.000646</v>
      </c>
      <c r="Q23" t="n">
        <v>0.0227</v>
      </c>
      <c r="R23" t="n">
        <v>0.000363</v>
      </c>
      <c r="S23" t="n">
        <v>0.000214</v>
      </c>
      <c r="T23" t="n">
        <v>8.899999999999999e-05</v>
      </c>
      <c r="U23" t="n">
        <v>7.39</v>
      </c>
      <c r="V23" t="n">
        <v>0.0014</v>
      </c>
      <c r="W23" t="n">
        <v>0.000444</v>
      </c>
      <c r="X23" t="inlineStr">
        <is>
          <t>T</t>
        </is>
      </c>
      <c r="Y23" t="n">
        <v>0.000329</v>
      </c>
      <c r="Z23" t="n">
        <v>6.7e-05</v>
      </c>
      <c r="AA23" t="n">
        <v>7.4e-05</v>
      </c>
      <c r="AB23" t="n">
        <v>2.1e-05</v>
      </c>
      <c r="AC23" t="inlineStr">
        <is>
          <t>T</t>
        </is>
      </c>
      <c r="AD23" t="n">
        <v>4.96</v>
      </c>
      <c r="AE23" t="n">
        <v>0.00269</v>
      </c>
      <c r="AF23" t="n">
        <v>0.005</v>
      </c>
      <c r="AG23" t="n">
        <v>3.1e-05</v>
      </c>
      <c r="AH23" t="n">
        <v>1.09</v>
      </c>
      <c r="AI23" t="n">
        <v>0.188</v>
      </c>
      <c r="AJ23" t="n">
        <v>0.000865</v>
      </c>
      <c r="AK23" t="n">
        <v>0.193</v>
      </c>
      <c r="AL23" t="n">
        <v>0.000681</v>
      </c>
      <c r="AM23" t="n">
        <v>0.00276</v>
      </c>
      <c r="AN23" t="n">
        <v>0.00352</v>
      </c>
      <c r="AO23" t="n">
        <v>0.08699999999999999</v>
      </c>
      <c r="AP23" t="n">
        <v>0.13</v>
      </c>
      <c r="AQ23" t="inlineStr">
        <is>
          <t>T</t>
        </is>
      </c>
      <c r="AR23" t="n">
        <v>0.000718</v>
      </c>
      <c r="AS23" t="inlineStr">
        <is>
          <t>T</t>
        </is>
      </c>
      <c r="AT23" t="n">
        <v>0.024</v>
      </c>
      <c r="AU23" t="inlineStr">
        <is>
          <t>T</t>
        </is>
      </c>
      <c r="AV23" t="inlineStr">
        <is>
          <t>T</t>
        </is>
      </c>
      <c r="AW23" t="inlineStr">
        <is>
          <t>T</t>
        </is>
      </c>
      <c r="AX23" t="n">
        <v>5.94</v>
      </c>
      <c r="AY23" t="n">
        <v>0.000581</v>
      </c>
      <c r="AZ23" t="n">
        <v>0.000864</v>
      </c>
      <c r="BA23" t="inlineStr">
        <is>
          <t>T</t>
        </is>
      </c>
      <c r="BB23" t="n">
        <v>26.06</v>
      </c>
      <c r="BC23" t="n">
        <v>0.000506</v>
      </c>
      <c r="BD23" t="n">
        <v>0.000142</v>
      </c>
      <c r="BE23" t="n">
        <v>0.0158</v>
      </c>
      <c r="BF23" t="inlineStr">
        <is>
          <t>T</t>
        </is>
      </c>
      <c r="BG23" t="n">
        <v>6.3e-05</v>
      </c>
      <c r="BH23" t="n">
        <v>1.7e-05</v>
      </c>
      <c r="BI23" t="n">
        <v>0.00101</v>
      </c>
      <c r="BJ23" t="n">
        <v>0.177</v>
      </c>
      <c r="BK23" t="n">
        <v>0.00354</v>
      </c>
      <c r="BL23" t="n">
        <v>3e-05</v>
      </c>
      <c r="BM23" t="n">
        <v>0.000998</v>
      </c>
      <c r="BN23" t="n">
        <v>0.00331</v>
      </c>
      <c r="BO23" t="n">
        <v>0.000281</v>
      </c>
      <c r="BP23" t="n">
        <v>0.00196</v>
      </c>
      <c r="BQ23" t="n">
        <v>0.000204</v>
      </c>
      <c r="BR23" t="n">
        <v>1.71</v>
      </c>
      <c r="BS23" t="n">
        <v>0.0019</v>
      </c>
    </row>
    <row r="24">
      <c r="A24" t="inlineStr">
        <is>
          <t>OREAS0131a</t>
        </is>
      </c>
      <c r="B24" t="n">
        <v>0.00295</v>
      </c>
      <c r="C24" t="n">
        <v>4.6309436</v>
      </c>
      <c r="D24" t="n">
        <v>0.008200000000000001</v>
      </c>
      <c r="E24" t="inlineStr">
        <is>
          <t>T</t>
        </is>
      </c>
      <c r="F24" t="inlineStr">
        <is>
          <t>T</t>
        </is>
      </c>
      <c r="G24" t="n">
        <v>0.0728</v>
      </c>
      <c r="H24" t="inlineStr">
        <is>
          <t>T</t>
        </is>
      </c>
      <c r="I24" t="inlineStr">
        <is>
          <t>T</t>
        </is>
      </c>
      <c r="J24" t="n">
        <v>5.4102091</v>
      </c>
      <c r="K24" t="n">
        <v>0.0081</v>
      </c>
      <c r="L24" t="inlineStr">
        <is>
          <t>T</t>
        </is>
      </c>
      <c r="M24" t="inlineStr">
        <is>
          <t>T</t>
        </is>
      </c>
      <c r="N24" t="n">
        <v>0.00231</v>
      </c>
      <c r="O24" t="inlineStr">
        <is>
          <t>T</t>
        </is>
      </c>
      <c r="P24" t="inlineStr">
        <is>
          <t>T</t>
        </is>
      </c>
      <c r="Q24" t="n">
        <v>0.0322</v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n">
        <v>5.88</v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inlineStr">
        <is>
          <t>T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T</t>
        </is>
      </c>
      <c r="AH24" t="n">
        <v>3.1176956</v>
      </c>
      <c r="AI24" t="inlineStr">
        <is>
          <t>T</t>
        </is>
      </c>
      <c r="AJ24" t="inlineStr">
        <is>
          <t>T</t>
        </is>
      </c>
      <c r="AK24" t="inlineStr">
        <is>
          <t>T</t>
        </is>
      </c>
      <c r="AL24" t="inlineStr">
        <is>
          <t>T</t>
        </is>
      </c>
      <c r="AM24" t="inlineStr">
        <is>
          <t>T</t>
        </is>
      </c>
      <c r="AN24" t="inlineStr">
        <is>
          <t>T</t>
        </is>
      </c>
      <c r="AO24" t="inlineStr">
        <is>
          <t>T</t>
        </is>
      </c>
      <c r="AP24" t="n">
        <v>1.72</v>
      </c>
      <c r="AQ24" t="inlineStr">
        <is>
          <t>T</t>
        </is>
      </c>
      <c r="AR24" t="inlineStr">
        <is>
          <t>T</t>
        </is>
      </c>
      <c r="AS24" t="inlineStr">
        <is>
          <t>T</t>
        </is>
      </c>
      <c r="AT24" t="inlineStr">
        <is>
          <t>T</t>
        </is>
      </c>
      <c r="AU24" t="inlineStr">
        <is>
          <t>T</t>
        </is>
      </c>
      <c r="AV24" t="inlineStr">
        <is>
          <t>T</t>
        </is>
      </c>
      <c r="AW24" t="inlineStr">
        <is>
          <t>T</t>
        </is>
      </c>
      <c r="AX24" t="n">
        <v>4.8</v>
      </c>
      <c r="AY24" t="n">
        <v>0.0047</v>
      </c>
      <c r="AZ24" t="inlineStr">
        <is>
          <t>T</t>
        </is>
      </c>
      <c r="BA24" t="inlineStr">
        <is>
          <t>T</t>
        </is>
      </c>
      <c r="BB24" t="n">
        <v>20.8522718</v>
      </c>
      <c r="BC24" t="inlineStr">
        <is>
          <t>T</t>
        </is>
      </c>
      <c r="BD24" t="inlineStr">
        <is>
          <t>T</t>
        </is>
      </c>
      <c r="BE24" t="inlineStr">
        <is>
          <t>T</t>
        </is>
      </c>
      <c r="BF24" t="inlineStr">
        <is>
          <t>T</t>
        </is>
      </c>
      <c r="BG24" t="inlineStr">
        <is>
          <t>T</t>
        </is>
      </c>
      <c r="BH24" t="inlineStr">
        <is>
          <t>T</t>
        </is>
      </c>
      <c r="BI24" t="inlineStr">
        <is>
          <t>T</t>
        </is>
      </c>
      <c r="BJ24" t="inlineStr">
        <is>
          <t>T</t>
        </is>
      </c>
      <c r="BK24" t="inlineStr">
        <is>
          <t>T</t>
        </is>
      </c>
      <c r="BL24" t="inlineStr">
        <is>
          <t>T</t>
        </is>
      </c>
      <c r="BM24" t="inlineStr">
        <is>
          <t>T</t>
        </is>
      </c>
      <c r="BN24" t="inlineStr">
        <is>
          <t>T</t>
        </is>
      </c>
      <c r="BO24" t="inlineStr">
        <is>
          <t>T</t>
        </is>
      </c>
      <c r="BP24" t="inlineStr">
        <is>
          <t>T</t>
        </is>
      </c>
      <c r="BQ24" t="inlineStr">
        <is>
          <t>T</t>
        </is>
      </c>
      <c r="BR24" t="n">
        <v>2.83</v>
      </c>
      <c r="BS24" t="inlineStr">
        <is>
          <t>T</t>
        </is>
      </c>
    </row>
    <row r="25">
      <c r="A25" t="inlineStr">
        <is>
          <t>OREAS0131b</t>
        </is>
      </c>
      <c r="B25" t="n">
        <v>0.00321</v>
      </c>
      <c r="C25" t="n">
        <v>4.6256511</v>
      </c>
      <c r="D25" t="n">
        <v>0.008200000000000001</v>
      </c>
      <c r="E25" t="inlineStr">
        <is>
          <t>T</t>
        </is>
      </c>
      <c r="F25" t="inlineStr">
        <is>
          <t>T</t>
        </is>
      </c>
      <c r="G25" t="n">
        <v>0.0795</v>
      </c>
      <c r="H25" t="inlineStr">
        <is>
          <t>T</t>
        </is>
      </c>
      <c r="I25" t="inlineStr">
        <is>
          <t>T</t>
        </is>
      </c>
      <c r="J25" t="n">
        <v>5.3673277</v>
      </c>
      <c r="K25" t="n">
        <v>0.0089</v>
      </c>
      <c r="L25" t="inlineStr">
        <is>
          <t>T</t>
        </is>
      </c>
      <c r="M25" t="inlineStr">
        <is>
          <t>T</t>
        </is>
      </c>
      <c r="N25" t="n">
        <v>0.00188</v>
      </c>
      <c r="O25" t="inlineStr">
        <is>
          <t>T</t>
        </is>
      </c>
      <c r="P25" t="inlineStr">
        <is>
          <t>T</t>
        </is>
      </c>
      <c r="Q25" t="n">
        <v>0.0216</v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n">
        <v>5.71</v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inlineStr">
        <is>
          <t>T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n">
        <v>3.1056349</v>
      </c>
      <c r="AI25" t="inlineStr">
        <is>
          <t>T</t>
        </is>
      </c>
      <c r="AJ25" t="inlineStr">
        <is>
          <t>T</t>
        </is>
      </c>
      <c r="AK25" t="inlineStr">
        <is>
          <t>T</t>
        </is>
      </c>
      <c r="AL25" t="inlineStr">
        <is>
          <t>T</t>
        </is>
      </c>
      <c r="AM25" t="inlineStr">
        <is>
          <t>T</t>
        </is>
      </c>
      <c r="AN25" t="inlineStr">
        <is>
          <t>T</t>
        </is>
      </c>
      <c r="AO25" t="inlineStr">
        <is>
          <t>T</t>
        </is>
      </c>
      <c r="AP25" t="n">
        <v>1.88</v>
      </c>
      <c r="AQ25" t="inlineStr">
        <is>
          <t>T</t>
        </is>
      </c>
      <c r="AR25" t="inlineStr">
        <is>
          <t>T</t>
        </is>
      </c>
      <c r="AS25" t="inlineStr">
        <is>
          <t>T</t>
        </is>
      </c>
      <c r="AT25" t="inlineStr">
        <is>
          <t>T</t>
        </is>
      </c>
      <c r="AU25" t="inlineStr">
        <is>
          <t>T</t>
        </is>
      </c>
      <c r="AV25" t="inlineStr">
        <is>
          <t>T</t>
        </is>
      </c>
      <c r="AW25" t="inlineStr">
        <is>
          <t>T</t>
        </is>
      </c>
      <c r="AX25" t="n">
        <v>4.92</v>
      </c>
      <c r="AY25" t="n">
        <v>0.005</v>
      </c>
      <c r="AZ25" t="inlineStr">
        <is>
          <t>T</t>
        </is>
      </c>
      <c r="BA25" t="inlineStr">
        <is>
          <t>T</t>
        </is>
      </c>
      <c r="BB25" t="n">
        <v>20.6652978</v>
      </c>
      <c r="BC25" t="inlineStr">
        <is>
          <t>T</t>
        </is>
      </c>
      <c r="BD25" t="inlineStr">
        <is>
          <t>T</t>
        </is>
      </c>
      <c r="BE25" t="inlineStr">
        <is>
          <t>T</t>
        </is>
      </c>
      <c r="BF25" t="inlineStr">
        <is>
          <t>T</t>
        </is>
      </c>
      <c r="BG25" t="inlineStr">
        <is>
          <t>T</t>
        </is>
      </c>
      <c r="BH25" t="inlineStr">
        <is>
          <t>T</t>
        </is>
      </c>
      <c r="BI25" t="inlineStr">
        <is>
          <t>T</t>
        </is>
      </c>
      <c r="BJ25" t="inlineStr">
        <is>
          <t>T</t>
        </is>
      </c>
      <c r="BK25" t="inlineStr">
        <is>
          <t>T</t>
        </is>
      </c>
      <c r="BL25" t="inlineStr">
        <is>
          <t>T</t>
        </is>
      </c>
      <c r="BM25" t="inlineStr">
        <is>
          <t>T</t>
        </is>
      </c>
      <c r="BN25" t="inlineStr">
        <is>
          <t>T</t>
        </is>
      </c>
      <c r="BO25" t="inlineStr">
        <is>
          <t>T</t>
        </is>
      </c>
      <c r="BP25" t="inlineStr">
        <is>
          <t>T</t>
        </is>
      </c>
      <c r="BQ25" t="inlineStr">
        <is>
          <t>T</t>
        </is>
      </c>
      <c r="BR25" t="n">
        <v>3.04</v>
      </c>
      <c r="BS25" t="inlineStr">
        <is>
          <t>T</t>
        </is>
      </c>
    </row>
    <row r="26">
      <c r="A26" t="inlineStr">
        <is>
          <t>OREAS0132a</t>
        </is>
      </c>
      <c r="B26" t="n">
        <v>0.00556</v>
      </c>
      <c r="C26" t="n">
        <v>4.1387405</v>
      </c>
      <c r="D26" t="n">
        <v>0.0146</v>
      </c>
      <c r="E26" t="inlineStr">
        <is>
          <t>T</t>
        </is>
      </c>
      <c r="F26" t="inlineStr">
        <is>
          <t>T</t>
        </is>
      </c>
      <c r="G26" t="n">
        <v>0.0882</v>
      </c>
      <c r="H26" t="inlineStr">
        <is>
          <t>T</t>
        </is>
      </c>
      <c r="I26" t="inlineStr">
        <is>
          <t>T</t>
        </is>
      </c>
      <c r="J26" t="n">
        <v>4.9242194</v>
      </c>
      <c r="K26" t="n">
        <v>0.0155</v>
      </c>
      <c r="L26" t="inlineStr">
        <is>
          <t>T</t>
        </is>
      </c>
      <c r="M26" t="inlineStr">
        <is>
          <t>T</t>
        </is>
      </c>
      <c r="N26" t="n">
        <v>0.00426</v>
      </c>
      <c r="O26" t="inlineStr">
        <is>
          <t>T</t>
        </is>
      </c>
      <c r="P26" t="inlineStr">
        <is>
          <t>T</t>
        </is>
      </c>
      <c r="Q26" t="n">
        <v>0.0461</v>
      </c>
      <c r="R26" t="inlineStr">
        <is>
          <t>T</t>
        </is>
      </c>
      <c r="S26" t="inlineStr">
        <is>
          <t>T</t>
        </is>
      </c>
      <c r="T26" t="inlineStr">
        <is>
          <t>T</t>
        </is>
      </c>
      <c r="U26" t="n">
        <v>7.73</v>
      </c>
      <c r="V26" t="inlineStr">
        <is>
          <t>T</t>
        </is>
      </c>
      <c r="W26" t="inlineStr">
        <is>
          <t>T</t>
        </is>
      </c>
      <c r="X26" t="inlineStr">
        <is>
          <t>T</t>
        </is>
      </c>
      <c r="Y26" t="inlineStr">
        <is>
          <t>T</t>
        </is>
      </c>
      <c r="Z26" t="inlineStr">
        <is>
          <t>T</t>
        </is>
      </c>
      <c r="AA26" t="inlineStr">
        <is>
          <t>T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T</t>
        </is>
      </c>
      <c r="AH26" t="n">
        <v>2.8704509</v>
      </c>
      <c r="AI26" t="inlineStr">
        <is>
          <t>T</t>
        </is>
      </c>
      <c r="AJ26" t="inlineStr">
        <is>
          <t>T</t>
        </is>
      </c>
      <c r="AK26" t="inlineStr">
        <is>
          <t>T</t>
        </is>
      </c>
      <c r="AL26" t="inlineStr">
        <is>
          <t>T</t>
        </is>
      </c>
      <c r="AM26" t="inlineStr">
        <is>
          <t>T</t>
        </is>
      </c>
      <c r="AN26" t="inlineStr">
        <is>
          <t>T</t>
        </is>
      </c>
      <c r="AO26" t="inlineStr">
        <is>
          <t>T</t>
        </is>
      </c>
      <c r="AP26" t="n">
        <v>3.64</v>
      </c>
      <c r="AQ26" t="inlineStr">
        <is>
          <t>T</t>
        </is>
      </c>
      <c r="AR26" t="inlineStr">
        <is>
          <t>T</t>
        </is>
      </c>
      <c r="AS26" t="inlineStr">
        <is>
          <t>T</t>
        </is>
      </c>
      <c r="AT26" t="inlineStr">
        <is>
          <t>T</t>
        </is>
      </c>
      <c r="AU26" t="inlineStr">
        <is>
          <t>T</t>
        </is>
      </c>
      <c r="AV26" t="inlineStr">
        <is>
          <t>T</t>
        </is>
      </c>
      <c r="AW26" t="inlineStr">
        <is>
          <t>T</t>
        </is>
      </c>
      <c r="AX26" t="n">
        <v>7.93</v>
      </c>
      <c r="AY26" t="n">
        <v>0.00406</v>
      </c>
      <c r="AZ26" t="inlineStr">
        <is>
          <t>T</t>
        </is>
      </c>
      <c r="BA26" t="inlineStr">
        <is>
          <t>T</t>
        </is>
      </c>
      <c r="BB26" t="n">
        <v>17.9261292</v>
      </c>
      <c r="BC26" t="inlineStr">
        <is>
          <t>T</t>
        </is>
      </c>
      <c r="BD26" t="inlineStr">
        <is>
          <t>T</t>
        </is>
      </c>
      <c r="BE26" t="inlineStr">
        <is>
          <t>T</t>
        </is>
      </c>
      <c r="BF26" t="inlineStr">
        <is>
          <t>T</t>
        </is>
      </c>
      <c r="BG26" t="inlineStr">
        <is>
          <t>T</t>
        </is>
      </c>
      <c r="BH26" t="inlineStr">
        <is>
          <t>T</t>
        </is>
      </c>
      <c r="BI26" t="inlineStr">
        <is>
          <t>T</t>
        </is>
      </c>
      <c r="BJ26" t="inlineStr">
        <is>
          <t>T</t>
        </is>
      </c>
      <c r="BK26" t="inlineStr">
        <is>
          <t>T</t>
        </is>
      </c>
      <c r="BL26" t="inlineStr">
        <is>
          <t>T</t>
        </is>
      </c>
      <c r="BM26" t="inlineStr">
        <is>
          <t>T</t>
        </is>
      </c>
      <c r="BN26" t="inlineStr">
        <is>
          <t>T</t>
        </is>
      </c>
      <c r="BO26" t="inlineStr">
        <is>
          <t>T</t>
        </is>
      </c>
      <c r="BP26" t="inlineStr">
        <is>
          <t>T</t>
        </is>
      </c>
      <c r="BQ26" t="inlineStr">
        <is>
          <t>T</t>
        </is>
      </c>
      <c r="BR26" t="n">
        <v>4.98</v>
      </c>
      <c r="BS26" t="inlineStr">
        <is>
          <t>T</t>
        </is>
      </c>
    </row>
    <row r="27">
      <c r="A27" t="inlineStr">
        <is>
          <t>OREAS0132b</t>
        </is>
      </c>
      <c r="B27" t="n">
        <v>0.00603</v>
      </c>
      <c r="C27" t="n">
        <v>4.0434753</v>
      </c>
      <c r="D27" t="n">
        <v>0.0149</v>
      </c>
      <c r="E27" t="inlineStr">
        <is>
          <t>T</t>
        </is>
      </c>
      <c r="F27" t="inlineStr">
        <is>
          <t>T</t>
        </is>
      </c>
      <c r="G27" t="n">
        <v>0.089</v>
      </c>
      <c r="H27" t="inlineStr">
        <is>
          <t>T</t>
        </is>
      </c>
      <c r="I27" t="inlineStr">
        <is>
          <t>T</t>
        </is>
      </c>
      <c r="J27" t="n">
        <v>4.9313663</v>
      </c>
      <c r="K27" t="n">
        <v>0.0165</v>
      </c>
      <c r="L27" t="inlineStr">
        <is>
          <t>T</t>
        </is>
      </c>
      <c r="M27" t="inlineStr">
        <is>
          <t>T</t>
        </is>
      </c>
      <c r="N27" t="n">
        <v>0.00441</v>
      </c>
      <c r="O27" t="inlineStr">
        <is>
          <t>T</t>
        </is>
      </c>
      <c r="P27" t="inlineStr">
        <is>
          <t>T</t>
        </is>
      </c>
      <c r="Q27" t="n">
        <v>0.0477</v>
      </c>
      <c r="R27" t="inlineStr">
        <is>
          <t>T</t>
        </is>
      </c>
      <c r="S27" t="inlineStr">
        <is>
          <t>T</t>
        </is>
      </c>
      <c r="T27" t="inlineStr">
        <is>
          <t>T</t>
        </is>
      </c>
      <c r="U27" t="n">
        <v>7.71</v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>
        <is>
          <t>T</t>
        </is>
      </c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T</t>
        </is>
      </c>
      <c r="AG27" t="inlineStr">
        <is>
          <t>T</t>
        </is>
      </c>
      <c r="AH27" t="n">
        <v>2.8704509</v>
      </c>
      <c r="AI27" t="inlineStr">
        <is>
          <t>T</t>
        </is>
      </c>
      <c r="AJ27" t="inlineStr">
        <is>
          <t>T</t>
        </is>
      </c>
      <c r="AK27" t="inlineStr">
        <is>
          <t>T</t>
        </is>
      </c>
      <c r="AL27" t="inlineStr">
        <is>
          <t>T</t>
        </is>
      </c>
      <c r="AM27" t="inlineStr">
        <is>
          <t>T</t>
        </is>
      </c>
      <c r="AN27" t="inlineStr">
        <is>
          <t>T</t>
        </is>
      </c>
      <c r="AO27" t="inlineStr">
        <is>
          <t>T</t>
        </is>
      </c>
      <c r="AP27" t="n">
        <v>3.86</v>
      </c>
      <c r="AQ27" t="inlineStr">
        <is>
          <t>T</t>
        </is>
      </c>
      <c r="AR27" t="inlineStr">
        <is>
          <t>T</t>
        </is>
      </c>
      <c r="AS27" t="inlineStr">
        <is>
          <t>T</t>
        </is>
      </c>
      <c r="AT27" t="inlineStr">
        <is>
          <t>T</t>
        </is>
      </c>
      <c r="AU27" t="inlineStr">
        <is>
          <t>T</t>
        </is>
      </c>
      <c r="AV27" t="inlineStr">
        <is>
          <t>T</t>
        </is>
      </c>
      <c r="AW27" t="inlineStr">
        <is>
          <t>T</t>
        </is>
      </c>
      <c r="AX27" t="n">
        <v>8.34</v>
      </c>
      <c r="AY27" t="n">
        <v>0.0053</v>
      </c>
      <c r="AZ27" t="inlineStr">
        <is>
          <t>T</t>
        </is>
      </c>
      <c r="BA27" t="inlineStr">
        <is>
          <t>T</t>
        </is>
      </c>
      <c r="BB27" t="n">
        <v>17.8139448</v>
      </c>
      <c r="BC27" t="inlineStr">
        <is>
          <t>T</t>
        </is>
      </c>
      <c r="BD27" t="inlineStr">
        <is>
          <t>T</t>
        </is>
      </c>
      <c r="BE27" t="inlineStr">
        <is>
          <t>T</t>
        </is>
      </c>
      <c r="BF27" t="inlineStr">
        <is>
          <t>T</t>
        </is>
      </c>
      <c r="BG27" t="inlineStr">
        <is>
          <t>T</t>
        </is>
      </c>
      <c r="BH27" t="inlineStr">
        <is>
          <t>T</t>
        </is>
      </c>
      <c r="BI27" t="inlineStr">
        <is>
          <t>T</t>
        </is>
      </c>
      <c r="BJ27" t="inlineStr">
        <is>
          <t>T</t>
        </is>
      </c>
      <c r="BK27" t="inlineStr">
        <is>
          <t>T</t>
        </is>
      </c>
      <c r="BL27" t="inlineStr">
        <is>
          <t>T</t>
        </is>
      </c>
      <c r="BM27" t="inlineStr">
        <is>
          <t>T</t>
        </is>
      </c>
      <c r="BN27" t="inlineStr">
        <is>
          <t>T</t>
        </is>
      </c>
      <c r="BO27" t="inlineStr">
        <is>
          <t>T</t>
        </is>
      </c>
      <c r="BP27" t="inlineStr">
        <is>
          <t>T</t>
        </is>
      </c>
      <c r="BQ27" t="inlineStr">
        <is>
          <t>T</t>
        </is>
      </c>
      <c r="BR27" t="n">
        <v>5.25</v>
      </c>
      <c r="BS27" t="inlineStr">
        <is>
          <t>T</t>
        </is>
      </c>
    </row>
    <row r="28">
      <c r="A28" t="inlineStr">
        <is>
          <t>OREAS0133a</t>
        </is>
      </c>
      <c r="B28" t="n">
        <v>0.009690000000000001</v>
      </c>
      <c r="C28" t="n">
        <v>3.7629725</v>
      </c>
      <c r="D28" t="n">
        <v>0.0139</v>
      </c>
      <c r="E28" t="inlineStr">
        <is>
          <t>T</t>
        </is>
      </c>
      <c r="F28" t="inlineStr">
        <is>
          <t>T</t>
        </is>
      </c>
      <c r="G28" t="n">
        <v>0.0785</v>
      </c>
      <c r="H28" t="inlineStr">
        <is>
          <t>T</t>
        </is>
      </c>
      <c r="I28" t="inlineStr">
        <is>
          <t>T</t>
        </is>
      </c>
      <c r="J28" t="n">
        <v>3.9307992</v>
      </c>
      <c r="K28" t="n">
        <v>0.0296</v>
      </c>
      <c r="L28" t="inlineStr">
        <is>
          <t>T</t>
        </is>
      </c>
      <c r="M28" t="inlineStr">
        <is>
          <t>T</t>
        </is>
      </c>
      <c r="N28" t="n">
        <v>0.00239</v>
      </c>
      <c r="O28" t="inlineStr">
        <is>
          <t>T</t>
        </is>
      </c>
      <c r="P28" t="inlineStr">
        <is>
          <t>T</t>
        </is>
      </c>
      <c r="Q28" t="n">
        <v>0.0323</v>
      </c>
      <c r="R28" t="inlineStr">
        <is>
          <t>T</t>
        </is>
      </c>
      <c r="S28" t="inlineStr">
        <is>
          <t>T</t>
        </is>
      </c>
      <c r="T28" t="inlineStr">
        <is>
          <t>T</t>
        </is>
      </c>
      <c r="U28" t="n">
        <v>8.1</v>
      </c>
      <c r="V28" t="inlineStr">
        <is>
          <t>T</t>
        </is>
      </c>
      <c r="W28" t="inlineStr">
        <is>
          <t>T</t>
        </is>
      </c>
      <c r="X28" t="inlineStr">
        <is>
          <t>T</t>
        </is>
      </c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>
        <is>
          <t>T</t>
        </is>
      </c>
      <c r="AF28" t="inlineStr">
        <is>
          <t>T</t>
        </is>
      </c>
      <c r="AG28" t="inlineStr">
        <is>
          <t>T</t>
        </is>
      </c>
      <c r="AH28" t="n">
        <v>2.2915364</v>
      </c>
      <c r="AI28" t="inlineStr">
        <is>
          <t>T</t>
        </is>
      </c>
      <c r="AJ28" t="inlineStr">
        <is>
          <t>T</t>
        </is>
      </c>
      <c r="AK28" t="inlineStr">
        <is>
          <t>T</t>
        </is>
      </c>
      <c r="AL28" t="inlineStr">
        <is>
          <t>T</t>
        </is>
      </c>
      <c r="AM28" t="inlineStr">
        <is>
          <t>T</t>
        </is>
      </c>
      <c r="AN28" t="inlineStr">
        <is>
          <t>T</t>
        </is>
      </c>
      <c r="AO28" t="inlineStr">
        <is>
          <t>T</t>
        </is>
      </c>
      <c r="AP28" t="n">
        <v>4.9</v>
      </c>
      <c r="AQ28" t="inlineStr">
        <is>
          <t>T</t>
        </is>
      </c>
      <c r="AR28" t="inlineStr">
        <is>
          <t>T</t>
        </is>
      </c>
      <c r="AS28" t="inlineStr">
        <is>
          <t>T</t>
        </is>
      </c>
      <c r="AT28" t="inlineStr">
        <is>
          <t>T</t>
        </is>
      </c>
      <c r="AU28" t="inlineStr">
        <is>
          <t>T</t>
        </is>
      </c>
      <c r="AV28" t="inlineStr">
        <is>
          <t>T</t>
        </is>
      </c>
      <c r="AW28" t="inlineStr">
        <is>
          <t>T</t>
        </is>
      </c>
      <c r="AX28" t="n">
        <v>11.13</v>
      </c>
      <c r="AY28" t="n">
        <v>0.0171</v>
      </c>
      <c r="AZ28" t="inlineStr">
        <is>
          <t>T</t>
        </is>
      </c>
      <c r="BA28" t="inlineStr">
        <is>
          <t>T</t>
        </is>
      </c>
      <c r="BB28" t="n">
        <v>16.0610639</v>
      </c>
      <c r="BC28" t="inlineStr">
        <is>
          <t>T</t>
        </is>
      </c>
      <c r="BD28" t="inlineStr">
        <is>
          <t>T</t>
        </is>
      </c>
      <c r="BE28" t="inlineStr">
        <is>
          <t>T</t>
        </is>
      </c>
      <c r="BF28" t="inlineStr">
        <is>
          <t>T</t>
        </is>
      </c>
      <c r="BG28" t="inlineStr">
        <is>
          <t>T</t>
        </is>
      </c>
      <c r="BH28" t="inlineStr">
        <is>
          <t>T</t>
        </is>
      </c>
      <c r="BI28" t="inlineStr">
        <is>
          <t>T</t>
        </is>
      </c>
      <c r="BJ28" t="inlineStr">
        <is>
          <t>T</t>
        </is>
      </c>
      <c r="BK28" t="inlineStr">
        <is>
          <t>T</t>
        </is>
      </c>
      <c r="BL28" t="inlineStr">
        <is>
          <t>T</t>
        </is>
      </c>
      <c r="BM28" t="inlineStr">
        <is>
          <t>T</t>
        </is>
      </c>
      <c r="BN28" t="inlineStr">
        <is>
          <t>T</t>
        </is>
      </c>
      <c r="BO28" t="inlineStr">
        <is>
          <t>T</t>
        </is>
      </c>
      <c r="BP28" t="inlineStr">
        <is>
          <t>T</t>
        </is>
      </c>
      <c r="BQ28" t="inlineStr">
        <is>
          <t>T</t>
        </is>
      </c>
      <c r="BR28" t="n">
        <v>10.87</v>
      </c>
      <c r="BS28" t="inlineStr">
        <is>
          <t>T</t>
        </is>
      </c>
    </row>
    <row r="29">
      <c r="A29" t="inlineStr">
        <is>
          <t>OREAS0133b</t>
        </is>
      </c>
      <c r="B29" t="n">
        <v>0.01</v>
      </c>
      <c r="C29" t="n">
        <v>3.6571223</v>
      </c>
      <c r="D29" t="n">
        <v>0.0144</v>
      </c>
      <c r="E29" t="inlineStr">
        <is>
          <t>T</t>
        </is>
      </c>
      <c r="F29" t="inlineStr">
        <is>
          <t>T</t>
        </is>
      </c>
      <c r="G29" t="n">
        <v>0.0799</v>
      </c>
      <c r="H29" t="inlineStr">
        <is>
          <t>T</t>
        </is>
      </c>
      <c r="I29" t="inlineStr">
        <is>
          <t>T</t>
        </is>
      </c>
      <c r="J29" t="n">
        <v>3.8593301</v>
      </c>
      <c r="K29" t="n">
        <v>0.0311</v>
      </c>
      <c r="L29" t="inlineStr">
        <is>
          <t>T</t>
        </is>
      </c>
      <c r="M29" t="inlineStr">
        <is>
          <t>T</t>
        </is>
      </c>
      <c r="N29" t="n">
        <v>0.00224</v>
      </c>
      <c r="O29" t="inlineStr">
        <is>
          <t>T</t>
        </is>
      </c>
      <c r="P29" t="inlineStr">
        <is>
          <t>T</t>
        </is>
      </c>
      <c r="Q29" t="n">
        <v>0.032</v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n">
        <v>8.16</v>
      </c>
      <c r="V29" t="inlineStr">
        <is>
          <t>T</t>
        </is>
      </c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n">
        <v>2.2493239</v>
      </c>
      <c r="AI29" t="inlineStr">
        <is>
          <t>T</t>
        </is>
      </c>
      <c r="AJ29" t="inlineStr">
        <is>
          <t>T</t>
        </is>
      </c>
      <c r="AK29" t="inlineStr">
        <is>
          <t>T</t>
        </is>
      </c>
      <c r="AL29" t="inlineStr">
        <is>
          <t>T</t>
        </is>
      </c>
      <c r="AM29" t="inlineStr">
        <is>
          <t>T</t>
        </is>
      </c>
      <c r="AN29" t="inlineStr">
        <is>
          <t>T</t>
        </is>
      </c>
      <c r="AO29" t="inlineStr">
        <is>
          <t>T</t>
        </is>
      </c>
      <c r="AP29" t="n">
        <v>5.06</v>
      </c>
      <c r="AQ29" t="inlineStr">
        <is>
          <t>T</t>
        </is>
      </c>
      <c r="AR29" t="inlineStr">
        <is>
          <t>T</t>
        </is>
      </c>
      <c r="AS29" t="inlineStr">
        <is>
          <t>T</t>
        </is>
      </c>
      <c r="AT29" t="inlineStr">
        <is>
          <t>T</t>
        </is>
      </c>
      <c r="AU29" t="inlineStr">
        <is>
          <t>T</t>
        </is>
      </c>
      <c r="AV29" t="inlineStr">
        <is>
          <t>T</t>
        </is>
      </c>
      <c r="AW29" t="inlineStr">
        <is>
          <t>T</t>
        </is>
      </c>
      <c r="AX29" t="n">
        <v>11.54</v>
      </c>
      <c r="AY29" t="n">
        <v>0.0181</v>
      </c>
      <c r="AZ29" t="inlineStr">
        <is>
          <t>T</t>
        </is>
      </c>
      <c r="BA29" t="inlineStr">
        <is>
          <t>T</t>
        </is>
      </c>
      <c r="BB29" t="n">
        <v>15.9488795</v>
      </c>
      <c r="BC29" t="inlineStr">
        <is>
          <t>T</t>
        </is>
      </c>
      <c r="BD29" t="inlineStr">
        <is>
          <t>T</t>
        </is>
      </c>
      <c r="BE29" t="inlineStr">
        <is>
          <t>T</t>
        </is>
      </c>
      <c r="BF29" t="inlineStr">
        <is>
          <t>T</t>
        </is>
      </c>
      <c r="BG29" t="inlineStr">
        <is>
          <t>T</t>
        </is>
      </c>
      <c r="BH29" t="inlineStr">
        <is>
          <t>T</t>
        </is>
      </c>
      <c r="BI29" t="inlineStr">
        <is>
          <t>T</t>
        </is>
      </c>
      <c r="BJ29" t="inlineStr">
        <is>
          <t>T</t>
        </is>
      </c>
      <c r="BK29" t="inlineStr">
        <is>
          <t>T</t>
        </is>
      </c>
      <c r="BL29" t="inlineStr">
        <is>
          <t>T</t>
        </is>
      </c>
      <c r="BM29" t="inlineStr">
        <is>
          <t>T</t>
        </is>
      </c>
      <c r="BN29" t="inlineStr">
        <is>
          <t>T</t>
        </is>
      </c>
      <c r="BO29" t="inlineStr">
        <is>
          <t>T</t>
        </is>
      </c>
      <c r="BP29" t="inlineStr">
        <is>
          <t>T</t>
        </is>
      </c>
      <c r="BQ29" t="inlineStr">
        <is>
          <t>T</t>
        </is>
      </c>
      <c r="BR29" t="n">
        <v>11.35</v>
      </c>
      <c r="BS29" t="inlineStr">
        <is>
          <t>T</t>
        </is>
      </c>
    </row>
    <row r="30">
      <c r="A30" t="inlineStr">
        <is>
          <t>OREAS0134a</t>
        </is>
      </c>
      <c r="B30" t="n">
        <v>0.0194</v>
      </c>
      <c r="C30" t="n">
        <v>1.3390043</v>
      </c>
      <c r="D30" t="n">
        <v>0.0228</v>
      </c>
      <c r="E30" t="inlineStr">
        <is>
          <t>T</t>
        </is>
      </c>
      <c r="F30" t="inlineStr">
        <is>
          <t>T</t>
        </is>
      </c>
      <c r="G30" t="n">
        <v>0.15</v>
      </c>
      <c r="H30" t="inlineStr">
        <is>
          <t>T</t>
        </is>
      </c>
      <c r="I30" t="inlineStr">
        <is>
          <t>T</t>
        </is>
      </c>
      <c r="J30" t="n">
        <v>4.3167322</v>
      </c>
      <c r="K30" t="n">
        <v>0.0536</v>
      </c>
      <c r="L30" t="inlineStr">
        <is>
          <t>T</t>
        </is>
      </c>
      <c r="M30" t="inlineStr">
        <is>
          <t>T</t>
        </is>
      </c>
      <c r="N30" t="n">
        <v>0.0105</v>
      </c>
      <c r="O30" t="inlineStr">
        <is>
          <t>T</t>
        </is>
      </c>
      <c r="P30" t="inlineStr">
        <is>
          <t>T</t>
        </is>
      </c>
      <c r="Q30" t="n">
        <v>0.1291</v>
      </c>
      <c r="R30" t="inlineStr">
        <is>
          <t>T</t>
        </is>
      </c>
      <c r="S30" t="inlineStr">
        <is>
          <t>T</t>
        </is>
      </c>
      <c r="T30" t="inlineStr">
        <is>
          <t>T</t>
        </is>
      </c>
      <c r="U30" t="n">
        <v>12.04</v>
      </c>
      <c r="V30" t="inlineStr">
        <is>
          <t>T</t>
        </is>
      </c>
      <c r="W30" t="inlineStr">
        <is>
          <t>T</t>
        </is>
      </c>
      <c r="X30" t="inlineStr">
        <is>
          <t>T</t>
        </is>
      </c>
      <c r="Y30" t="inlineStr">
        <is>
          <t>T</t>
        </is>
      </c>
      <c r="Z30" t="inlineStr">
        <is>
          <t>T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T</t>
        </is>
      </c>
      <c r="AE30" t="inlineStr">
        <is>
          <t>T</t>
        </is>
      </c>
      <c r="AF30" t="inlineStr">
        <is>
          <t>T</t>
        </is>
      </c>
      <c r="AG30" t="inlineStr">
        <is>
          <t>T</t>
        </is>
      </c>
      <c r="AH30" t="n">
        <v>2.1045953</v>
      </c>
      <c r="AI30" t="inlineStr">
        <is>
          <t>T</t>
        </is>
      </c>
      <c r="AJ30" t="inlineStr">
        <is>
          <t>T</t>
        </is>
      </c>
      <c r="AK30" t="inlineStr">
        <is>
          <t>T</t>
        </is>
      </c>
      <c r="AL30" t="inlineStr">
        <is>
          <t>T</t>
        </is>
      </c>
      <c r="AM30" t="inlineStr">
        <is>
          <t>T</t>
        </is>
      </c>
      <c r="AN30" t="inlineStr">
        <is>
          <t>T</t>
        </is>
      </c>
      <c r="AO30" t="inlineStr">
        <is>
          <t>T</t>
        </is>
      </c>
      <c r="AP30" t="n">
        <v>12.79</v>
      </c>
      <c r="AQ30" t="inlineStr">
        <is>
          <t>T</t>
        </is>
      </c>
      <c r="AR30" t="inlineStr">
        <is>
          <t>T</t>
        </is>
      </c>
      <c r="AS30" t="inlineStr">
        <is>
          <t>T</t>
        </is>
      </c>
      <c r="AT30" t="inlineStr">
        <is>
          <t>T</t>
        </is>
      </c>
      <c r="AU30" t="inlineStr">
        <is>
          <t>T</t>
        </is>
      </c>
      <c r="AV30" t="inlineStr">
        <is>
          <t>T</t>
        </is>
      </c>
      <c r="AW30" t="inlineStr">
        <is>
          <t>T</t>
        </is>
      </c>
      <c r="AX30" t="n">
        <v>19.27</v>
      </c>
      <c r="AY30" t="n">
        <v>0.0115</v>
      </c>
      <c r="AZ30" t="inlineStr">
        <is>
          <t>T</t>
        </is>
      </c>
      <c r="BA30" t="inlineStr">
        <is>
          <t>T</t>
        </is>
      </c>
      <c r="BB30" t="n">
        <v>6.9227112</v>
      </c>
      <c r="BC30" t="inlineStr">
        <is>
          <t>T</t>
        </is>
      </c>
      <c r="BD30" t="inlineStr">
        <is>
          <t>T</t>
        </is>
      </c>
      <c r="BE30" t="inlineStr">
        <is>
          <t>T</t>
        </is>
      </c>
      <c r="BF30" t="inlineStr">
        <is>
          <t>T</t>
        </is>
      </c>
      <c r="BG30" t="inlineStr">
        <is>
          <t>T</t>
        </is>
      </c>
      <c r="BH30" t="inlineStr">
        <is>
          <t>T</t>
        </is>
      </c>
      <c r="BI30" t="inlineStr">
        <is>
          <t>T</t>
        </is>
      </c>
      <c r="BJ30" t="inlineStr">
        <is>
          <t>T</t>
        </is>
      </c>
      <c r="BK30" t="inlineStr">
        <is>
          <t>T</t>
        </is>
      </c>
      <c r="BL30" t="inlineStr">
        <is>
          <t>T</t>
        </is>
      </c>
      <c r="BM30" t="inlineStr">
        <is>
          <t>T</t>
        </is>
      </c>
      <c r="BN30" t="inlineStr">
        <is>
          <t>T</t>
        </is>
      </c>
      <c r="BO30" t="inlineStr">
        <is>
          <t>T</t>
        </is>
      </c>
      <c r="BP30" t="inlineStr">
        <is>
          <t>T</t>
        </is>
      </c>
      <c r="BQ30" t="inlineStr">
        <is>
          <t>T</t>
        </is>
      </c>
      <c r="BR30" t="n">
        <v>17.27</v>
      </c>
      <c r="BS30" t="inlineStr">
        <is>
          <t>T</t>
        </is>
      </c>
    </row>
    <row r="31">
      <c r="A31" t="inlineStr">
        <is>
          <t>OREAS0134b</t>
        </is>
      </c>
      <c r="B31" t="n">
        <v>0.0204</v>
      </c>
      <c r="C31" t="n">
        <v>1.169644</v>
      </c>
      <c r="D31" t="n">
        <v>0.0228</v>
      </c>
      <c r="E31" t="inlineStr">
        <is>
          <t>T</t>
        </is>
      </c>
      <c r="F31" t="inlineStr">
        <is>
          <t>T</t>
        </is>
      </c>
      <c r="G31" t="n">
        <v>0.149</v>
      </c>
      <c r="H31" t="inlineStr">
        <is>
          <t>T</t>
        </is>
      </c>
      <c r="I31" t="inlineStr">
        <is>
          <t>T</t>
        </is>
      </c>
      <c r="J31" t="n">
        <v>4.2738508</v>
      </c>
      <c r="K31" t="n">
        <v>0.0561</v>
      </c>
      <c r="L31" t="inlineStr">
        <is>
          <t>T</t>
        </is>
      </c>
      <c r="M31" t="inlineStr">
        <is>
          <t>T</t>
        </is>
      </c>
      <c r="N31" t="n">
        <v>0.0107</v>
      </c>
      <c r="O31" t="inlineStr">
        <is>
          <t>T</t>
        </is>
      </c>
      <c r="P31" t="inlineStr">
        <is>
          <t>T</t>
        </is>
      </c>
      <c r="Q31" t="n">
        <v>0.1348</v>
      </c>
      <c r="R31" t="inlineStr">
        <is>
          <t>T</t>
        </is>
      </c>
      <c r="S31" t="inlineStr">
        <is>
          <t>T</t>
        </is>
      </c>
      <c r="T31" t="inlineStr">
        <is>
          <t>T</t>
        </is>
      </c>
      <c r="U31" t="n">
        <v>12.37</v>
      </c>
      <c r="V31" t="inlineStr">
        <is>
          <t>T</t>
        </is>
      </c>
      <c r="W31" t="inlineStr">
        <is>
          <t>T</t>
        </is>
      </c>
      <c r="X31" t="inlineStr">
        <is>
          <t>T</t>
        </is>
      </c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n">
        <v>2.0081095</v>
      </c>
      <c r="AI31" t="inlineStr">
        <is>
          <t>T</t>
        </is>
      </c>
      <c r="AJ31" t="inlineStr">
        <is>
          <t>T</t>
        </is>
      </c>
      <c r="AK31" t="inlineStr">
        <is>
          <t>T</t>
        </is>
      </c>
      <c r="AL31" t="inlineStr">
        <is>
          <t>T</t>
        </is>
      </c>
      <c r="AM31" t="inlineStr">
        <is>
          <t>T</t>
        </is>
      </c>
      <c r="AN31" t="inlineStr">
        <is>
          <t>T</t>
        </is>
      </c>
      <c r="AO31" t="inlineStr">
        <is>
          <t>T</t>
        </is>
      </c>
      <c r="AP31" t="n">
        <v>13.36</v>
      </c>
      <c r="AQ31" t="inlineStr">
        <is>
          <t>T</t>
        </is>
      </c>
      <c r="AR31" t="inlineStr">
        <is>
          <t>T</t>
        </is>
      </c>
      <c r="AS31" t="inlineStr">
        <is>
          <t>T</t>
        </is>
      </c>
      <c r="AT31" t="inlineStr">
        <is>
          <t>T</t>
        </is>
      </c>
      <c r="AU31" t="inlineStr">
        <is>
          <t>T</t>
        </is>
      </c>
      <c r="AV31" t="inlineStr">
        <is>
          <t>T</t>
        </is>
      </c>
      <c r="AW31" t="inlineStr">
        <is>
          <t>T</t>
        </is>
      </c>
      <c r="AX31" t="n">
        <v>19.68</v>
      </c>
      <c r="AY31" t="n">
        <v>0.0124</v>
      </c>
      <c r="AZ31" t="inlineStr">
        <is>
          <t>T</t>
        </is>
      </c>
      <c r="BA31" t="inlineStr">
        <is>
          <t>T</t>
        </is>
      </c>
      <c r="BB31" t="n">
        <v>6.0673053</v>
      </c>
      <c r="BC31" t="inlineStr">
        <is>
          <t>T</t>
        </is>
      </c>
      <c r="BD31" t="inlineStr">
        <is>
          <t>T</t>
        </is>
      </c>
      <c r="BE31" t="inlineStr">
        <is>
          <t>T</t>
        </is>
      </c>
      <c r="BF31" t="inlineStr">
        <is>
          <t>T</t>
        </is>
      </c>
      <c r="BG31" t="inlineStr">
        <is>
          <t>T</t>
        </is>
      </c>
      <c r="BH31" t="inlineStr">
        <is>
          <t>T</t>
        </is>
      </c>
      <c r="BI31" t="inlineStr">
        <is>
          <t>T</t>
        </is>
      </c>
      <c r="BJ31" t="inlineStr">
        <is>
          <t>T</t>
        </is>
      </c>
      <c r="BK31" t="inlineStr">
        <is>
          <t>T</t>
        </is>
      </c>
      <c r="BL31" t="inlineStr">
        <is>
          <t>T</t>
        </is>
      </c>
      <c r="BM31" t="inlineStr">
        <is>
          <t>T</t>
        </is>
      </c>
      <c r="BN31" t="inlineStr">
        <is>
          <t>T</t>
        </is>
      </c>
      <c r="BO31" t="inlineStr">
        <is>
          <t>T</t>
        </is>
      </c>
      <c r="BP31" t="inlineStr">
        <is>
          <t>T</t>
        </is>
      </c>
      <c r="BQ31" t="inlineStr">
        <is>
          <t>T</t>
        </is>
      </c>
      <c r="BR31" t="n">
        <v>18.03</v>
      </c>
      <c r="BS31" t="inlineStr">
        <is>
          <t>T</t>
        </is>
      </c>
    </row>
    <row r="32">
      <c r="A32" t="inlineStr">
        <is>
          <t>OREAS0135</t>
        </is>
      </c>
      <c r="B32" t="n">
        <v>0.00552</v>
      </c>
      <c r="C32" t="n">
        <v>4.94</v>
      </c>
      <c r="D32" t="n">
        <v>0.0888</v>
      </c>
      <c r="E32" t="inlineStr">
        <is>
          <t>T</t>
        </is>
      </c>
      <c r="F32" t="inlineStr">
        <is>
          <t>T</t>
        </is>
      </c>
      <c r="G32" t="n">
        <v>0.4435</v>
      </c>
      <c r="H32" t="n">
        <v>0.00027</v>
      </c>
      <c r="I32" t="n">
        <v>0.000444</v>
      </c>
      <c r="J32" t="n">
        <v>1.9</v>
      </c>
      <c r="K32" t="n">
        <v>0.0061</v>
      </c>
      <c r="L32" t="n">
        <v>0.007</v>
      </c>
      <c r="M32" t="inlineStr">
        <is>
          <t>T</t>
        </is>
      </c>
      <c r="N32" t="n">
        <v>0.00299</v>
      </c>
      <c r="O32" t="n">
        <v>0.00424</v>
      </c>
      <c r="P32" t="n">
        <v>0.000557</v>
      </c>
      <c r="Q32" t="n">
        <v>0.0278</v>
      </c>
      <c r="R32" t="n">
        <v>0.000438</v>
      </c>
      <c r="S32" t="n">
        <v>0.000233</v>
      </c>
      <c r="T32" t="n">
        <v>0.000194</v>
      </c>
      <c r="U32" t="n">
        <v>9.130000000000001</v>
      </c>
      <c r="V32" t="n">
        <v>0.00131</v>
      </c>
      <c r="W32" t="n">
        <v>0.000559</v>
      </c>
      <c r="X32" t="inlineStr">
        <is>
          <t>T</t>
        </is>
      </c>
      <c r="Y32" t="n">
        <v>0.000298</v>
      </c>
      <c r="Z32" t="n">
        <v>0.000121</v>
      </c>
      <c r="AA32" t="n">
        <v>8.4e-05</v>
      </c>
      <c r="AB32" t="n">
        <v>9.000000000000001e-05</v>
      </c>
      <c r="AC32" t="inlineStr">
        <is>
          <t>T</t>
        </is>
      </c>
      <c r="AD32" t="n">
        <v>4.36</v>
      </c>
      <c r="AE32" t="n">
        <v>0.00337</v>
      </c>
      <c r="AF32" t="n">
        <v>0.00457</v>
      </c>
      <c r="AG32" t="n">
        <v>3.1e-05</v>
      </c>
      <c r="AH32" t="n">
        <v>0.988</v>
      </c>
      <c r="AI32" t="n">
        <v>0.449</v>
      </c>
      <c r="AJ32" t="n">
        <v>0.000817</v>
      </c>
      <c r="AK32" t="inlineStr">
        <is>
          <t>T</t>
        </is>
      </c>
      <c r="AL32" t="n">
        <v>4.6e-05</v>
      </c>
      <c r="AM32" t="n">
        <v>0.0032</v>
      </c>
      <c r="AN32" t="n">
        <v>0.00337</v>
      </c>
      <c r="AO32" t="n">
        <v>0.08799999999999999</v>
      </c>
      <c r="AP32" t="n">
        <v>1.7</v>
      </c>
      <c r="AQ32" t="inlineStr">
        <is>
          <t>T</t>
        </is>
      </c>
      <c r="AR32" t="n">
        <v>0.000871</v>
      </c>
      <c r="AS32" t="inlineStr">
        <is>
          <t>T</t>
        </is>
      </c>
      <c r="AT32" t="n">
        <v>0.0216</v>
      </c>
      <c r="AU32" t="inlineStr">
        <is>
          <t>T</t>
        </is>
      </c>
      <c r="AV32" t="inlineStr">
        <is>
          <t>T</t>
        </is>
      </c>
      <c r="AW32" t="inlineStr">
        <is>
          <t>T</t>
        </is>
      </c>
      <c r="AX32" t="n">
        <v>7</v>
      </c>
      <c r="AY32" t="n">
        <v>0.00372</v>
      </c>
      <c r="AZ32" t="n">
        <v>0.0007649999999999999</v>
      </c>
      <c r="BA32" t="inlineStr">
        <is>
          <t>T</t>
        </is>
      </c>
      <c r="BB32" t="n">
        <v>23.74</v>
      </c>
      <c r="BC32" t="n">
        <v>0.000617</v>
      </c>
      <c r="BD32" t="n">
        <v>0.000245</v>
      </c>
      <c r="BE32" t="n">
        <v>0.0163</v>
      </c>
      <c r="BF32" t="inlineStr">
        <is>
          <t>T</t>
        </is>
      </c>
      <c r="BG32" t="n">
        <v>7.7e-05</v>
      </c>
      <c r="BH32" t="n">
        <v>1.9e-05</v>
      </c>
      <c r="BI32" t="n">
        <v>0.000934</v>
      </c>
      <c r="BJ32" t="n">
        <v>0.163</v>
      </c>
      <c r="BK32" t="n">
        <v>0.00338</v>
      </c>
      <c r="BL32" t="n">
        <v>3e-05</v>
      </c>
      <c r="BM32" t="n">
        <v>0.0009859999999999999</v>
      </c>
      <c r="BN32" t="n">
        <v>0.0081</v>
      </c>
      <c r="BO32" t="n">
        <v>0.000403</v>
      </c>
      <c r="BP32" t="n">
        <v>0.00235</v>
      </c>
      <c r="BQ32" t="n">
        <v>0.000209</v>
      </c>
      <c r="BR32" t="n">
        <v>2.8</v>
      </c>
      <c r="BS32" t="n">
        <v>0.0102</v>
      </c>
    </row>
    <row r="33">
      <c r="A33" t="inlineStr">
        <is>
          <t>OREAS0135b</t>
        </is>
      </c>
      <c r="B33" t="n">
        <v>0.00535</v>
      </c>
      <c r="C33" t="n">
        <v>5.81</v>
      </c>
      <c r="D33" t="n">
        <v>0.0707</v>
      </c>
      <c r="E33" t="inlineStr">
        <is>
          <t>T</t>
        </is>
      </c>
      <c r="F33" t="n">
        <v>0.0106</v>
      </c>
      <c r="G33" t="n">
        <v>0.351991</v>
      </c>
      <c r="H33" t="n">
        <v>0.000245</v>
      </c>
      <c r="I33" t="n">
        <v>0.000266</v>
      </c>
      <c r="J33" t="n">
        <v>0.481</v>
      </c>
      <c r="K33" t="n">
        <v>0.0069</v>
      </c>
      <c r="L33" t="n">
        <v>0.0086</v>
      </c>
      <c r="M33" t="inlineStr">
        <is>
          <t>T</t>
        </is>
      </c>
      <c r="N33" t="n">
        <v>0.000626</v>
      </c>
      <c r="O33" t="n">
        <v>0.0076</v>
      </c>
      <c r="P33" t="n">
        <v>0.000376</v>
      </c>
      <c r="Q33" t="n">
        <v>0.0114</v>
      </c>
      <c r="R33" t="n">
        <v>0.000435</v>
      </c>
      <c r="S33" t="n">
        <v>0.000204</v>
      </c>
      <c r="T33" t="n">
        <v>0.000206</v>
      </c>
      <c r="U33" t="n">
        <v>5.36</v>
      </c>
      <c r="V33" t="n">
        <v>0.00183</v>
      </c>
      <c r="W33" t="n">
        <v>0.000587</v>
      </c>
      <c r="X33" t="n">
        <v>0.000326</v>
      </c>
      <c r="Y33" t="n">
        <v>0.000212</v>
      </c>
      <c r="Z33" t="n">
        <v>9.1e-05</v>
      </c>
      <c r="AA33" t="n">
        <v>7.7e-05</v>
      </c>
      <c r="AB33" t="n">
        <v>6.9e-05</v>
      </c>
      <c r="AC33" t="inlineStr">
        <is>
          <t>T</t>
        </is>
      </c>
      <c r="AD33" t="n">
        <v>2.52</v>
      </c>
      <c r="AE33" t="n">
        <v>0.0041</v>
      </c>
      <c r="AF33" t="n">
        <v>0.0021</v>
      </c>
      <c r="AG33" t="n">
        <v>2.9e-05</v>
      </c>
      <c r="AH33" t="n">
        <v>0.357</v>
      </c>
      <c r="AI33" t="n">
        <v>0.326</v>
      </c>
      <c r="AJ33" t="n">
        <v>0.000414</v>
      </c>
      <c r="AK33" t="n">
        <v>0.095</v>
      </c>
      <c r="AL33" t="n">
        <v>0.00103</v>
      </c>
      <c r="AM33" t="n">
        <v>0.00363</v>
      </c>
      <c r="AN33" t="n">
        <v>0.00213</v>
      </c>
      <c r="AO33" t="n">
        <v>0.044</v>
      </c>
      <c r="AP33" t="n">
        <v>1.71</v>
      </c>
      <c r="AQ33" t="inlineStr">
        <is>
          <t>T</t>
        </is>
      </c>
      <c r="AR33" t="n">
        <v>0.000963</v>
      </c>
      <c r="AS33" t="inlineStr">
        <is>
          <t>T</t>
        </is>
      </c>
      <c r="AT33" t="n">
        <v>0.014</v>
      </c>
      <c r="AU33" t="inlineStr">
        <is>
          <t>T</t>
        </is>
      </c>
      <c r="AV33" t="inlineStr">
        <is>
          <t>T</t>
        </is>
      </c>
      <c r="AW33" t="inlineStr">
        <is>
          <t>T</t>
        </is>
      </c>
      <c r="AX33" t="n">
        <v>3.03</v>
      </c>
      <c r="AY33" t="n">
        <v>0.00376</v>
      </c>
      <c r="AZ33" t="n">
        <v>0.00103</v>
      </c>
      <c r="BA33" t="n">
        <v>0.000279</v>
      </c>
      <c r="BB33" t="n">
        <v>29.9205093</v>
      </c>
      <c r="BC33" t="n">
        <v>0.000725</v>
      </c>
      <c r="BD33" t="n">
        <v>0.000402</v>
      </c>
      <c r="BE33" t="n">
        <v>0.0114</v>
      </c>
      <c r="BF33" t="n">
        <v>9.2e-05</v>
      </c>
      <c r="BG33" t="n">
        <v>8.000000000000001e-05</v>
      </c>
      <c r="BH33" t="n">
        <v>1.5e-05</v>
      </c>
      <c r="BI33" t="n">
        <v>0.00123</v>
      </c>
      <c r="BJ33" t="n">
        <v>0.189</v>
      </c>
      <c r="BK33" t="n">
        <v>0.000565</v>
      </c>
      <c r="BL33" t="n">
        <v>2.9e-05</v>
      </c>
      <c r="BM33" t="n">
        <v>0.000506</v>
      </c>
      <c r="BN33" t="n">
        <v>0.0147</v>
      </c>
      <c r="BO33" t="n">
        <v>0.000317</v>
      </c>
      <c r="BP33" t="n">
        <v>0.00211</v>
      </c>
      <c r="BQ33" t="n">
        <v>0.00019</v>
      </c>
      <c r="BR33" t="n">
        <v>2.73</v>
      </c>
      <c r="BS33" t="n">
        <v>0.0067</v>
      </c>
    </row>
    <row r="34">
      <c r="A34" t="inlineStr">
        <is>
          <t>OREAS0136</t>
        </is>
      </c>
      <c r="B34" t="n">
        <v>0.0149</v>
      </c>
      <c r="C34" t="n">
        <v>4.09</v>
      </c>
      <c r="D34" t="n">
        <v>0.2145</v>
      </c>
      <c r="E34" t="inlineStr">
        <is>
          <t>T</t>
        </is>
      </c>
      <c r="F34" t="inlineStr">
        <is>
          <t>T</t>
        </is>
      </c>
      <c r="G34" t="n">
        <v>0.4109</v>
      </c>
      <c r="H34" t="n">
        <v>0.000237</v>
      </c>
      <c r="I34" t="n">
        <v>0.000637</v>
      </c>
      <c r="J34" t="n">
        <v>2.25</v>
      </c>
      <c r="K34" t="n">
        <v>0.0102</v>
      </c>
      <c r="L34" t="n">
        <v>0.0092</v>
      </c>
      <c r="M34" t="inlineStr">
        <is>
          <t>T</t>
        </is>
      </c>
      <c r="N34" t="n">
        <v>0.00287</v>
      </c>
      <c r="O34" t="n">
        <v>0.00357</v>
      </c>
      <c r="P34" t="n">
        <v>0.000456</v>
      </c>
      <c r="Q34" t="n">
        <v>0.0306</v>
      </c>
      <c r="R34" t="n">
        <v>0.000588</v>
      </c>
      <c r="S34" t="n">
        <v>0.000275</v>
      </c>
      <c r="T34" t="n">
        <v>0.000397</v>
      </c>
      <c r="U34" t="n">
        <v>11.5</v>
      </c>
      <c r="V34" t="n">
        <v>0.00122</v>
      </c>
      <c r="W34" t="n">
        <v>0.000797</v>
      </c>
      <c r="X34" t="inlineStr">
        <is>
          <t>T</t>
        </is>
      </c>
      <c r="Y34" t="n">
        <v>0.00025</v>
      </c>
      <c r="Z34" t="n">
        <v>0.00017</v>
      </c>
      <c r="AA34" t="n">
        <v>0.000102</v>
      </c>
      <c r="AB34" t="n">
        <v>0.000212</v>
      </c>
      <c r="AC34" t="inlineStr">
        <is>
          <t>T</t>
        </is>
      </c>
      <c r="AD34" t="n">
        <v>3.61</v>
      </c>
      <c r="AE34" t="n">
        <v>0.00466</v>
      </c>
      <c r="AF34" t="n">
        <v>0.00385</v>
      </c>
      <c r="AG34" t="n">
        <v>3.2e-05</v>
      </c>
      <c r="AH34" t="n">
        <v>0.885</v>
      </c>
      <c r="AI34" t="n">
        <v>0.968</v>
      </c>
      <c r="AJ34" t="n">
        <v>0.00082</v>
      </c>
      <c r="AK34" t="n">
        <v>0.146</v>
      </c>
      <c r="AL34" t="inlineStr">
        <is>
          <t>T</t>
        </is>
      </c>
      <c r="AM34" t="n">
        <v>0.00428</v>
      </c>
      <c r="AN34" t="n">
        <v>0.00284</v>
      </c>
      <c r="AO34" t="n">
        <v>0.09</v>
      </c>
      <c r="AP34" t="n">
        <v>4.76</v>
      </c>
      <c r="AQ34" t="inlineStr">
        <is>
          <t>T</t>
        </is>
      </c>
      <c r="AR34" t="n">
        <v>0.00114</v>
      </c>
      <c r="AS34" t="inlineStr">
        <is>
          <t>T</t>
        </is>
      </c>
      <c r="AT34" t="n">
        <v>0.0175</v>
      </c>
      <c r="AU34" t="inlineStr">
        <is>
          <t>T</t>
        </is>
      </c>
      <c r="AV34" t="inlineStr">
        <is>
          <t>T</t>
        </is>
      </c>
      <c r="AW34" t="inlineStr">
        <is>
          <t>T</t>
        </is>
      </c>
      <c r="AX34" t="n">
        <v>7.47</v>
      </c>
      <c r="AY34" t="n">
        <v>0.009599999999999999</v>
      </c>
      <c r="AZ34" t="n">
        <v>0.000675</v>
      </c>
      <c r="BA34" t="inlineStr">
        <is>
          <t>T</t>
        </is>
      </c>
      <c r="BB34" t="n">
        <v>21.36</v>
      </c>
      <c r="BC34" t="n">
        <v>0.000817</v>
      </c>
      <c r="BD34" t="n">
        <v>0.000438</v>
      </c>
      <c r="BE34" t="n">
        <v>0.0151</v>
      </c>
      <c r="BF34" t="inlineStr">
        <is>
          <t>T</t>
        </is>
      </c>
      <c r="BG34" t="n">
        <v>0.000103</v>
      </c>
      <c r="BH34" t="n">
        <v>1.8e-05</v>
      </c>
      <c r="BI34" t="n">
        <v>0.00079</v>
      </c>
      <c r="BJ34" t="n">
        <v>0.128</v>
      </c>
      <c r="BK34" t="n">
        <v>0.00292</v>
      </c>
      <c r="BL34" t="n">
        <v>3.4e-05</v>
      </c>
      <c r="BM34" t="n">
        <v>0.000865</v>
      </c>
      <c r="BN34" t="n">
        <v>0.0066</v>
      </c>
      <c r="BO34" t="n">
        <v>0.00067</v>
      </c>
      <c r="BP34" t="n">
        <v>0.00317</v>
      </c>
      <c r="BQ34" t="n">
        <v>0.000223</v>
      </c>
      <c r="BR34" t="n">
        <v>3.63</v>
      </c>
      <c r="BS34" t="n">
        <v>0.0086</v>
      </c>
    </row>
    <row r="35">
      <c r="A35" t="inlineStr">
        <is>
          <t>OREAS0137</t>
        </is>
      </c>
      <c r="B35" t="n">
        <v>0.00258</v>
      </c>
      <c r="C35" t="n">
        <v>4.82</v>
      </c>
      <c r="D35" t="n">
        <v>0.024</v>
      </c>
      <c r="E35" t="inlineStr">
        <is>
          <t>T</t>
        </is>
      </c>
      <c r="F35" t="inlineStr">
        <is>
          <t>T</t>
        </is>
      </c>
      <c r="G35" t="n">
        <v>0.7775</v>
      </c>
      <c r="H35" t="n">
        <v>0.000287</v>
      </c>
      <c r="I35" t="n">
        <v>0.000404</v>
      </c>
      <c r="J35" t="n">
        <v>1.47</v>
      </c>
      <c r="K35" t="n">
        <v>0.01</v>
      </c>
      <c r="L35" t="n">
        <v>0.00485</v>
      </c>
      <c r="M35" t="inlineStr">
        <is>
          <t>T</t>
        </is>
      </c>
      <c r="N35" t="n">
        <v>0.00269</v>
      </c>
      <c r="O35" t="n">
        <v>0.00393</v>
      </c>
      <c r="P35" t="n">
        <v>0.000512</v>
      </c>
      <c r="Q35" t="n">
        <v>0.0246</v>
      </c>
      <c r="R35" t="n">
        <v>0.000343</v>
      </c>
      <c r="S35" t="n">
        <v>0.000194</v>
      </c>
      <c r="T35" t="n">
        <v>8.7e-05</v>
      </c>
      <c r="U35" t="n">
        <v>9.69</v>
      </c>
      <c r="V35" t="n">
        <v>0.00125</v>
      </c>
      <c r="W35" t="n">
        <v>0.000441</v>
      </c>
      <c r="X35" t="inlineStr">
        <is>
          <t>T</t>
        </is>
      </c>
      <c r="Y35" t="n">
        <v>0.000309</v>
      </c>
      <c r="Z35" t="n">
        <v>0.000156</v>
      </c>
      <c r="AA35" t="n">
        <v>6.7e-05</v>
      </c>
      <c r="AB35" t="n">
        <v>3.7e-05</v>
      </c>
      <c r="AC35" t="inlineStr">
        <is>
          <t>T</t>
        </is>
      </c>
      <c r="AD35" t="n">
        <v>4.4</v>
      </c>
      <c r="AE35" t="n">
        <v>0.00315</v>
      </c>
      <c r="AF35" t="n">
        <v>0.00472</v>
      </c>
      <c r="AG35" t="n">
        <v>2.8e-05</v>
      </c>
      <c r="AH35" t="n">
        <v>0.819</v>
      </c>
      <c r="AI35" t="n">
        <v>0.325</v>
      </c>
      <c r="AJ35" t="n">
        <v>0.0009829999999999999</v>
      </c>
      <c r="AK35" t="n">
        <v>0.15</v>
      </c>
      <c r="AL35" t="n">
        <v>0.00068</v>
      </c>
      <c r="AM35" t="inlineStr">
        <is>
          <t>T</t>
        </is>
      </c>
      <c r="AN35" t="n">
        <v>0.00373</v>
      </c>
      <c r="AO35" t="n">
        <v>0.089</v>
      </c>
      <c r="AP35" t="n">
        <v>0.673</v>
      </c>
      <c r="AQ35" t="inlineStr">
        <is>
          <t>T</t>
        </is>
      </c>
      <c r="AR35" t="n">
        <v>0.000643</v>
      </c>
      <c r="AS35" t="inlineStr">
        <is>
          <t>T</t>
        </is>
      </c>
      <c r="AT35" t="n">
        <v>0.0211</v>
      </c>
      <c r="AU35" t="inlineStr">
        <is>
          <t>T</t>
        </is>
      </c>
      <c r="AV35" t="inlineStr">
        <is>
          <t>T</t>
        </is>
      </c>
      <c r="AW35" t="inlineStr">
        <is>
          <t>T</t>
        </is>
      </c>
      <c r="AX35" t="n">
        <v>9.369999999999999</v>
      </c>
      <c r="AY35" t="n">
        <v>0.00205</v>
      </c>
      <c r="AZ35" t="n">
        <v>0.000724</v>
      </c>
      <c r="BA35" t="inlineStr">
        <is>
          <t>T</t>
        </is>
      </c>
      <c r="BB35" t="n">
        <v>22.51</v>
      </c>
      <c r="BC35" t="n">
        <v>0.000386</v>
      </c>
      <c r="BD35" t="n">
        <v>0.000163</v>
      </c>
      <c r="BE35" t="n">
        <v>0.0262</v>
      </c>
      <c r="BF35" t="inlineStr">
        <is>
          <t>T</t>
        </is>
      </c>
      <c r="BG35" t="n">
        <v>6.4e-05</v>
      </c>
      <c r="BH35" t="n">
        <v>3e-05</v>
      </c>
      <c r="BI35" t="n">
        <v>0.000892</v>
      </c>
      <c r="BJ35" t="n">
        <v>0.158</v>
      </c>
      <c r="BK35" t="n">
        <v>0.00394</v>
      </c>
      <c r="BL35" t="n">
        <v>2.8e-05</v>
      </c>
      <c r="BM35" t="n">
        <v>0.00119</v>
      </c>
      <c r="BN35" t="n">
        <v>0.0081</v>
      </c>
      <c r="BO35" t="n">
        <v>0.000263</v>
      </c>
      <c r="BP35" t="n">
        <v>0.00182</v>
      </c>
      <c r="BQ35" t="n">
        <v>0.000191</v>
      </c>
      <c r="BR35" t="n">
        <v>4.92</v>
      </c>
      <c r="BS35" t="n">
        <v>0.0106</v>
      </c>
    </row>
    <row r="36">
      <c r="A36" t="inlineStr">
        <is>
          <t>OREAS0138</t>
        </is>
      </c>
      <c r="B36" t="n">
        <v>0.00451</v>
      </c>
      <c r="C36" t="n">
        <v>4.32</v>
      </c>
      <c r="D36" t="n">
        <v>0.0275</v>
      </c>
      <c r="E36" t="inlineStr">
        <is>
          <t>T</t>
        </is>
      </c>
      <c r="F36" t="inlineStr">
        <is>
          <t>T</t>
        </is>
      </c>
      <c r="G36" t="inlineStr">
        <is>
          <t>T</t>
        </is>
      </c>
      <c r="H36" t="n">
        <v>0.000299</v>
      </c>
      <c r="I36" t="n">
        <v>0.000492</v>
      </c>
      <c r="J36" t="n">
        <v>1.27</v>
      </c>
      <c r="K36" t="n">
        <v>0.0168</v>
      </c>
      <c r="L36" t="n">
        <v>0.0056</v>
      </c>
      <c r="M36" t="inlineStr">
        <is>
          <t>T</t>
        </is>
      </c>
      <c r="N36" t="n">
        <v>0.00267</v>
      </c>
      <c r="O36" t="n">
        <v>0.0036</v>
      </c>
      <c r="P36" t="n">
        <v>0.000421</v>
      </c>
      <c r="Q36" t="n">
        <v>0.0266</v>
      </c>
      <c r="R36" t="n">
        <v>0.000319</v>
      </c>
      <c r="S36" t="n">
        <v>0.000178</v>
      </c>
      <c r="T36" t="inlineStr">
        <is>
          <t>T</t>
        </is>
      </c>
      <c r="U36" t="n">
        <v>11.02</v>
      </c>
      <c r="V36" t="n">
        <v>0.00114</v>
      </c>
      <c r="W36" t="n">
        <v>0.000394</v>
      </c>
      <c r="X36" t="inlineStr">
        <is>
          <t>T</t>
        </is>
      </c>
      <c r="Y36" t="n">
        <v>0.00028</v>
      </c>
      <c r="Z36" t="n">
        <v>0.000249</v>
      </c>
      <c r="AA36" t="n">
        <v>6.1e-05</v>
      </c>
      <c r="AB36" t="n">
        <v>5e-05</v>
      </c>
      <c r="AC36" t="inlineStr">
        <is>
          <t>T</t>
        </is>
      </c>
      <c r="AD36" t="n">
        <v>3.96</v>
      </c>
      <c r="AE36" t="n">
        <v>0.00275</v>
      </c>
      <c r="AF36" t="n">
        <v>0.00438</v>
      </c>
      <c r="AG36" t="n">
        <v>2.6e-05</v>
      </c>
      <c r="AH36" t="n">
        <v>0.644</v>
      </c>
      <c r="AI36" t="n">
        <v>0.459</v>
      </c>
      <c r="AJ36" t="n">
        <v>0.00107</v>
      </c>
      <c r="AK36" t="n">
        <v>0.131</v>
      </c>
      <c r="AL36" t="n">
        <v>0.00065</v>
      </c>
      <c r="AM36" t="n">
        <v>0.00224</v>
      </c>
      <c r="AN36" t="n">
        <v>0.00373</v>
      </c>
      <c r="AO36" t="n">
        <v>0.09</v>
      </c>
      <c r="AP36" t="n">
        <v>1.23</v>
      </c>
      <c r="AQ36" t="inlineStr">
        <is>
          <t>T</t>
        </is>
      </c>
      <c r="AR36" t="n">
        <v>0.000575</v>
      </c>
      <c r="AS36" t="inlineStr">
        <is>
          <t>T</t>
        </is>
      </c>
      <c r="AT36" t="n">
        <v>0.0185</v>
      </c>
      <c r="AU36" t="inlineStr">
        <is>
          <t>T</t>
        </is>
      </c>
      <c r="AV36" t="inlineStr">
        <is>
          <t>T</t>
        </is>
      </c>
      <c r="AW36" t="inlineStr">
        <is>
          <t>T</t>
        </is>
      </c>
      <c r="AX36" t="n">
        <v>12.35</v>
      </c>
      <c r="AY36" t="n">
        <v>0.00349</v>
      </c>
      <c r="AZ36" t="n">
        <v>0.000639</v>
      </c>
      <c r="BA36" t="n">
        <v>0.000221</v>
      </c>
      <c r="BB36" t="n">
        <v>19.85</v>
      </c>
      <c r="BC36" t="n">
        <v>0.000455</v>
      </c>
      <c r="BD36" t="n">
        <v>0.000182</v>
      </c>
      <c r="BE36" t="n">
        <v>0.0328</v>
      </c>
      <c r="BF36" t="inlineStr">
        <is>
          <t>T</t>
        </is>
      </c>
      <c r="BG36" t="n">
        <v>5.8e-05</v>
      </c>
      <c r="BH36" t="n">
        <v>3.9e-05</v>
      </c>
      <c r="BI36" t="n">
        <v>0.000894</v>
      </c>
      <c r="BJ36" t="n">
        <v>0.143</v>
      </c>
      <c r="BK36" t="n">
        <v>0.00405</v>
      </c>
      <c r="BL36" t="n">
        <v>2.5e-05</v>
      </c>
      <c r="BM36" t="n">
        <v>0.00128</v>
      </c>
      <c r="BN36" t="n">
        <v>0.0081</v>
      </c>
      <c r="BO36" t="n">
        <v>0.000251</v>
      </c>
      <c r="BP36" t="n">
        <v>0.00172</v>
      </c>
      <c r="BQ36" t="n">
        <v>0.000171</v>
      </c>
      <c r="BR36" t="n">
        <v>8.19</v>
      </c>
      <c r="BS36" t="n">
        <v>0.0098</v>
      </c>
    </row>
    <row r="37">
      <c r="A37" t="inlineStr">
        <is>
          <t>OREAS0139</t>
        </is>
      </c>
      <c r="B37" t="n">
        <v>0.00781</v>
      </c>
      <c r="C37" t="n">
        <v>3.62</v>
      </c>
      <c r="D37" t="n">
        <v>0.0315</v>
      </c>
      <c r="E37" t="inlineStr">
        <is>
          <t>T</t>
        </is>
      </c>
      <c r="F37" t="inlineStr">
        <is>
          <t>T</t>
        </is>
      </c>
      <c r="G37" t="inlineStr">
        <is>
          <t>T</t>
        </is>
      </c>
      <c r="H37" t="n">
        <v>0.000287</v>
      </c>
      <c r="I37" t="n">
        <v>0.000683</v>
      </c>
      <c r="J37" t="n">
        <v>1.15</v>
      </c>
      <c r="K37" t="n">
        <v>0.0278</v>
      </c>
      <c r="L37" t="n">
        <v>0.00338</v>
      </c>
      <c r="M37" t="inlineStr">
        <is>
          <t>T</t>
        </is>
      </c>
      <c r="N37" t="n">
        <v>0.00256</v>
      </c>
      <c r="O37" t="n">
        <v>0.00294</v>
      </c>
      <c r="P37" t="n">
        <v>0.000322</v>
      </c>
      <c r="Q37" t="n">
        <v>0.0271</v>
      </c>
      <c r="R37" t="n">
        <v>0.000281</v>
      </c>
      <c r="S37" t="n">
        <v>0.000151</v>
      </c>
      <c r="T37" t="n">
        <v>7.1e-05</v>
      </c>
      <c r="U37" t="n">
        <v>11.79</v>
      </c>
      <c r="V37" t="n">
        <v>0.00102</v>
      </c>
      <c r="W37" t="n">
        <v>0.000363</v>
      </c>
      <c r="X37" t="inlineStr">
        <is>
          <t>T</t>
        </is>
      </c>
      <c r="Y37" t="n">
        <v>0.000229</v>
      </c>
      <c r="Z37" t="n">
        <v>0.000418</v>
      </c>
      <c r="AA37" t="n">
        <v>5.3e-05</v>
      </c>
      <c r="AB37" t="n">
        <v>7.3e-05</v>
      </c>
      <c r="AC37" t="inlineStr">
        <is>
          <t>T</t>
        </is>
      </c>
      <c r="AD37" t="n">
        <v>3.19</v>
      </c>
      <c r="AE37" t="n">
        <v>0.00137</v>
      </c>
      <c r="AF37" t="n">
        <v>0.00389</v>
      </c>
      <c r="AG37" t="n">
        <v>2.2e-05</v>
      </c>
      <c r="AH37" t="n">
        <v>0.491</v>
      </c>
      <c r="AI37" t="n">
        <v>0.663</v>
      </c>
      <c r="AJ37" t="n">
        <v>0.000982</v>
      </c>
      <c r="AK37" t="n">
        <v>0.108</v>
      </c>
      <c r="AL37" t="n">
        <v>0.000576</v>
      </c>
      <c r="AM37" t="n">
        <v>0.00178</v>
      </c>
      <c r="AN37" t="n">
        <v>0.00349</v>
      </c>
      <c r="AO37" t="n">
        <v>0.089</v>
      </c>
      <c r="AP37" t="n">
        <v>2.21</v>
      </c>
      <c r="AQ37" t="inlineStr">
        <is>
          <t>T</t>
        </is>
      </c>
      <c r="AR37" t="n">
        <v>0.000472</v>
      </c>
      <c r="AS37" t="inlineStr">
        <is>
          <t>T</t>
        </is>
      </c>
      <c r="AT37" t="n">
        <v>0.0145</v>
      </c>
      <c r="AU37" t="inlineStr">
        <is>
          <t>T</t>
        </is>
      </c>
      <c r="AV37" t="inlineStr">
        <is>
          <t>T</t>
        </is>
      </c>
      <c r="AW37" t="inlineStr">
        <is>
          <t>T</t>
        </is>
      </c>
      <c r="AX37" t="n">
        <v>16.02</v>
      </c>
      <c r="AY37" t="n">
        <v>0.0058</v>
      </c>
      <c r="AZ37" t="n">
        <v>0.000504</v>
      </c>
      <c r="BA37" t="n">
        <v>0.000278</v>
      </c>
      <c r="BB37" t="n">
        <v>16.34</v>
      </c>
      <c r="BC37" t="n">
        <v>0.000401</v>
      </c>
      <c r="BD37" t="n">
        <v>0.000227</v>
      </c>
      <c r="BE37" t="n">
        <v>0.0331</v>
      </c>
      <c r="BF37" t="inlineStr">
        <is>
          <t>T</t>
        </is>
      </c>
      <c r="BG37" t="n">
        <v>4.7e-05</v>
      </c>
      <c r="BH37" t="n">
        <v>5.7e-05</v>
      </c>
      <c r="BI37" t="n">
        <v>0.000754</v>
      </c>
      <c r="BJ37" t="n">
        <v>0.117</v>
      </c>
      <c r="BK37" t="n">
        <v>0.00376</v>
      </c>
      <c r="BL37" t="n">
        <v>2.1e-05</v>
      </c>
      <c r="BM37" t="n">
        <v>0.00122</v>
      </c>
      <c r="BN37" t="n">
        <v>0.00362</v>
      </c>
      <c r="BO37" t="n">
        <v>0.000221</v>
      </c>
      <c r="BP37" t="n">
        <v>0.00154</v>
      </c>
      <c r="BQ37" t="n">
        <v>0.000146</v>
      </c>
      <c r="BR37" t="n">
        <v>13.63</v>
      </c>
      <c r="BS37" t="n">
        <v>0.008</v>
      </c>
    </row>
    <row r="38">
      <c r="A38" t="inlineStr">
        <is>
          <t>OREAS0013b</t>
        </is>
      </c>
      <c r="B38" t="n">
        <v>8.6e-05</v>
      </c>
      <c r="C38" t="n">
        <v>8.41</v>
      </c>
      <c r="D38" t="n">
        <v>0.0057</v>
      </c>
      <c r="E38" t="n">
        <v>2.11e-05</v>
      </c>
      <c r="F38" t="inlineStr">
        <is>
          <t>T</t>
        </is>
      </c>
      <c r="G38" t="n">
        <v>0.0694</v>
      </c>
      <c r="H38" t="inlineStr">
        <is>
          <t>T</t>
        </is>
      </c>
      <c r="I38" t="inlineStr">
        <is>
          <t>T</t>
        </is>
      </c>
      <c r="J38" t="n">
        <v>5.57</v>
      </c>
      <c r="K38" t="inlineStr">
        <is>
          <t>T</t>
        </is>
      </c>
      <c r="L38" t="inlineStr">
        <is>
          <t>T</t>
        </is>
      </c>
      <c r="M38" t="inlineStr">
        <is>
          <t>T</t>
        </is>
      </c>
      <c r="N38" t="n">
        <v>0.0075</v>
      </c>
      <c r="O38" t="n">
        <v>0.865</v>
      </c>
      <c r="P38" t="inlineStr">
        <is>
          <t>T</t>
        </is>
      </c>
      <c r="Q38" t="n">
        <v>0.2327</v>
      </c>
      <c r="R38" t="inlineStr">
        <is>
          <t>T</t>
        </is>
      </c>
      <c r="S38" t="inlineStr">
        <is>
          <t>T</t>
        </is>
      </c>
      <c r="T38" t="inlineStr">
        <is>
          <t>T</t>
        </is>
      </c>
      <c r="U38" t="n">
        <v>8.41</v>
      </c>
      <c r="V38" t="inlineStr">
        <is>
          <t>T</t>
        </is>
      </c>
      <c r="W38" t="inlineStr">
        <is>
          <t>T</t>
        </is>
      </c>
      <c r="X38" t="inlineStr">
        <is>
          <t>T</t>
        </is>
      </c>
      <c r="Y38" t="inlineStr">
        <is>
          <t>T</t>
        </is>
      </c>
      <c r="Z38" t="inlineStr">
        <is>
          <t>T</t>
        </is>
      </c>
      <c r="AA38" t="inlineStr">
        <is>
          <t>T</t>
        </is>
      </c>
      <c r="AB38" t="inlineStr">
        <is>
          <t>T</t>
        </is>
      </c>
      <c r="AC38" t="n">
        <v>1.8e-06</v>
      </c>
      <c r="AD38" t="n">
        <v>2.3</v>
      </c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n">
        <v>3.01</v>
      </c>
      <c r="AI38" t="n">
        <v>0.13</v>
      </c>
      <c r="AJ38" t="n">
        <v>0.0009</v>
      </c>
      <c r="AK38" t="n">
        <v>1.67</v>
      </c>
      <c r="AL38" t="inlineStr">
        <is>
          <t>T</t>
        </is>
      </c>
      <c r="AM38" t="inlineStr">
        <is>
          <t>T</t>
        </is>
      </c>
      <c r="AN38" t="n">
        <v>0.2247</v>
      </c>
      <c r="AO38" t="n">
        <v>0.189</v>
      </c>
      <c r="AP38" t="inlineStr">
        <is>
          <t>T</t>
        </is>
      </c>
      <c r="AQ38" t="n">
        <v>1.31e-05</v>
      </c>
      <c r="AR38" t="inlineStr">
        <is>
          <t>T</t>
        </is>
      </c>
      <c r="AS38" t="n">
        <v>1.97e-05</v>
      </c>
      <c r="AT38" t="inlineStr">
        <is>
          <t>T</t>
        </is>
      </c>
      <c r="AU38" t="inlineStr">
        <is>
          <t>T</t>
        </is>
      </c>
      <c r="AV38" t="n">
        <v>4.3e-06</v>
      </c>
      <c r="AW38" t="n">
        <v>7.8e-06</v>
      </c>
      <c r="AX38" t="n">
        <v>1.2</v>
      </c>
      <c r="AY38" t="inlineStr">
        <is>
          <t>T</t>
        </is>
      </c>
      <c r="AZ38" t="inlineStr">
        <is>
          <t>T</t>
        </is>
      </c>
      <c r="BA38" t="inlineStr">
        <is>
          <t>T</t>
        </is>
      </c>
      <c r="BB38" t="n">
        <v>22.9</v>
      </c>
      <c r="BC38" t="inlineStr">
        <is>
          <t>T</t>
        </is>
      </c>
      <c r="BD38" t="inlineStr">
        <is>
          <t>T</t>
        </is>
      </c>
      <c r="BE38" t="n">
        <v>0.0537</v>
      </c>
      <c r="BF38" t="inlineStr">
        <is>
          <t>T</t>
        </is>
      </c>
      <c r="BG38" t="inlineStr">
        <is>
          <t>T</t>
        </is>
      </c>
      <c r="BH38" t="inlineStr">
        <is>
          <t>T</t>
        </is>
      </c>
      <c r="BI38" t="inlineStr">
        <is>
          <t>T</t>
        </is>
      </c>
      <c r="BJ38" t="n">
        <v>0.711</v>
      </c>
      <c r="BK38" t="inlineStr">
        <is>
          <t>T</t>
        </is>
      </c>
      <c r="BL38" t="inlineStr">
        <is>
          <t>T</t>
        </is>
      </c>
      <c r="BM38" t="inlineStr">
        <is>
          <t>T</t>
        </is>
      </c>
      <c r="BN38" t="n">
        <v>0.033</v>
      </c>
      <c r="BO38" t="inlineStr">
        <is>
          <t>T</t>
        </is>
      </c>
      <c r="BP38" t="inlineStr">
        <is>
          <t>T</t>
        </is>
      </c>
      <c r="BQ38" t="inlineStr">
        <is>
          <t>T</t>
        </is>
      </c>
      <c r="BR38" t="n">
        <v>0.0133</v>
      </c>
      <c r="BS38" t="n">
        <v>0.0108</v>
      </c>
    </row>
    <row r="39">
      <c r="A39" t="inlineStr">
        <is>
          <t>OREAS0013P</t>
        </is>
      </c>
      <c r="B39" t="inlineStr">
        <is>
          <t>T</t>
        </is>
      </c>
      <c r="C39" t="n">
        <v>10.16</v>
      </c>
      <c r="D39" t="n">
        <v>0.00012</v>
      </c>
      <c r="E39" t="n">
        <v>4.7e-06</v>
      </c>
      <c r="F39" t="inlineStr">
        <is>
          <t>T</t>
        </is>
      </c>
      <c r="G39" t="n">
        <v>0.0247</v>
      </c>
      <c r="H39" t="inlineStr">
        <is>
          <t>T</t>
        </is>
      </c>
      <c r="I39" t="inlineStr">
        <is>
          <t>T</t>
        </is>
      </c>
      <c r="J39" t="n">
        <v>6.87</v>
      </c>
      <c r="K39" t="inlineStr">
        <is>
          <t>T</t>
        </is>
      </c>
      <c r="L39" t="inlineStr">
        <is>
          <t>T</t>
        </is>
      </c>
      <c r="M39" t="inlineStr">
        <is>
          <t>T</t>
        </is>
      </c>
      <c r="N39" t="n">
        <v>0.008800000000000001</v>
      </c>
      <c r="O39" t="n">
        <v>0.0123</v>
      </c>
      <c r="P39" t="inlineStr">
        <is>
          <t>T</t>
        </is>
      </c>
      <c r="Q39" t="n">
        <v>0.2504</v>
      </c>
      <c r="R39" t="inlineStr">
        <is>
          <t>T</t>
        </is>
      </c>
      <c r="S39" t="inlineStr">
        <is>
          <t>T</t>
        </is>
      </c>
      <c r="T39" t="inlineStr">
        <is>
          <t>T</t>
        </is>
      </c>
      <c r="U39" t="n">
        <v>7.58</v>
      </c>
      <c r="V39" t="inlineStr">
        <is>
          <t>T</t>
        </is>
      </c>
      <c r="W39" t="inlineStr">
        <is>
          <t>T</t>
        </is>
      </c>
      <c r="X39" t="inlineStr">
        <is>
          <t>T</t>
        </is>
      </c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>
        <is>
          <t>T</t>
        </is>
      </c>
      <c r="AC39" t="n">
        <v>2e-07</v>
      </c>
      <c r="AD39" t="n">
        <v>0.46</v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n">
        <v>3.28</v>
      </c>
      <c r="AI39" t="n">
        <v>0.1124</v>
      </c>
      <c r="AJ39" t="inlineStr">
        <is>
          <t>T</t>
        </is>
      </c>
      <c r="AK39" t="n">
        <v>1.89</v>
      </c>
      <c r="AL39" t="inlineStr">
        <is>
          <t>T</t>
        </is>
      </c>
      <c r="AM39" t="inlineStr">
        <is>
          <t>T</t>
        </is>
      </c>
      <c r="AN39" t="n">
        <v>0.2261</v>
      </c>
      <c r="AO39" t="n">
        <v>0.0746</v>
      </c>
      <c r="AP39" t="n">
        <v>0.0013</v>
      </c>
      <c r="AQ39" t="n">
        <v>7e-06</v>
      </c>
      <c r="AR39" t="inlineStr">
        <is>
          <t>T</t>
        </is>
      </c>
      <c r="AS39" t="n">
        <v>4.7e-06</v>
      </c>
      <c r="AT39" t="inlineStr">
        <is>
          <t>T</t>
        </is>
      </c>
      <c r="AU39" t="inlineStr">
        <is>
          <t>T</t>
        </is>
      </c>
      <c r="AV39" t="n">
        <v>3e-07</v>
      </c>
      <c r="AW39" t="n">
        <v>6e-07</v>
      </c>
      <c r="AX39" t="n">
        <v>1.47</v>
      </c>
      <c r="AY39" t="inlineStr">
        <is>
          <t>T</t>
        </is>
      </c>
      <c r="AZ39" t="n">
        <v>0.00187</v>
      </c>
      <c r="BA39" t="inlineStr">
        <is>
          <t>T</t>
        </is>
      </c>
      <c r="BB39" t="inlineStr">
        <is>
          <t>T</t>
        </is>
      </c>
      <c r="BC39" t="inlineStr">
        <is>
          <t>T</t>
        </is>
      </c>
      <c r="BD39" t="inlineStr">
        <is>
          <t>T</t>
        </is>
      </c>
      <c r="BE39" t="n">
        <v>0.0338</v>
      </c>
      <c r="BF39" t="inlineStr">
        <is>
          <t>T</t>
        </is>
      </c>
      <c r="BG39" t="inlineStr">
        <is>
          <t>T</t>
        </is>
      </c>
      <c r="BH39" t="inlineStr">
        <is>
          <t>T</t>
        </is>
      </c>
      <c r="BI39" t="inlineStr">
        <is>
          <t>T</t>
        </is>
      </c>
      <c r="BJ39" t="n">
        <v>0.338</v>
      </c>
      <c r="BK39" t="inlineStr">
        <is>
          <t>T</t>
        </is>
      </c>
      <c r="BL39" t="inlineStr">
        <is>
          <t>T</t>
        </is>
      </c>
      <c r="BM39" t="inlineStr">
        <is>
          <t>T</t>
        </is>
      </c>
      <c r="BN39" t="n">
        <v>0.0098</v>
      </c>
      <c r="BO39" t="inlineStr">
        <is>
          <t>T</t>
        </is>
      </c>
      <c r="BP39" t="inlineStr">
        <is>
          <t>T</t>
        </is>
      </c>
      <c r="BQ39" t="inlineStr">
        <is>
          <t>T</t>
        </is>
      </c>
      <c r="BR39" t="n">
        <v>0.0091</v>
      </c>
      <c r="BS39" t="n">
        <v>0.0029</v>
      </c>
    </row>
    <row r="40">
      <c r="A40" t="inlineStr">
        <is>
          <t>OREAS0140</t>
        </is>
      </c>
      <c r="B40" t="n">
        <v>0.000103</v>
      </c>
      <c r="C40" t="inlineStr">
        <is>
          <t>T</t>
        </is>
      </c>
      <c r="D40" t="n">
        <v>0.0149</v>
      </c>
      <c r="E40" t="inlineStr">
        <is>
          <t>T</t>
        </is>
      </c>
      <c r="F40" t="inlineStr">
        <is>
          <t>T</t>
        </is>
      </c>
      <c r="G40" t="inlineStr">
        <is>
          <t>T</t>
        </is>
      </c>
      <c r="H40" t="inlineStr">
        <is>
          <t>T</t>
        </is>
      </c>
      <c r="I40" t="n">
        <v>0.0318</v>
      </c>
      <c r="J40" t="inlineStr">
        <is>
          <t>T</t>
        </is>
      </c>
      <c r="K40" t="inlineStr">
        <is>
          <t>T</t>
        </is>
      </c>
      <c r="L40" t="inlineStr">
        <is>
          <t>T</t>
        </is>
      </c>
      <c r="M40" t="inlineStr">
        <is>
          <t>T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n">
        <v>0.1529</v>
      </c>
      <c r="R40" t="inlineStr">
        <is>
          <t>T</t>
        </is>
      </c>
      <c r="S40" t="inlineStr">
        <is>
          <t>T</t>
        </is>
      </c>
      <c r="T40" t="inlineStr">
        <is>
          <t>T</t>
        </is>
      </c>
      <c r="U40" t="inlineStr">
        <is>
          <t>T</t>
        </is>
      </c>
      <c r="V40" t="inlineStr">
        <is>
          <t>T</t>
        </is>
      </c>
      <c r="W40" t="inlineStr">
        <is>
          <t>T</t>
        </is>
      </c>
      <c r="X40" t="inlineStr">
        <is>
          <t>T</t>
        </is>
      </c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n">
        <v>0.00107</v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>
        <is>
          <t>T</t>
        </is>
      </c>
      <c r="AI40" t="inlineStr">
        <is>
          <t>T</t>
        </is>
      </c>
      <c r="AJ40" t="n">
        <v>0.000168</v>
      </c>
      <c r="AK40" t="inlineStr">
        <is>
          <t>T</t>
        </is>
      </c>
      <c r="AL40" t="inlineStr">
        <is>
          <t>T</t>
        </is>
      </c>
      <c r="AM40" t="inlineStr">
        <is>
          <t>T</t>
        </is>
      </c>
      <c r="AN40" t="inlineStr">
        <is>
          <t>T</t>
        </is>
      </c>
      <c r="AO40" t="inlineStr">
        <is>
          <t>T</t>
        </is>
      </c>
      <c r="AP40" t="n">
        <v>0.00267</v>
      </c>
      <c r="AQ40" t="inlineStr">
        <is>
          <t>T</t>
        </is>
      </c>
      <c r="AR40" t="inlineStr">
        <is>
          <t>T</t>
        </is>
      </c>
      <c r="AS40" t="inlineStr">
        <is>
          <t>T</t>
        </is>
      </c>
      <c r="AT40" t="inlineStr">
        <is>
          <t>T</t>
        </is>
      </c>
      <c r="AU40" t="inlineStr">
        <is>
          <t>T</t>
        </is>
      </c>
      <c r="AV40" t="inlineStr">
        <is>
          <t>T</t>
        </is>
      </c>
      <c r="AW40" t="inlineStr">
        <is>
          <t>T</t>
        </is>
      </c>
      <c r="AX40" t="inlineStr">
        <is>
          <t>T</t>
        </is>
      </c>
      <c r="AY40" t="inlineStr">
        <is>
          <t>T</t>
        </is>
      </c>
      <c r="AZ40" t="inlineStr">
        <is>
          <t>T</t>
        </is>
      </c>
      <c r="BA40" t="inlineStr">
        <is>
          <t>T</t>
        </is>
      </c>
      <c r="BB40" t="inlineStr">
        <is>
          <t>T</t>
        </is>
      </c>
      <c r="BC40" t="inlineStr">
        <is>
          <t>T</t>
        </is>
      </c>
      <c r="BD40" t="n">
        <v>0.1755</v>
      </c>
      <c r="BE40" t="inlineStr">
        <is>
          <t>T</t>
        </is>
      </c>
      <c r="BF40" t="inlineStr">
        <is>
          <t>T</t>
        </is>
      </c>
      <c r="BG40" t="inlineStr">
        <is>
          <t>T</t>
        </is>
      </c>
      <c r="BH40" t="inlineStr">
        <is>
          <t>T</t>
        </is>
      </c>
      <c r="BI40" t="inlineStr">
        <is>
          <t>T</t>
        </is>
      </c>
      <c r="BJ40" t="inlineStr">
        <is>
          <t>T</t>
        </is>
      </c>
      <c r="BK40" t="inlineStr">
        <is>
          <t>T</t>
        </is>
      </c>
      <c r="BL40" t="inlineStr">
        <is>
          <t>T</t>
        </is>
      </c>
      <c r="BM40" t="inlineStr">
        <is>
          <t>T</t>
        </is>
      </c>
      <c r="BN40" t="inlineStr">
        <is>
          <t>T</t>
        </is>
      </c>
      <c r="BO40" t="inlineStr">
        <is>
          <t>T</t>
        </is>
      </c>
      <c r="BP40" t="inlineStr">
        <is>
          <t>T</t>
        </is>
      </c>
      <c r="BQ40" t="inlineStr">
        <is>
          <t>T</t>
        </is>
      </c>
      <c r="BR40" t="n">
        <v>0.1706</v>
      </c>
      <c r="BS40" t="inlineStr">
        <is>
          <t>T</t>
        </is>
      </c>
    </row>
    <row r="41">
      <c r="A41" t="inlineStr">
        <is>
          <t>OREAS0141</t>
        </is>
      </c>
      <c r="B41" t="n">
        <v>0.000158</v>
      </c>
      <c r="C41" t="inlineStr">
        <is>
          <t>T</t>
        </is>
      </c>
      <c r="D41" t="n">
        <v>0.0789</v>
      </c>
      <c r="E41" t="inlineStr">
        <is>
          <t>T</t>
        </is>
      </c>
      <c r="F41" t="inlineStr">
        <is>
          <t>T</t>
        </is>
      </c>
      <c r="G41" t="inlineStr">
        <is>
          <t>T</t>
        </is>
      </c>
      <c r="H41" t="inlineStr">
        <is>
          <t>T</t>
        </is>
      </c>
      <c r="I41" t="n">
        <v>0.0324</v>
      </c>
      <c r="J41" t="inlineStr">
        <is>
          <t>T</t>
        </is>
      </c>
      <c r="K41" t="inlineStr">
        <is>
          <t>T</t>
        </is>
      </c>
      <c r="L41" t="inlineStr">
        <is>
          <t>T</t>
        </is>
      </c>
      <c r="M41" t="inlineStr">
        <is>
          <t>T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n">
        <v>0.2453</v>
      </c>
      <c r="R41" t="inlineStr">
        <is>
          <t>T</t>
        </is>
      </c>
      <c r="S41" t="inlineStr">
        <is>
          <t>T</t>
        </is>
      </c>
      <c r="T41" t="inlineStr">
        <is>
          <t>T</t>
        </is>
      </c>
      <c r="U41" t="inlineStr">
        <is>
          <t>T</t>
        </is>
      </c>
      <c r="V41" t="inlineStr">
        <is>
          <t>T</t>
        </is>
      </c>
      <c r="W41" t="inlineStr">
        <is>
          <t>T</t>
        </is>
      </c>
      <c r="X41" t="inlineStr">
        <is>
          <t>T</t>
        </is>
      </c>
      <c r="Y41" t="inlineStr">
        <is>
          <t>T</t>
        </is>
      </c>
      <c r="Z41" t="inlineStr">
        <is>
          <t>T</t>
        </is>
      </c>
      <c r="AA41" t="inlineStr">
        <is>
          <t>T</t>
        </is>
      </c>
      <c r="AB41" t="n">
        <v>0.0034</v>
      </c>
      <c r="AC41" t="inlineStr">
        <is>
          <t>T</t>
        </is>
      </c>
      <c r="AD41" t="inlineStr">
        <is>
          <t>T</t>
        </is>
      </c>
      <c r="AE41" t="inlineStr">
        <is>
          <t>T</t>
        </is>
      </c>
      <c r="AF41" t="inlineStr">
        <is>
          <t>T</t>
        </is>
      </c>
      <c r="AG41" t="inlineStr">
        <is>
          <t>T</t>
        </is>
      </c>
      <c r="AH41" t="inlineStr">
        <is>
          <t>T</t>
        </is>
      </c>
      <c r="AI41" t="inlineStr">
        <is>
          <t>T</t>
        </is>
      </c>
      <c r="AJ41" t="n">
        <v>0.000228</v>
      </c>
      <c r="AK41" t="inlineStr">
        <is>
          <t>T</t>
        </is>
      </c>
      <c r="AL41" t="inlineStr">
        <is>
          <t>T</t>
        </is>
      </c>
      <c r="AM41" t="inlineStr">
        <is>
          <t>T</t>
        </is>
      </c>
      <c r="AN41" t="inlineStr">
        <is>
          <t>T</t>
        </is>
      </c>
      <c r="AO41" t="inlineStr">
        <is>
          <t>T</t>
        </is>
      </c>
      <c r="AP41" t="n">
        <v>0.0059</v>
      </c>
      <c r="AQ41" t="inlineStr">
        <is>
          <t>T</t>
        </is>
      </c>
      <c r="AR41" t="inlineStr">
        <is>
          <t>T</t>
        </is>
      </c>
      <c r="AS41" t="inlineStr">
        <is>
          <t>T</t>
        </is>
      </c>
      <c r="AT41" t="inlineStr">
        <is>
          <t>T</t>
        </is>
      </c>
      <c r="AU41" t="inlineStr">
        <is>
          <t>T</t>
        </is>
      </c>
      <c r="AV41" t="inlineStr">
        <is>
          <t>T</t>
        </is>
      </c>
      <c r="AW41" t="inlineStr">
        <is>
          <t>T</t>
        </is>
      </c>
      <c r="AX41" t="inlineStr">
        <is>
          <t>T</t>
        </is>
      </c>
      <c r="AY41" t="inlineStr">
        <is>
          <t>T</t>
        </is>
      </c>
      <c r="AZ41" t="inlineStr">
        <is>
          <t>T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n">
        <v>0.6061</v>
      </c>
      <c r="BE41" t="inlineStr">
        <is>
          <t>T</t>
        </is>
      </c>
      <c r="BF41" t="inlineStr">
        <is>
          <t>T</t>
        </is>
      </c>
      <c r="BG41" t="inlineStr">
        <is>
          <t>T</t>
        </is>
      </c>
      <c r="BH41" t="inlineStr">
        <is>
          <t>T</t>
        </is>
      </c>
      <c r="BI41" t="inlineStr">
        <is>
          <t>T</t>
        </is>
      </c>
      <c r="BJ41" t="inlineStr">
        <is>
          <t>T</t>
        </is>
      </c>
      <c r="BK41" t="inlineStr">
        <is>
          <t>T</t>
        </is>
      </c>
      <c r="BL41" t="inlineStr">
        <is>
          <t>T</t>
        </is>
      </c>
      <c r="BM41" t="inlineStr">
        <is>
          <t>T</t>
        </is>
      </c>
      <c r="BN41" t="inlineStr">
        <is>
          <t>T</t>
        </is>
      </c>
      <c r="BO41" t="inlineStr">
        <is>
          <t>T</t>
        </is>
      </c>
      <c r="BP41" t="inlineStr">
        <is>
          <t>T</t>
        </is>
      </c>
      <c r="BQ41" t="inlineStr">
        <is>
          <t>T</t>
        </is>
      </c>
      <c r="BR41" t="n">
        <v>0.3637</v>
      </c>
      <c r="BS41" t="inlineStr">
        <is>
          <t>T</t>
        </is>
      </c>
    </row>
    <row r="42">
      <c r="A42" t="inlineStr">
        <is>
          <t>OREAS0142</t>
        </is>
      </c>
      <c r="B42" t="n">
        <v>0.000122</v>
      </c>
      <c r="C42" t="inlineStr">
        <is>
          <t>T</t>
        </is>
      </c>
      <c r="D42" t="n">
        <v>0.0584</v>
      </c>
      <c r="E42" t="inlineStr">
        <is>
          <t>T</t>
        </is>
      </c>
      <c r="F42" t="inlineStr">
        <is>
          <t>T</t>
        </is>
      </c>
      <c r="G42" t="inlineStr">
        <is>
          <t>T</t>
        </is>
      </c>
      <c r="H42" t="inlineStr">
        <is>
          <t>T</t>
        </is>
      </c>
      <c r="I42" t="n">
        <v>0.0242</v>
      </c>
      <c r="J42" t="inlineStr">
        <is>
          <t>T</t>
        </is>
      </c>
      <c r="K42" t="inlineStr">
        <is>
          <t>T</t>
        </is>
      </c>
      <c r="L42" t="inlineStr">
        <is>
          <t>T</t>
        </is>
      </c>
      <c r="M42" t="inlineStr">
        <is>
          <t>T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n">
        <v>0.1466</v>
      </c>
      <c r="R42" t="inlineStr">
        <is>
          <t>T</t>
        </is>
      </c>
      <c r="S42" t="inlineStr">
        <is>
          <t>T</t>
        </is>
      </c>
      <c r="T42" t="inlineStr">
        <is>
          <t>T</t>
        </is>
      </c>
      <c r="U42" t="inlineStr">
        <is>
          <t>T</t>
        </is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n">
        <v>0.0045</v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T</t>
        </is>
      </c>
      <c r="AJ42" t="n">
        <v>0.000299</v>
      </c>
      <c r="AK42" t="inlineStr">
        <is>
          <t>T</t>
        </is>
      </c>
      <c r="AL42" t="inlineStr">
        <is>
          <t>T</t>
        </is>
      </c>
      <c r="AM42" t="inlineStr">
        <is>
          <t>T</t>
        </is>
      </c>
      <c r="AN42" t="inlineStr">
        <is>
          <t>T</t>
        </is>
      </c>
      <c r="AO42" t="inlineStr">
        <is>
          <t>T</t>
        </is>
      </c>
      <c r="AP42" t="n">
        <v>0.0054</v>
      </c>
      <c r="AQ42" t="inlineStr">
        <is>
          <t>T</t>
        </is>
      </c>
      <c r="AR42" t="inlineStr">
        <is>
          <t>T</t>
        </is>
      </c>
      <c r="AS42" t="inlineStr">
        <is>
          <t>T</t>
        </is>
      </c>
      <c r="AT42" t="inlineStr">
        <is>
          <t>T</t>
        </is>
      </c>
      <c r="AU42" t="inlineStr">
        <is>
          <t>T</t>
        </is>
      </c>
      <c r="AV42" t="inlineStr">
        <is>
          <t>T</t>
        </is>
      </c>
      <c r="AW42" t="inlineStr">
        <is>
          <t>T</t>
        </is>
      </c>
      <c r="AX42" t="inlineStr">
        <is>
          <t>T</t>
        </is>
      </c>
      <c r="AY42" t="inlineStr">
        <is>
          <t>T</t>
        </is>
      </c>
      <c r="AZ42" t="inlineStr">
        <is>
          <t>T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n">
        <v>1.04</v>
      </c>
      <c r="BE42" t="inlineStr">
        <is>
          <t>T</t>
        </is>
      </c>
      <c r="BF42" t="inlineStr">
        <is>
          <t>T</t>
        </is>
      </c>
      <c r="BG42" t="inlineStr">
        <is>
          <t>T</t>
        </is>
      </c>
      <c r="BH42" t="inlineStr">
        <is>
          <t>T</t>
        </is>
      </c>
      <c r="BI42" t="inlineStr">
        <is>
          <t>T</t>
        </is>
      </c>
      <c r="BJ42" t="inlineStr">
        <is>
          <t>T</t>
        </is>
      </c>
      <c r="BK42" t="inlineStr">
        <is>
          <t>T</t>
        </is>
      </c>
      <c r="BL42" t="inlineStr">
        <is>
          <t>T</t>
        </is>
      </c>
      <c r="BM42" t="inlineStr">
        <is>
          <t>T</t>
        </is>
      </c>
      <c r="BN42" t="inlineStr">
        <is>
          <t>T</t>
        </is>
      </c>
      <c r="BO42" t="inlineStr">
        <is>
          <t>T</t>
        </is>
      </c>
      <c r="BP42" t="inlineStr">
        <is>
          <t>T</t>
        </is>
      </c>
      <c r="BQ42" t="inlineStr">
        <is>
          <t>T</t>
        </is>
      </c>
      <c r="BR42" t="n">
        <v>0.2436</v>
      </c>
      <c r="BS42" t="inlineStr">
        <is>
          <t>T</t>
        </is>
      </c>
    </row>
    <row r="43">
      <c r="A43" t="inlineStr">
        <is>
          <t>OREAS0146</t>
        </is>
      </c>
      <c r="B43" t="inlineStr">
        <is>
          <t>T</t>
        </is>
      </c>
      <c r="C43" t="inlineStr">
        <is>
          <t>T</t>
        </is>
      </c>
      <c r="D43" t="inlineStr">
        <is>
          <t>T</t>
        </is>
      </c>
      <c r="E43" t="inlineStr">
        <is>
          <t>T</t>
        </is>
      </c>
      <c r="F43" t="inlineStr">
        <is>
          <t>T</t>
        </is>
      </c>
      <c r="G43" t="inlineStr">
        <is>
          <t>T</t>
        </is>
      </c>
      <c r="H43" t="inlineStr">
        <is>
          <t>T</t>
        </is>
      </c>
      <c r="I43" t="inlineStr">
        <is>
          <t>T</t>
        </is>
      </c>
      <c r="J43" t="inlineStr">
        <is>
          <t>T</t>
        </is>
      </c>
      <c r="K43" t="inlineStr">
        <is>
          <t>T</t>
        </is>
      </c>
      <c r="L43" t="n">
        <v>0.4691</v>
      </c>
      <c r="M43" t="inlineStr">
        <is>
          <t>T</t>
        </is>
      </c>
      <c r="N43" t="inlineStr">
        <is>
          <t>T</t>
        </is>
      </c>
      <c r="O43" t="inlineStr">
        <is>
          <t>T</t>
        </is>
      </c>
      <c r="P43" t="inlineStr">
        <is>
          <t>T</t>
        </is>
      </c>
      <c r="Q43" t="inlineStr">
        <is>
          <t>T</t>
        </is>
      </c>
      <c r="R43" t="n">
        <v>0.0224</v>
      </c>
      <c r="S43" t="n">
        <v>0.008699999999999999</v>
      </c>
      <c r="T43" t="n">
        <v>0.0127</v>
      </c>
      <c r="U43" t="inlineStr">
        <is>
          <t>T</t>
        </is>
      </c>
      <c r="V43" t="inlineStr">
        <is>
          <t>T</t>
        </is>
      </c>
      <c r="W43" t="n">
        <v>0.0359</v>
      </c>
      <c r="X43" t="inlineStr">
        <is>
          <t>T</t>
        </is>
      </c>
      <c r="Y43" t="inlineStr">
        <is>
          <t>T</t>
        </is>
      </c>
      <c r="Z43" t="inlineStr">
        <is>
          <t>T</t>
        </is>
      </c>
      <c r="AA43" t="n">
        <v>0.00368</v>
      </c>
      <c r="AB43" t="inlineStr">
        <is>
          <t>T</t>
        </is>
      </c>
      <c r="AC43" t="inlineStr">
        <is>
          <t>T</t>
        </is>
      </c>
      <c r="AD43" t="inlineStr">
        <is>
          <t>T</t>
        </is>
      </c>
      <c r="AE43" t="n">
        <v>0.2513</v>
      </c>
      <c r="AF43" t="inlineStr">
        <is>
          <t>T</t>
        </is>
      </c>
      <c r="AG43" t="n">
        <v>0.00063</v>
      </c>
      <c r="AH43" t="inlineStr">
        <is>
          <t>T</t>
        </is>
      </c>
      <c r="AI43" t="inlineStr">
        <is>
          <t>T</t>
        </is>
      </c>
      <c r="AJ43" t="inlineStr">
        <is>
          <t>T</t>
        </is>
      </c>
      <c r="AK43" t="inlineStr">
        <is>
          <t>T</t>
        </is>
      </c>
      <c r="AL43" t="inlineStr">
        <is>
          <t>T</t>
        </is>
      </c>
      <c r="AM43" t="n">
        <v>0.2182</v>
      </c>
      <c r="AN43" t="inlineStr">
        <is>
          <t>T</t>
        </is>
      </c>
      <c r="AO43" t="inlineStr">
        <is>
          <t>T</t>
        </is>
      </c>
      <c r="AP43" t="inlineStr">
        <is>
          <t>T</t>
        </is>
      </c>
      <c r="AQ43" t="inlineStr">
        <is>
          <t>T</t>
        </is>
      </c>
      <c r="AR43" t="n">
        <v>0.0548</v>
      </c>
      <c r="AS43" t="inlineStr">
        <is>
          <t>T</t>
        </is>
      </c>
      <c r="AT43" t="inlineStr">
        <is>
          <t>T</t>
        </is>
      </c>
      <c r="AU43" t="inlineStr">
        <is>
          <t>T</t>
        </is>
      </c>
      <c r="AV43" t="inlineStr">
        <is>
          <t>T</t>
        </is>
      </c>
      <c r="AW43" t="inlineStr">
        <is>
          <t>T</t>
        </is>
      </c>
      <c r="AX43" t="inlineStr">
        <is>
          <t>T</t>
        </is>
      </c>
      <c r="AY43" t="inlineStr">
        <is>
          <t>T</t>
        </is>
      </c>
      <c r="AZ43" t="inlineStr">
        <is>
          <t>T</t>
        </is>
      </c>
      <c r="BA43" t="inlineStr">
        <is>
          <t>T</t>
        </is>
      </c>
      <c r="BB43" t="inlineStr">
        <is>
          <t>T</t>
        </is>
      </c>
      <c r="BC43" t="n">
        <v>0.0441</v>
      </c>
      <c r="BD43" t="inlineStr">
        <is>
          <t>T</t>
        </is>
      </c>
      <c r="BE43" t="inlineStr">
        <is>
          <t>T</t>
        </is>
      </c>
      <c r="BF43" t="inlineStr">
        <is>
          <t>T</t>
        </is>
      </c>
      <c r="BG43" t="n">
        <v>0.00472</v>
      </c>
      <c r="BH43" t="inlineStr">
        <is>
          <t>T</t>
        </is>
      </c>
      <c r="BI43" t="n">
        <v>0.09030000000000001</v>
      </c>
      <c r="BJ43" t="inlineStr">
        <is>
          <t>T</t>
        </is>
      </c>
      <c r="BK43" t="inlineStr">
        <is>
          <t>T</t>
        </is>
      </c>
      <c r="BL43" t="n">
        <v>0.00099</v>
      </c>
      <c r="BM43" t="n">
        <v>0.000269</v>
      </c>
      <c r="BN43" t="inlineStr">
        <is>
          <t>T</t>
        </is>
      </c>
      <c r="BO43" t="inlineStr">
        <is>
          <t>T</t>
        </is>
      </c>
      <c r="BP43" t="n">
        <v>0.0905</v>
      </c>
      <c r="BQ43" t="n">
        <v>0.00039</v>
      </c>
      <c r="BR43" t="inlineStr">
        <is>
          <t>T</t>
        </is>
      </c>
      <c r="BS43" t="inlineStr">
        <is>
          <t>T</t>
        </is>
      </c>
    </row>
    <row r="44">
      <c r="A44" t="inlineStr">
        <is>
          <t>OREAS0147</t>
        </is>
      </c>
      <c r="B44" t="inlineStr">
        <is>
          <t>T</t>
        </is>
      </c>
      <c r="C44" t="n">
        <v>4.9</v>
      </c>
      <c r="D44" t="n">
        <v>0.0036</v>
      </c>
      <c r="E44" t="inlineStr">
        <is>
          <t>T</t>
        </is>
      </c>
      <c r="F44" t="inlineStr">
        <is>
          <t>T</t>
        </is>
      </c>
      <c r="G44" t="n">
        <v>0.1936</v>
      </c>
      <c r="H44" t="n">
        <v>0.00312</v>
      </c>
      <c r="I44" t="n">
        <v>0.00125</v>
      </c>
      <c r="J44" t="n">
        <v>1.09</v>
      </c>
      <c r="K44" t="inlineStr">
        <is>
          <t>T</t>
        </is>
      </c>
      <c r="L44" t="n">
        <v>0.1106</v>
      </c>
      <c r="M44" t="inlineStr">
        <is>
          <t>T</t>
        </is>
      </c>
      <c r="N44" t="n">
        <v>0.00069</v>
      </c>
      <c r="O44" t="n">
        <v>0.0057</v>
      </c>
      <c r="P44" t="n">
        <v>0.0238</v>
      </c>
      <c r="Q44" t="n">
        <v>0.0298</v>
      </c>
      <c r="R44" t="n">
        <v>0.00092</v>
      </c>
      <c r="S44" t="n">
        <v>0.0003</v>
      </c>
      <c r="T44" t="n">
        <v>0.00104</v>
      </c>
      <c r="U44" t="n">
        <v>3.23</v>
      </c>
      <c r="V44" t="n">
        <v>0.00226</v>
      </c>
      <c r="W44" t="n">
        <v>0.00242</v>
      </c>
      <c r="X44" t="n">
        <v>7.499999999999999e-05</v>
      </c>
      <c r="Y44" t="n">
        <v>0.000299</v>
      </c>
      <c r="Z44" t="inlineStr">
        <is>
          <t>T</t>
        </is>
      </c>
      <c r="AA44" t="n">
        <v>0.000133</v>
      </c>
      <c r="AB44" t="n">
        <v>0.000261</v>
      </c>
      <c r="AC44" t="inlineStr">
        <is>
          <t>T</t>
        </is>
      </c>
      <c r="AD44" t="n">
        <v>1.6</v>
      </c>
      <c r="AE44" t="n">
        <v>0.0663</v>
      </c>
      <c r="AF44" t="n">
        <v>0.2262456</v>
      </c>
      <c r="AG44" t="n">
        <v>2e-05</v>
      </c>
      <c r="AH44" t="n">
        <v>0.535</v>
      </c>
      <c r="AI44" t="n">
        <v>0.039</v>
      </c>
      <c r="AJ44" t="n">
        <v>0.000799</v>
      </c>
      <c r="AK44" t="n">
        <v>0.948</v>
      </c>
      <c r="AL44" t="n">
        <v>0.111</v>
      </c>
      <c r="AM44" t="n">
        <v>0.0379</v>
      </c>
      <c r="AN44" t="n">
        <v>0.00212</v>
      </c>
      <c r="AO44" t="n">
        <v>0.155</v>
      </c>
      <c r="AP44" t="n">
        <v>0.00278</v>
      </c>
      <c r="AQ44" t="inlineStr">
        <is>
          <t>T</t>
        </is>
      </c>
      <c r="AR44" t="n">
        <v>0.0121</v>
      </c>
      <c r="AS44" t="inlineStr">
        <is>
          <t>T</t>
        </is>
      </c>
      <c r="AT44" t="n">
        <v>0.1184</v>
      </c>
      <c r="AU44" t="inlineStr">
        <is>
          <t>T</t>
        </is>
      </c>
      <c r="AV44" t="inlineStr">
        <is>
          <t>T</t>
        </is>
      </c>
      <c r="AW44" t="inlineStr">
        <is>
          <t>T</t>
        </is>
      </c>
      <c r="AX44" t="n">
        <v>0.03</v>
      </c>
      <c r="AY44" t="n">
        <v>0.00106</v>
      </c>
      <c r="AZ44" t="n">
        <v>0.00107</v>
      </c>
      <c r="BA44" t="inlineStr">
        <is>
          <t>T</t>
        </is>
      </c>
      <c r="BB44" t="n">
        <v>35.6839818</v>
      </c>
      <c r="BC44" t="n">
        <v>0.00479</v>
      </c>
      <c r="BD44" t="n">
        <v>0.0764</v>
      </c>
      <c r="BE44" t="n">
        <v>0.0299</v>
      </c>
      <c r="BF44" t="n">
        <v>0.00178</v>
      </c>
      <c r="BG44" t="n">
        <v>0.000235</v>
      </c>
      <c r="BH44" t="inlineStr">
        <is>
          <t>T</t>
        </is>
      </c>
      <c r="BI44" t="n">
        <v>0.009299999999999999</v>
      </c>
      <c r="BJ44" t="n">
        <v>0.47</v>
      </c>
      <c r="BK44" t="n">
        <v>0.00108</v>
      </c>
      <c r="BL44" t="n">
        <v>2.7e-05</v>
      </c>
      <c r="BM44" t="n">
        <v>0.00158</v>
      </c>
      <c r="BN44" t="n">
        <v>0.0064</v>
      </c>
      <c r="BO44" t="inlineStr">
        <is>
          <t>T</t>
        </is>
      </c>
      <c r="BP44" t="n">
        <v>0.00263</v>
      </c>
      <c r="BQ44" t="n">
        <v>0.000146</v>
      </c>
      <c r="BR44" t="n">
        <v>0.0138</v>
      </c>
      <c r="BS44" t="n">
        <v>0.0105</v>
      </c>
    </row>
    <row r="45">
      <c r="A45" t="inlineStr">
        <is>
          <t>OREAS0148</t>
        </is>
      </c>
      <c r="B45" t="inlineStr">
        <is>
          <t>T</t>
        </is>
      </c>
      <c r="C45" t="n">
        <v>5.27</v>
      </c>
      <c r="D45" t="n">
        <v>0.0058</v>
      </c>
      <c r="E45" t="inlineStr">
        <is>
          <t>T</t>
        </is>
      </c>
      <c r="F45" t="inlineStr">
        <is>
          <t>T</t>
        </is>
      </c>
      <c r="G45" t="n">
        <v>0.1</v>
      </c>
      <c r="H45" t="n">
        <v>0.00362</v>
      </c>
      <c r="I45" t="n">
        <v>0.00189</v>
      </c>
      <c r="J45" t="n">
        <v>0.872</v>
      </c>
      <c r="K45" t="inlineStr">
        <is>
          <t>T</t>
        </is>
      </c>
      <c r="L45" t="n">
        <v>0.0725</v>
      </c>
      <c r="M45" t="inlineStr">
        <is>
          <t>T</t>
        </is>
      </c>
      <c r="N45" t="n">
        <v>0.0006310000000000001</v>
      </c>
      <c r="O45" t="n">
        <v>0.006</v>
      </c>
      <c r="P45" t="n">
        <v>0.0314</v>
      </c>
      <c r="Q45" t="n">
        <v>0.0338</v>
      </c>
      <c r="R45" t="n">
        <v>0.000666</v>
      </c>
      <c r="S45" t="n">
        <v>0.00022</v>
      </c>
      <c r="T45" t="n">
        <v>0.000754</v>
      </c>
      <c r="U45" t="n">
        <v>3.02</v>
      </c>
      <c r="V45" t="n">
        <v>0.00292</v>
      </c>
      <c r="W45" t="n">
        <v>0.00171</v>
      </c>
      <c r="X45" t="n">
        <v>5.5e-05</v>
      </c>
      <c r="Y45" t="n">
        <v>0.000216</v>
      </c>
      <c r="Z45" t="inlineStr">
        <is>
          <t>T</t>
        </is>
      </c>
      <c r="AA45" t="n">
        <v>8.4e-05</v>
      </c>
      <c r="AB45" t="n">
        <v>0.000398</v>
      </c>
      <c r="AC45" t="inlineStr">
        <is>
          <t>T</t>
        </is>
      </c>
      <c r="AD45" t="n">
        <v>1.47</v>
      </c>
      <c r="AE45" t="n">
        <v>0.0446</v>
      </c>
      <c r="AF45" t="n">
        <v>0.4645699</v>
      </c>
      <c r="AG45" t="n">
        <v>1.7e-05</v>
      </c>
      <c r="AH45" t="n">
        <v>0.454</v>
      </c>
      <c r="AI45" t="n">
        <v>0.037</v>
      </c>
      <c r="AJ45" t="n">
        <v>0.000886</v>
      </c>
      <c r="AK45" t="n">
        <v>0.86</v>
      </c>
      <c r="AL45" t="n">
        <v>0.169</v>
      </c>
      <c r="AM45" t="n">
        <v>0.0267</v>
      </c>
      <c r="AN45" t="n">
        <v>0.00222</v>
      </c>
      <c r="AO45" t="n">
        <v>0.131</v>
      </c>
      <c r="AP45" t="n">
        <v>0.00249</v>
      </c>
      <c r="AQ45" t="inlineStr">
        <is>
          <t>T</t>
        </is>
      </c>
      <c r="AR45" t="n">
        <v>0.008200000000000001</v>
      </c>
      <c r="AS45" t="inlineStr">
        <is>
          <t>T</t>
        </is>
      </c>
      <c r="AT45" t="n">
        <v>0.1362</v>
      </c>
      <c r="AU45" t="inlineStr">
        <is>
          <t>T</t>
        </is>
      </c>
      <c r="AV45" t="inlineStr">
        <is>
          <t>T</t>
        </is>
      </c>
      <c r="AW45" t="inlineStr">
        <is>
          <t>T</t>
        </is>
      </c>
      <c r="AX45" t="n">
        <v>0.0228283</v>
      </c>
      <c r="AY45" t="n">
        <v>0.00162</v>
      </c>
      <c r="AZ45" t="n">
        <v>0.0008229999999999999</v>
      </c>
      <c r="BA45" t="inlineStr">
        <is>
          <t>T</t>
        </is>
      </c>
      <c r="BB45" t="n">
        <v>35.8008406</v>
      </c>
      <c r="BC45" t="n">
        <v>0.00343</v>
      </c>
      <c r="BD45" t="n">
        <v>0.1181</v>
      </c>
      <c r="BE45" t="n">
        <v>0.0204</v>
      </c>
      <c r="BF45" t="n">
        <v>0.00231</v>
      </c>
      <c r="BG45" t="n">
        <v>0.000171</v>
      </c>
      <c r="BH45" t="inlineStr">
        <is>
          <t>T</t>
        </is>
      </c>
      <c r="BI45" t="n">
        <v>0.00482</v>
      </c>
      <c r="BJ45" t="n">
        <v>0.345</v>
      </c>
      <c r="BK45" t="n">
        <v>0.00122</v>
      </c>
      <c r="BL45" t="n">
        <v>2e-05</v>
      </c>
      <c r="BM45" t="n">
        <v>0.00081</v>
      </c>
      <c r="BN45" t="n">
        <v>0.0056</v>
      </c>
      <c r="BO45" t="n">
        <v>0.000645</v>
      </c>
      <c r="BP45" t="n">
        <v>0.00185</v>
      </c>
      <c r="BQ45" t="n">
        <v>0.000115</v>
      </c>
      <c r="BR45" t="n">
        <v>0.0162</v>
      </c>
      <c r="BS45" t="n">
        <v>0.007900000000000001</v>
      </c>
    </row>
    <row r="46">
      <c r="A46" t="inlineStr">
        <is>
          <t>OREAS0149</t>
        </is>
      </c>
      <c r="B46" t="n">
        <v>0.000104</v>
      </c>
      <c r="C46" t="n">
        <v>7.47</v>
      </c>
      <c r="D46" t="n">
        <v>0.0149</v>
      </c>
      <c r="E46" t="inlineStr">
        <is>
          <t>T</t>
        </is>
      </c>
      <c r="F46" t="inlineStr">
        <is>
          <t>T</t>
        </is>
      </c>
      <c r="G46" t="n">
        <v>0.2816</v>
      </c>
      <c r="H46" t="n">
        <v>0.00261</v>
      </c>
      <c r="I46" t="n">
        <v>0.00465</v>
      </c>
      <c r="J46" t="n">
        <v>1.04</v>
      </c>
      <c r="K46" t="inlineStr">
        <is>
          <t>T</t>
        </is>
      </c>
      <c r="L46" t="n">
        <v>0.04</v>
      </c>
      <c r="M46" t="inlineStr">
        <is>
          <t>T</t>
        </is>
      </c>
      <c r="N46" t="n">
        <v>0.000802</v>
      </c>
      <c r="O46" t="n">
        <v>0.008500000000000001</v>
      </c>
      <c r="P46" t="n">
        <v>0.0341</v>
      </c>
      <c r="Q46" t="n">
        <v>0.0338</v>
      </c>
      <c r="R46" t="n">
        <v>0.000495</v>
      </c>
      <c r="S46" t="n">
        <v>0.000183</v>
      </c>
      <c r="T46" t="n">
        <v>0.000451</v>
      </c>
      <c r="U46" t="n">
        <v>4.17</v>
      </c>
      <c r="V46" t="n">
        <v>0.00484</v>
      </c>
      <c r="W46" t="n">
        <v>0.000967</v>
      </c>
      <c r="X46" t="inlineStr">
        <is>
          <t>T</t>
        </is>
      </c>
      <c r="Y46" t="n">
        <v>0.00029</v>
      </c>
      <c r="Z46" t="inlineStr">
        <is>
          <t>T</t>
        </is>
      </c>
      <c r="AA46" t="n">
        <v>6.7e-05</v>
      </c>
      <c r="AB46" t="n">
        <v>0.00113</v>
      </c>
      <c r="AC46" t="inlineStr">
        <is>
          <t>T</t>
        </is>
      </c>
      <c r="AD46" t="n">
        <v>1.38</v>
      </c>
      <c r="AE46" t="n">
        <v>0.0235</v>
      </c>
      <c r="AF46" t="n">
        <v>0.9941797</v>
      </c>
      <c r="AG46" t="n">
        <v>1.9e-05</v>
      </c>
      <c r="AH46" t="n">
        <v>0.533</v>
      </c>
      <c r="AI46" t="n">
        <v>0.045</v>
      </c>
      <c r="AJ46" t="n">
        <v>0.00108</v>
      </c>
      <c r="AK46" t="n">
        <v>0.9320000000000001</v>
      </c>
      <c r="AL46" t="n">
        <v>0.631</v>
      </c>
      <c r="AM46" t="n">
        <v>0.0153</v>
      </c>
      <c r="AN46" t="n">
        <v>0.00316</v>
      </c>
      <c r="AO46" t="n">
        <v>0.096</v>
      </c>
      <c r="AP46" t="n">
        <v>0.00361</v>
      </c>
      <c r="AQ46" t="inlineStr">
        <is>
          <t>T</t>
        </is>
      </c>
      <c r="AR46" t="n">
        <v>0.00487</v>
      </c>
      <c r="AS46" t="inlineStr">
        <is>
          <t>T</t>
        </is>
      </c>
      <c r="AT46" t="n">
        <v>0.0824</v>
      </c>
      <c r="AU46" t="inlineStr">
        <is>
          <t>T</t>
        </is>
      </c>
      <c r="AV46" t="inlineStr">
        <is>
          <t>T</t>
        </is>
      </c>
      <c r="AW46" t="inlineStr">
        <is>
          <t>T</t>
        </is>
      </c>
      <c r="AX46" t="n">
        <v>0.0336417</v>
      </c>
      <c r="AY46" t="n">
        <v>0.00283</v>
      </c>
      <c r="AZ46" t="n">
        <v>0.000751</v>
      </c>
      <c r="BA46" t="inlineStr">
        <is>
          <t>T</t>
        </is>
      </c>
      <c r="BB46" t="n">
        <v>31.2246527</v>
      </c>
      <c r="BC46" t="n">
        <v>0.00195</v>
      </c>
      <c r="BD46" t="n">
        <v>0.337</v>
      </c>
      <c r="BE46" t="n">
        <v>0.0221</v>
      </c>
      <c r="BF46" t="n">
        <v>0.00265</v>
      </c>
      <c r="BG46" t="n">
        <v>0.000112</v>
      </c>
      <c r="BH46" t="inlineStr">
        <is>
          <t>T</t>
        </is>
      </c>
      <c r="BI46" t="n">
        <v>0.0108</v>
      </c>
      <c r="BJ46" t="n">
        <v>0.356</v>
      </c>
      <c r="BK46" t="n">
        <v>0.0006980000000000001</v>
      </c>
      <c r="BL46" t="n">
        <v>2e-05</v>
      </c>
      <c r="BM46" t="n">
        <v>0.00221</v>
      </c>
      <c r="BN46" t="n">
        <v>0.0086266</v>
      </c>
      <c r="BO46" t="inlineStr">
        <is>
          <t>T</t>
        </is>
      </c>
      <c r="BP46" t="n">
        <v>0.00163</v>
      </c>
      <c r="BQ46" t="n">
        <v>0.000126</v>
      </c>
      <c r="BR46" t="n">
        <v>0.035</v>
      </c>
      <c r="BS46" t="n">
        <v>0.0077</v>
      </c>
    </row>
    <row r="47">
      <c r="A47" t="inlineStr">
        <is>
          <t>OREAS0014P</t>
        </is>
      </c>
      <c r="B47" t="inlineStr">
        <is>
          <t>T</t>
        </is>
      </c>
      <c r="C47" t="n">
        <v>2.26</v>
      </c>
      <c r="D47" s="2" t="n">
        <v>0.0005</v>
      </c>
      <c r="E47" t="n">
        <v>5.1e-06</v>
      </c>
      <c r="F47" t="inlineStr">
        <is>
          <t>T</t>
        </is>
      </c>
      <c r="G47" t="n">
        <v>0.0343</v>
      </c>
      <c r="H47" t="inlineStr">
        <is>
          <t>T</t>
        </is>
      </c>
      <c r="I47" t="inlineStr">
        <is>
          <t>T</t>
        </is>
      </c>
      <c r="J47" t="n">
        <v>0.99</v>
      </c>
      <c r="K47" t="inlineStr">
        <is>
          <t>T</t>
        </is>
      </c>
      <c r="L47" t="inlineStr">
        <is>
          <t>T</t>
        </is>
      </c>
      <c r="M47" t="inlineStr">
        <is>
          <t>T</t>
        </is>
      </c>
      <c r="N47" t="n">
        <v>0.07539999999999999</v>
      </c>
      <c r="O47" t="n">
        <v>0.0045</v>
      </c>
      <c r="P47" t="inlineStr">
        <is>
          <t>T</t>
        </is>
      </c>
      <c r="Q47" t="n">
        <v>0.997</v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n">
        <v>37.1</v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4.6e-06</v>
      </c>
      <c r="AD47" t="n">
        <v>0.87</v>
      </c>
      <c r="AE47" t="inlineStr">
        <is>
          <t>T</t>
        </is>
      </c>
      <c r="AF47" t="inlineStr">
        <is>
          <t>T</t>
        </is>
      </c>
      <c r="AG47" t="inlineStr">
        <is>
          <t>T</t>
        </is>
      </c>
      <c r="AH47" t="n">
        <v>0.28</v>
      </c>
      <c r="AI47" t="n">
        <v>0.0595</v>
      </c>
      <c r="AJ47" t="inlineStr">
        <is>
          <t>T</t>
        </is>
      </c>
      <c r="AK47" t="n">
        <v>0.58</v>
      </c>
      <c r="AL47" t="inlineStr">
        <is>
          <t>T</t>
        </is>
      </c>
      <c r="AM47" t="inlineStr">
        <is>
          <t>T</t>
        </is>
      </c>
      <c r="AN47" t="n">
        <v>2.1</v>
      </c>
      <c r="AO47" t="n">
        <v>0.055</v>
      </c>
      <c r="AP47" s="2" t="n">
        <v>0.002</v>
      </c>
      <c r="AQ47" t="n">
        <v>1.49e-05</v>
      </c>
      <c r="AR47" t="inlineStr">
        <is>
          <t>T</t>
        </is>
      </c>
      <c r="AS47" t="n">
        <v>9.9e-06</v>
      </c>
      <c r="AT47" t="inlineStr">
        <is>
          <t>T</t>
        </is>
      </c>
      <c r="AU47" t="inlineStr">
        <is>
          <t>T</t>
        </is>
      </c>
      <c r="AV47" t="n">
        <v>6e-06</v>
      </c>
      <c r="AW47" t="n">
        <v>1.08e-05</v>
      </c>
      <c r="AX47" t="n">
        <v>22.8</v>
      </c>
      <c r="AY47" t="inlineStr">
        <is>
          <t>T</t>
        </is>
      </c>
      <c r="AZ47" t="n">
        <v>0.00055</v>
      </c>
      <c r="BA47" t="inlineStr">
        <is>
          <t>T</t>
        </is>
      </c>
      <c r="BB47" t="inlineStr">
        <is>
          <t>T</t>
        </is>
      </c>
      <c r="BC47" t="inlineStr">
        <is>
          <t>T</t>
        </is>
      </c>
      <c r="BD47" t="inlineStr">
        <is>
          <t>T</t>
        </is>
      </c>
      <c r="BE47" t="n">
        <v>0.008699999999999999</v>
      </c>
      <c r="BF47" t="inlineStr">
        <is>
          <t>T</t>
        </is>
      </c>
      <c r="BG47" t="inlineStr">
        <is>
          <t>T</t>
        </is>
      </c>
      <c r="BH47" t="inlineStr">
        <is>
          <t>T</t>
        </is>
      </c>
      <c r="BI47" t="inlineStr">
        <is>
          <t>T</t>
        </is>
      </c>
      <c r="BJ47" t="n">
        <v>0.2473</v>
      </c>
      <c r="BK47" t="inlineStr">
        <is>
          <t>T</t>
        </is>
      </c>
      <c r="BL47" t="inlineStr">
        <is>
          <t>T</t>
        </is>
      </c>
      <c r="BM47" t="inlineStr">
        <is>
          <t>T</t>
        </is>
      </c>
      <c r="BN47" t="n">
        <v>0.0067</v>
      </c>
      <c r="BO47" t="inlineStr">
        <is>
          <t>T</t>
        </is>
      </c>
      <c r="BP47" t="inlineStr">
        <is>
          <t>T</t>
        </is>
      </c>
      <c r="BQ47" t="inlineStr">
        <is>
          <t>T</t>
        </is>
      </c>
      <c r="BR47" t="n">
        <v>0.0081</v>
      </c>
      <c r="BS47" t="n">
        <v>0.0044</v>
      </c>
    </row>
    <row r="48">
      <c r="A48" t="inlineStr">
        <is>
          <t>OREAS0151a</t>
        </is>
      </c>
      <c r="B48" t="inlineStr">
        <is>
          <t>T</t>
        </is>
      </c>
      <c r="C48" t="inlineStr">
        <is>
          <t>T</t>
        </is>
      </c>
      <c r="D48" t="inlineStr">
        <is>
          <t>T</t>
        </is>
      </c>
      <c r="E48" t="n">
        <v>4.3e-06</v>
      </c>
      <c r="F48" t="inlineStr">
        <is>
          <t>T</t>
        </is>
      </c>
      <c r="G48" t="inlineStr">
        <is>
          <t>T</t>
        </is>
      </c>
      <c r="H48" t="inlineStr">
        <is>
          <t>T</t>
        </is>
      </c>
      <c r="I48" t="inlineStr">
        <is>
          <t>T</t>
        </is>
      </c>
      <c r="J48" t="inlineStr">
        <is>
          <t>T</t>
        </is>
      </c>
      <c r="K48" t="inlineStr">
        <is>
          <t>T</t>
        </is>
      </c>
      <c r="L48" t="inlineStr">
        <is>
          <t>T</t>
        </is>
      </c>
      <c r="M48" t="inlineStr">
        <is>
          <t>T</t>
        </is>
      </c>
      <c r="N48" t="inlineStr">
        <is>
          <t>T</t>
        </is>
      </c>
      <c r="O48" t="inlineStr">
        <is>
          <t>T</t>
        </is>
      </c>
      <c r="P48" t="inlineStr">
        <is>
          <t>T</t>
        </is>
      </c>
      <c r="Q48" t="n">
        <v>0.166</v>
      </c>
      <c r="R48" t="inlineStr">
        <is>
          <t>T</t>
        </is>
      </c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T</t>
        </is>
      </c>
      <c r="X48" t="inlineStr">
        <is>
          <t>T</t>
        </is>
      </c>
      <c r="Y48" t="inlineStr">
        <is>
          <t>T</t>
        </is>
      </c>
      <c r="Z48" t="inlineStr">
        <is>
          <t>T</t>
        </is>
      </c>
      <c r="AA48" t="inlineStr">
        <is>
          <t>T</t>
        </is>
      </c>
      <c r="AB48" t="inlineStr">
        <is>
          <t>T</t>
        </is>
      </c>
      <c r="AC48" t="inlineStr">
        <is>
          <t>T</t>
        </is>
      </c>
      <c r="AD48" t="inlineStr">
        <is>
          <t>T</t>
        </is>
      </c>
      <c r="AE48" t="inlineStr">
        <is>
          <t>T</t>
        </is>
      </c>
      <c r="AF48" t="inlineStr">
        <is>
          <t>T</t>
        </is>
      </c>
      <c r="AG48" t="inlineStr">
        <is>
          <t>T</t>
        </is>
      </c>
      <c r="AH48" t="inlineStr">
        <is>
          <t>T</t>
        </is>
      </c>
      <c r="AI48" t="inlineStr">
        <is>
          <t>T</t>
        </is>
      </c>
      <c r="AJ48" t="n">
        <v>0.004</v>
      </c>
      <c r="AK48" t="inlineStr">
        <is>
          <t>T</t>
        </is>
      </c>
      <c r="AL48" t="inlineStr">
        <is>
          <t>T</t>
        </is>
      </c>
      <c r="AM48" t="inlineStr">
        <is>
          <t>T</t>
        </is>
      </c>
      <c r="AN48" t="inlineStr">
        <is>
          <t>T</t>
        </is>
      </c>
      <c r="AO48" t="inlineStr">
        <is>
          <t>T</t>
        </is>
      </c>
      <c r="AP48" t="inlineStr">
        <is>
          <t>T</t>
        </is>
      </c>
      <c r="AQ48" t="inlineStr">
        <is>
          <t>T</t>
        </is>
      </c>
      <c r="AR48" t="inlineStr">
        <is>
          <t>T</t>
        </is>
      </c>
      <c r="AS48" t="inlineStr">
        <is>
          <t>T</t>
        </is>
      </c>
      <c r="AT48" t="inlineStr">
        <is>
          <t>T</t>
        </is>
      </c>
      <c r="AU48" t="inlineStr">
        <is>
          <t>T</t>
        </is>
      </c>
      <c r="AV48" t="inlineStr">
        <is>
          <t>T</t>
        </is>
      </c>
      <c r="AW48" t="inlineStr">
        <is>
          <t>T</t>
        </is>
      </c>
      <c r="AX48" t="n">
        <v>0.856</v>
      </c>
      <c r="AY48" t="inlineStr">
        <is>
          <t>T</t>
        </is>
      </c>
      <c r="AZ48" t="inlineStr">
        <is>
          <t>T</t>
        </is>
      </c>
      <c r="BA48" t="inlineStr">
        <is>
          <t>T</t>
        </is>
      </c>
      <c r="BB48" t="inlineStr">
        <is>
          <t>T</t>
        </is>
      </c>
      <c r="BC48" t="inlineStr">
        <is>
          <t>T</t>
        </is>
      </c>
      <c r="BD48" t="inlineStr">
        <is>
          <t>T</t>
        </is>
      </c>
      <c r="BE48" t="inlineStr">
        <is>
          <t>T</t>
        </is>
      </c>
      <c r="BF48" t="inlineStr">
        <is>
          <t>T</t>
        </is>
      </c>
      <c r="BG48" t="inlineStr">
        <is>
          <t>T</t>
        </is>
      </c>
      <c r="BH48" t="inlineStr">
        <is>
          <t>T</t>
        </is>
      </c>
      <c r="BI48" t="inlineStr">
        <is>
          <t>T</t>
        </is>
      </c>
      <c r="BJ48" t="inlineStr">
        <is>
          <t>T</t>
        </is>
      </c>
      <c r="BK48" t="inlineStr">
        <is>
          <t>T</t>
        </is>
      </c>
      <c r="BL48" t="inlineStr">
        <is>
          <t>T</t>
        </is>
      </c>
      <c r="BM48" t="inlineStr">
        <is>
          <t>T</t>
        </is>
      </c>
      <c r="BN48" t="inlineStr">
        <is>
          <t>T</t>
        </is>
      </c>
      <c r="BO48" t="inlineStr">
        <is>
          <t>T</t>
        </is>
      </c>
      <c r="BP48" t="inlineStr">
        <is>
          <t>T</t>
        </is>
      </c>
      <c r="BQ48" t="inlineStr">
        <is>
          <t>T</t>
        </is>
      </c>
      <c r="BR48" t="inlineStr">
        <is>
          <t>T</t>
        </is>
      </c>
      <c r="BS48" t="inlineStr">
        <is>
          <t>T</t>
        </is>
      </c>
    </row>
    <row r="49">
      <c r="A49" t="inlineStr">
        <is>
          <t>OREAS0151b</t>
        </is>
      </c>
      <c r="B49" t="n">
        <v>5.16e-05</v>
      </c>
      <c r="C49" t="n">
        <v>7.84</v>
      </c>
      <c r="D49" t="n">
        <v>0.00307</v>
      </c>
      <c r="E49" t="n">
        <v>6.5e-06</v>
      </c>
      <c r="F49" t="inlineStr">
        <is>
          <t>T</t>
        </is>
      </c>
      <c r="G49" t="n">
        <v>0.0203</v>
      </c>
      <c r="H49" t="n">
        <v>8.2e-05</v>
      </c>
      <c r="I49" t="n">
        <v>3.7e-05</v>
      </c>
      <c r="J49" t="n">
        <v>2.02</v>
      </c>
      <c r="K49" t="n">
        <v>5.8e-05</v>
      </c>
      <c r="L49" t="n">
        <v>0.00201</v>
      </c>
      <c r="M49" t="inlineStr">
        <is>
          <t>T</t>
        </is>
      </c>
      <c r="N49" t="n">
        <v>0.00116</v>
      </c>
      <c r="O49" t="n">
        <v>0.00282</v>
      </c>
      <c r="P49" t="n">
        <v>0.000181</v>
      </c>
      <c r="Q49" t="n">
        <v>0.182</v>
      </c>
      <c r="R49" t="n">
        <v>0.000259</v>
      </c>
      <c r="S49" t="n">
        <v>0.000146</v>
      </c>
      <c r="T49" t="n">
        <v>8.000000000000001e-05</v>
      </c>
      <c r="U49" t="n">
        <v>3.53</v>
      </c>
      <c r="V49" t="n">
        <v>0.00184</v>
      </c>
      <c r="W49" t="n">
        <v>0.00028</v>
      </c>
      <c r="X49" t="inlineStr">
        <is>
          <t>T</t>
        </is>
      </c>
      <c r="Y49" s="2" t="n">
        <v>0.0001</v>
      </c>
      <c r="Z49" s="2" t="n">
        <v>0.0001</v>
      </c>
      <c r="AA49" t="n">
        <v>5.3e-05</v>
      </c>
      <c r="AB49" t="n">
        <v>7.8e-06</v>
      </c>
      <c r="AC49" t="inlineStr">
        <is>
          <t>T</t>
        </is>
      </c>
      <c r="AD49" t="n">
        <v>1.23</v>
      </c>
      <c r="AE49" t="n">
        <v>0.0009909999999999999</v>
      </c>
      <c r="AF49" t="n">
        <v>0.000834</v>
      </c>
      <c r="AG49" t="n">
        <v>1.9e-05</v>
      </c>
      <c r="AH49" t="n">
        <v>1.62</v>
      </c>
      <c r="AI49" t="n">
        <v>0.033</v>
      </c>
      <c r="AJ49" t="n">
        <v>0.0055</v>
      </c>
      <c r="AK49" t="n">
        <v>2.22</v>
      </c>
      <c r="AL49" t="n">
        <v>0.000338</v>
      </c>
      <c r="AM49" t="n">
        <v>0.00114</v>
      </c>
      <c r="AN49" t="n">
        <v>0.00142</v>
      </c>
      <c r="AO49" t="n">
        <v>0.058</v>
      </c>
      <c r="AP49" t="n">
        <v>0.00436</v>
      </c>
      <c r="AQ49" t="inlineStr">
        <is>
          <t>T</t>
        </is>
      </c>
      <c r="AR49" t="n">
        <v>0.000281</v>
      </c>
      <c r="AS49" t="inlineStr">
        <is>
          <t>T</t>
        </is>
      </c>
      <c r="AT49" t="n">
        <v>0.00204</v>
      </c>
      <c r="AU49" t="n">
        <v>1.7e-05</v>
      </c>
      <c r="AV49" t="inlineStr">
        <is>
          <t>T</t>
        </is>
      </c>
      <c r="AW49" t="inlineStr">
        <is>
          <t>T</t>
        </is>
      </c>
      <c r="AX49" t="n">
        <v>0.724</v>
      </c>
      <c r="AY49" t="n">
        <v>0.0001</v>
      </c>
      <c r="AZ49" t="n">
        <v>0.00158</v>
      </c>
      <c r="BA49" t="n">
        <v>0.000354</v>
      </c>
      <c r="BB49" t="inlineStr">
        <is>
          <t>T</t>
        </is>
      </c>
      <c r="BC49" t="n">
        <v>0.000223</v>
      </c>
      <c r="BD49" t="n">
        <v>0.000183</v>
      </c>
      <c r="BE49" t="n">
        <v>0.017</v>
      </c>
      <c r="BF49" s="2" t="n">
        <v>4e-05</v>
      </c>
      <c r="BG49" t="n">
        <v>4.4e-05</v>
      </c>
      <c r="BH49" t="n">
        <v>8.5e-06</v>
      </c>
      <c r="BI49" t="n">
        <v>0.000257</v>
      </c>
      <c r="BJ49" t="n">
        <v>0.308</v>
      </c>
      <c r="BK49" t="n">
        <v>2.3e-05</v>
      </c>
      <c r="BL49" t="n">
        <v>2.1e-05</v>
      </c>
      <c r="BM49" t="n">
        <v>7.2e-05</v>
      </c>
      <c r="BN49" t="n">
        <v>0.014</v>
      </c>
      <c r="BO49" t="n">
        <v>0.000236</v>
      </c>
      <c r="BP49" t="n">
        <v>0.00133</v>
      </c>
      <c r="BQ49" t="n">
        <v>0.000138</v>
      </c>
      <c r="BR49" t="n">
        <v>0.0246</v>
      </c>
      <c r="BS49" t="n">
        <v>0.00171</v>
      </c>
    </row>
    <row r="50">
      <c r="A50" t="inlineStr">
        <is>
          <t>OREAS0151c</t>
        </is>
      </c>
      <c r="B50" t="n">
        <v>0.000101</v>
      </c>
      <c r="C50" t="n">
        <v>7.56</v>
      </c>
      <c r="D50" t="n">
        <v>0.0023</v>
      </c>
      <c r="E50" t="n">
        <v>8e-06</v>
      </c>
      <c r="F50" s="2" t="n">
        <v>0.001</v>
      </c>
      <c r="G50" t="n">
        <v>0.0905</v>
      </c>
      <c r="H50" t="n">
        <v>0.000223</v>
      </c>
      <c r="I50" t="n">
        <v>0.000692</v>
      </c>
      <c r="J50" t="n">
        <v>1.55</v>
      </c>
      <c r="K50" t="n">
        <v>3.1e-05</v>
      </c>
      <c r="L50" t="n">
        <v>0.0065</v>
      </c>
      <c r="M50" t="inlineStr">
        <is>
          <t>T</t>
        </is>
      </c>
      <c r="N50" t="n">
        <v>0.000761</v>
      </c>
      <c r="O50" t="n">
        <v>0.00435</v>
      </c>
      <c r="P50" t="n">
        <v>0.000956</v>
      </c>
      <c r="Q50" t="n">
        <v>0.239</v>
      </c>
      <c r="R50" t="n">
        <v>0.000329</v>
      </c>
      <c r="S50" t="n">
        <v>0.000129</v>
      </c>
      <c r="T50" t="n">
        <v>0.000129</v>
      </c>
      <c r="U50" t="n">
        <v>3</v>
      </c>
      <c r="V50" t="n">
        <v>0.00206</v>
      </c>
      <c r="W50" t="n">
        <v>0.000526</v>
      </c>
      <c r="X50" t="n">
        <v>1.3e-05</v>
      </c>
      <c r="Y50" t="n">
        <v>0.000163</v>
      </c>
      <c r="Z50" t="n">
        <v>5e-06</v>
      </c>
      <c r="AA50" t="n">
        <v>5.3e-05</v>
      </c>
      <c r="AB50" t="n">
        <v>1.2e-05</v>
      </c>
      <c r="AC50" t="inlineStr">
        <is>
          <t>T</t>
        </is>
      </c>
      <c r="AD50" t="n">
        <v>2.67</v>
      </c>
      <c r="AE50" t="n">
        <v>0.00313</v>
      </c>
      <c r="AF50" t="n">
        <v>0.00451</v>
      </c>
      <c r="AG50" t="n">
        <v>1.5e-05</v>
      </c>
      <c r="AH50" t="n">
        <v>0.724</v>
      </c>
      <c r="AI50" t="n">
        <v>0.032</v>
      </c>
      <c r="AJ50" t="n">
        <v>0.0057</v>
      </c>
      <c r="AK50" t="n">
        <v>2.16</v>
      </c>
      <c r="AL50" t="n">
        <v>0.0011</v>
      </c>
      <c r="AM50" t="n">
        <v>0.00296</v>
      </c>
      <c r="AN50" t="n">
        <v>0.00172</v>
      </c>
      <c r="AO50" t="n">
        <v>0.08</v>
      </c>
      <c r="AP50" t="n">
        <v>0.00415</v>
      </c>
      <c r="AQ50" t="inlineStr">
        <is>
          <t>T</t>
        </is>
      </c>
      <c r="AR50" t="n">
        <v>0.000764</v>
      </c>
      <c r="AS50" t="inlineStr">
        <is>
          <t>T</t>
        </is>
      </c>
      <c r="AT50" t="n">
        <v>0.0089</v>
      </c>
      <c r="AU50" t="n">
        <v>5.5e-06</v>
      </c>
      <c r="AV50" t="inlineStr">
        <is>
          <t>T</t>
        </is>
      </c>
      <c r="AW50" t="inlineStr">
        <is>
          <t>T</t>
        </is>
      </c>
      <c r="AX50" t="n">
        <v>0.695</v>
      </c>
      <c r="AY50" t="n">
        <v>0.000202</v>
      </c>
      <c r="AZ50" t="n">
        <v>0.0008229999999999999</v>
      </c>
      <c r="BA50" t="n">
        <v>0.000479</v>
      </c>
      <c r="BB50" t="inlineStr">
        <is>
          <t>T</t>
        </is>
      </c>
      <c r="BC50" t="n">
        <v>0.00062</v>
      </c>
      <c r="BD50" t="n">
        <v>0.000497</v>
      </c>
      <c r="BE50" t="n">
        <v>0.0194</v>
      </c>
      <c r="BF50" t="n">
        <v>9.8e-05</v>
      </c>
      <c r="BG50" t="n">
        <v>6.8e-05</v>
      </c>
      <c r="BH50" t="n">
        <v>0.000127</v>
      </c>
      <c r="BI50" t="n">
        <v>0.00124</v>
      </c>
      <c r="BJ50" t="n">
        <v>0.33</v>
      </c>
      <c r="BK50" t="n">
        <v>8.500000000000001e-05</v>
      </c>
      <c r="BL50" t="n">
        <v>1.7e-05</v>
      </c>
      <c r="BM50" t="n">
        <v>0.000342</v>
      </c>
      <c r="BN50" t="n">
        <v>0.0061</v>
      </c>
      <c r="BO50" t="n">
        <v>0.000904</v>
      </c>
      <c r="BP50" t="n">
        <v>0.0014</v>
      </c>
      <c r="BQ50" t="n">
        <v>0.000103</v>
      </c>
      <c r="BR50" t="n">
        <v>0.0094</v>
      </c>
      <c r="BS50" t="n">
        <v>0.0053</v>
      </c>
    </row>
    <row r="51">
      <c r="A51" t="inlineStr">
        <is>
          <t>OREAS0152a</t>
        </is>
      </c>
      <c r="B51" t="inlineStr">
        <is>
          <t>T</t>
        </is>
      </c>
      <c r="C51" t="inlineStr">
        <is>
          <t>T</t>
        </is>
      </c>
      <c r="D51" t="inlineStr">
        <is>
          <t>T</t>
        </is>
      </c>
      <c r="E51" t="n">
        <v>1.16e-05</v>
      </c>
      <c r="F51" t="inlineStr">
        <is>
          <t>T</t>
        </is>
      </c>
      <c r="G51" t="inlineStr">
        <is>
          <t>T</t>
        </is>
      </c>
      <c r="H51" t="inlineStr">
        <is>
          <t>T</t>
        </is>
      </c>
      <c r="I51" t="inlineStr">
        <is>
          <t>T</t>
        </is>
      </c>
      <c r="J51" t="inlineStr">
        <is>
          <t>T</t>
        </is>
      </c>
      <c r="K51" t="inlineStr">
        <is>
          <t>T</t>
        </is>
      </c>
      <c r="L51" t="inlineStr">
        <is>
          <t>T</t>
        </is>
      </c>
      <c r="M51" t="inlineStr">
        <is>
          <t>T</t>
        </is>
      </c>
      <c r="N51" t="inlineStr">
        <is>
          <t>T</t>
        </is>
      </c>
      <c r="O51" t="inlineStr">
        <is>
          <t>T</t>
        </is>
      </c>
      <c r="P51" t="inlineStr">
        <is>
          <t>T</t>
        </is>
      </c>
      <c r="Q51" t="n">
        <v>0.385</v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T</t>
        </is>
      </c>
      <c r="AJ51" t="n">
        <v>0.008</v>
      </c>
      <c r="AK51" t="inlineStr">
        <is>
          <t>T</t>
        </is>
      </c>
      <c r="AL51" t="inlineStr">
        <is>
          <t>T</t>
        </is>
      </c>
      <c r="AM51" t="inlineStr">
        <is>
          <t>T</t>
        </is>
      </c>
      <c r="AN51" t="inlineStr">
        <is>
          <t>T</t>
        </is>
      </c>
      <c r="AO51" t="inlineStr">
        <is>
          <t>T</t>
        </is>
      </c>
      <c r="AP51" t="inlineStr">
        <is>
          <t>T</t>
        </is>
      </c>
      <c r="AQ51" t="inlineStr">
        <is>
          <t>T</t>
        </is>
      </c>
      <c r="AR51" t="inlineStr">
        <is>
          <t>T</t>
        </is>
      </c>
      <c r="AS51" t="inlineStr">
        <is>
          <t>T</t>
        </is>
      </c>
      <c r="AT51" t="inlineStr">
        <is>
          <t>T</t>
        </is>
      </c>
      <c r="AU51" t="inlineStr">
        <is>
          <t>T</t>
        </is>
      </c>
      <c r="AV51" t="inlineStr">
        <is>
          <t>T</t>
        </is>
      </c>
      <c r="AW51" t="inlineStr">
        <is>
          <t>T</t>
        </is>
      </c>
      <c r="AX51" t="n">
        <v>0.921</v>
      </c>
      <c r="AY51" t="inlineStr">
        <is>
          <t>T</t>
        </is>
      </c>
      <c r="AZ51" t="inlineStr">
        <is>
          <t>T</t>
        </is>
      </c>
      <c r="BA51" t="inlineStr">
        <is>
          <t>T</t>
        </is>
      </c>
      <c r="BB51" t="inlineStr">
        <is>
          <t>T</t>
        </is>
      </c>
      <c r="BC51" t="inlineStr">
        <is>
          <t>T</t>
        </is>
      </c>
      <c r="BD51" t="inlineStr">
        <is>
          <t>T</t>
        </is>
      </c>
      <c r="BE51" t="inlineStr">
        <is>
          <t>T</t>
        </is>
      </c>
      <c r="BF51" t="inlineStr">
        <is>
          <t>T</t>
        </is>
      </c>
      <c r="BG51" t="inlineStr">
        <is>
          <t>T</t>
        </is>
      </c>
      <c r="BH51" t="inlineStr">
        <is>
          <t>T</t>
        </is>
      </c>
      <c r="BI51" t="inlineStr">
        <is>
          <t>T</t>
        </is>
      </c>
      <c r="BJ51" t="inlineStr">
        <is>
          <t>T</t>
        </is>
      </c>
      <c r="BK51" t="inlineStr">
        <is>
          <t>T</t>
        </is>
      </c>
      <c r="BL51" t="inlineStr">
        <is>
          <t>T</t>
        </is>
      </c>
      <c r="BM51" t="inlineStr">
        <is>
          <t>T</t>
        </is>
      </c>
      <c r="BN51" t="inlineStr">
        <is>
          <t>T</t>
        </is>
      </c>
      <c r="BO51" t="inlineStr">
        <is>
          <t>T</t>
        </is>
      </c>
      <c r="BP51" t="inlineStr">
        <is>
          <t>T</t>
        </is>
      </c>
      <c r="BQ51" t="inlineStr">
        <is>
          <t>T</t>
        </is>
      </c>
      <c r="BR51" t="inlineStr">
        <is>
          <t>T</t>
        </is>
      </c>
      <c r="BS51" t="inlineStr">
        <is>
          <t>T</t>
        </is>
      </c>
    </row>
    <row r="52">
      <c r="A52" t="inlineStr">
        <is>
          <t>OREAS0152b</t>
        </is>
      </c>
      <c r="B52" t="n">
        <v>8.65e-05</v>
      </c>
      <c r="C52" t="n">
        <v>8.02</v>
      </c>
      <c r="D52" t="n">
        <v>0.00377</v>
      </c>
      <c r="E52" t="n">
        <v>1.34e-05</v>
      </c>
      <c r="F52" s="2" t="n">
        <v>0.001</v>
      </c>
      <c r="G52" t="n">
        <v>0.0101</v>
      </c>
      <c r="H52" t="n">
        <v>5.2e-05</v>
      </c>
      <c r="I52" t="n">
        <v>0.00013</v>
      </c>
      <c r="J52" t="n">
        <v>1.97</v>
      </c>
      <c r="K52" t="n">
        <v>2.3e-05</v>
      </c>
      <c r="L52" t="n">
        <v>0.00129</v>
      </c>
      <c r="M52" t="inlineStr">
        <is>
          <t>T</t>
        </is>
      </c>
      <c r="N52" t="n">
        <v>0.00125</v>
      </c>
      <c r="O52" t="n">
        <v>0.00187</v>
      </c>
      <c r="P52" t="n">
        <v>4.1e-05</v>
      </c>
      <c r="Q52" t="n">
        <v>0.375</v>
      </c>
      <c r="R52" t="n">
        <v>0.000229</v>
      </c>
      <c r="S52" t="n">
        <v>0.000129</v>
      </c>
      <c r="T52" t="n">
        <v>6.999999999999999e-05</v>
      </c>
      <c r="U52" t="n">
        <v>3.73</v>
      </c>
      <c r="V52" t="n">
        <v>0.00185</v>
      </c>
      <c r="W52" t="n">
        <v>0.000235</v>
      </c>
      <c r="X52" t="inlineStr">
        <is>
          <t>T</t>
        </is>
      </c>
      <c r="Y52" s="2" t="n">
        <v>5e-05</v>
      </c>
      <c r="Z52" s="2" t="n">
        <v>0.0001</v>
      </c>
      <c r="AA52" t="n">
        <v>4.7e-05</v>
      </c>
      <c r="AB52" t="n">
        <v>2e-05</v>
      </c>
      <c r="AC52" t="inlineStr">
        <is>
          <t>T</t>
        </is>
      </c>
      <c r="AD52" t="n">
        <v>1.06</v>
      </c>
      <c r="AE52" t="n">
        <v>0.000575</v>
      </c>
      <c r="AF52" t="n">
        <v>0.000577</v>
      </c>
      <c r="AG52" t="n">
        <v>1.6e-05</v>
      </c>
      <c r="AH52" t="n">
        <v>1.69</v>
      </c>
      <c r="AI52" t="n">
        <v>0.031</v>
      </c>
      <c r="AJ52" t="n">
        <v>0.0081</v>
      </c>
      <c r="AK52" t="n">
        <v>2.34</v>
      </c>
      <c r="AL52" t="n">
        <v>0.000141</v>
      </c>
      <c r="AM52" t="n">
        <v>0.000844</v>
      </c>
      <c r="AN52" t="n">
        <v>0.00102</v>
      </c>
      <c r="AO52" t="n">
        <v>0.055</v>
      </c>
      <c r="AP52" t="n">
        <v>0.00117</v>
      </c>
      <c r="AQ52" t="inlineStr">
        <is>
          <t>T</t>
        </is>
      </c>
      <c r="AR52" t="n">
        <v>0.000195</v>
      </c>
      <c r="AS52" t="inlineStr">
        <is>
          <t>T</t>
        </is>
      </c>
      <c r="AT52" t="n">
        <v>0.000626</v>
      </c>
      <c r="AU52" t="n">
        <v>1.8e-05</v>
      </c>
      <c r="AV52" t="inlineStr">
        <is>
          <t>T</t>
        </is>
      </c>
      <c r="AW52" t="inlineStr">
        <is>
          <t>T</t>
        </is>
      </c>
      <c r="AX52" t="n">
        <v>0.988</v>
      </c>
      <c r="AY52" t="n">
        <v>0.000114</v>
      </c>
      <c r="AZ52" t="n">
        <v>0.00169</v>
      </c>
      <c r="BA52" t="n">
        <v>0.000593</v>
      </c>
      <c r="BB52" t="inlineStr">
        <is>
          <t>T</t>
        </is>
      </c>
      <c r="BC52" t="n">
        <v>0.000187</v>
      </c>
      <c r="BD52" t="n">
        <v>0.000353</v>
      </c>
      <c r="BE52" t="n">
        <v>0.0163</v>
      </c>
      <c r="BF52" s="2" t="n">
        <v>5e-05</v>
      </c>
      <c r="BG52" t="n">
        <v>3.8e-05</v>
      </c>
      <c r="BH52" t="n">
        <v>1.3e-05</v>
      </c>
      <c r="BI52" t="n">
        <v>4.9e-05</v>
      </c>
      <c r="BJ52" t="n">
        <v>0.284</v>
      </c>
      <c r="BK52" t="n">
        <v>1.4e-05</v>
      </c>
      <c r="BL52" t="n">
        <v>1.9e-05</v>
      </c>
      <c r="BM52" t="n">
        <v>1.1e-05</v>
      </c>
      <c r="BN52" t="n">
        <v>0.0148</v>
      </c>
      <c r="BO52" t="n">
        <v>0.000195</v>
      </c>
      <c r="BP52" t="n">
        <v>0.00118</v>
      </c>
      <c r="BQ52" t="n">
        <v>0.000122</v>
      </c>
      <c r="BR52" t="n">
        <v>0.0105</v>
      </c>
      <c r="BS52" t="n">
        <v>9.000000000000001e-05</v>
      </c>
    </row>
    <row r="53">
      <c r="A53" t="inlineStr">
        <is>
          <t>OREAS0152c</t>
        </is>
      </c>
      <c r="B53" t="n">
        <v>8.99e-05</v>
      </c>
      <c r="C53" t="n">
        <v>7.64</v>
      </c>
      <c r="D53" t="n">
        <v>0.00225</v>
      </c>
      <c r="E53" t="n">
        <v>1.34e-05</v>
      </c>
      <c r="F53" s="2" t="n">
        <v>0.001</v>
      </c>
      <c r="G53" t="n">
        <v>0.08699999999999999</v>
      </c>
      <c r="H53" t="n">
        <v>0.000214</v>
      </c>
      <c r="I53" t="n">
        <v>0.000159</v>
      </c>
      <c r="J53" t="n">
        <v>1.55</v>
      </c>
      <c r="K53" t="n">
        <v>6.499999999999999e-05</v>
      </c>
      <c r="L53" t="n">
        <v>0.0063</v>
      </c>
      <c r="M53" t="inlineStr">
        <is>
          <t>T</t>
        </is>
      </c>
      <c r="N53" t="n">
        <v>0.00112</v>
      </c>
      <c r="O53" t="n">
        <v>0.00413</v>
      </c>
      <c r="P53" t="n">
        <v>0.000932</v>
      </c>
      <c r="Q53" t="n">
        <v>0.378</v>
      </c>
      <c r="R53" t="n">
        <v>0.000305</v>
      </c>
      <c r="S53" t="n">
        <v>0.000125</v>
      </c>
      <c r="T53" t="n">
        <v>0.000125</v>
      </c>
      <c r="U53" t="n">
        <v>2.96</v>
      </c>
      <c r="V53" t="n">
        <v>0.00205</v>
      </c>
      <c r="W53" t="n">
        <v>0.000491</v>
      </c>
      <c r="X53" t="n">
        <v>1e-05</v>
      </c>
      <c r="Y53" t="n">
        <v>0.000163</v>
      </c>
      <c r="Z53" t="n">
        <v>3.2e-06</v>
      </c>
      <c r="AA53" t="n">
        <v>5e-05</v>
      </c>
      <c r="AB53" t="n">
        <v>3.3e-05</v>
      </c>
      <c r="AC53" t="inlineStr">
        <is>
          <t>T</t>
        </is>
      </c>
      <c r="AD53" t="n">
        <v>2.59</v>
      </c>
      <c r="AE53" t="n">
        <v>0.00306</v>
      </c>
      <c r="AF53" t="n">
        <v>0.00435</v>
      </c>
      <c r="AG53" t="n">
        <v>1.5e-05</v>
      </c>
      <c r="AH53" t="n">
        <v>0.755</v>
      </c>
      <c r="AI53" t="n">
        <v>0.032</v>
      </c>
      <c r="AJ53" t="n">
        <v>0.009299999999999999</v>
      </c>
      <c r="AK53" t="n">
        <v>2.2</v>
      </c>
      <c r="AL53" t="n">
        <v>0.00106</v>
      </c>
      <c r="AM53" t="n">
        <v>0.00275</v>
      </c>
      <c r="AN53" t="n">
        <v>0.00159</v>
      </c>
      <c r="AO53" t="n">
        <v>0.076</v>
      </c>
      <c r="AP53" t="n">
        <v>0.0061</v>
      </c>
      <c r="AQ53" t="inlineStr">
        <is>
          <t>T</t>
        </is>
      </c>
      <c r="AR53" t="n">
        <v>0.0007069999999999999</v>
      </c>
      <c r="AS53" t="inlineStr">
        <is>
          <t>T</t>
        </is>
      </c>
      <c r="AT53" t="n">
        <v>0.008399999999999999</v>
      </c>
      <c r="AU53" t="n">
        <v>5.5e-06</v>
      </c>
      <c r="AV53" t="inlineStr">
        <is>
          <t>T</t>
        </is>
      </c>
      <c r="AW53" t="inlineStr">
        <is>
          <t>T</t>
        </is>
      </c>
      <c r="AX53" t="n">
        <v>0.618</v>
      </c>
      <c r="AY53" t="n">
        <v>0.000145</v>
      </c>
      <c r="AZ53" t="n">
        <v>0.000817</v>
      </c>
      <c r="BA53" t="n">
        <v>0.000463</v>
      </c>
      <c r="BB53" t="inlineStr">
        <is>
          <t>T</t>
        </is>
      </c>
      <c r="BC53" t="n">
        <v>0.0005820000000000001</v>
      </c>
      <c r="BD53" t="n">
        <v>0.000456</v>
      </c>
      <c r="BE53" t="n">
        <v>0.0196</v>
      </c>
      <c r="BF53" t="n">
        <v>9.3e-05</v>
      </c>
      <c r="BG53" t="n">
        <v>6.4e-05</v>
      </c>
      <c r="BH53" t="n">
        <v>6e-05</v>
      </c>
      <c r="BI53" t="n">
        <v>0.00117</v>
      </c>
      <c r="BJ53" t="n">
        <v>0.323</v>
      </c>
      <c r="BK53" t="n">
        <v>8.1e-05</v>
      </c>
      <c r="BL53" t="n">
        <v>1.6e-05</v>
      </c>
      <c r="BM53" t="n">
        <v>0.00032</v>
      </c>
      <c r="BN53" t="n">
        <v>0.0061</v>
      </c>
      <c r="BO53" t="n">
        <v>0.000936</v>
      </c>
      <c r="BP53" t="n">
        <v>0.00137</v>
      </c>
      <c r="BQ53" t="n">
        <v>9.899999999999999e-05</v>
      </c>
      <c r="BR53" t="n">
        <v>0.0229</v>
      </c>
      <c r="BS53" t="n">
        <v>0.0053</v>
      </c>
    </row>
    <row r="54">
      <c r="A54" t="inlineStr">
        <is>
          <t>OREAS0153a</t>
        </is>
      </c>
      <c r="B54" t="inlineStr">
        <is>
          <t>T</t>
        </is>
      </c>
      <c r="C54" t="inlineStr">
        <is>
          <t>T</t>
        </is>
      </c>
      <c r="D54" t="inlineStr">
        <is>
          <t>T</t>
        </is>
      </c>
      <c r="E54" t="n">
        <v>3.11e-05</v>
      </c>
      <c r="F54" t="inlineStr">
        <is>
          <t>T</t>
        </is>
      </c>
      <c r="G54" t="inlineStr">
        <is>
          <t>T</t>
        </is>
      </c>
      <c r="H54" t="inlineStr">
        <is>
          <t>T</t>
        </is>
      </c>
      <c r="I54" t="inlineStr">
        <is>
          <t>T</t>
        </is>
      </c>
      <c r="J54" t="inlineStr">
        <is>
          <t>T</t>
        </is>
      </c>
      <c r="K54" t="inlineStr">
        <is>
          <t>T</t>
        </is>
      </c>
      <c r="L54" t="inlineStr">
        <is>
          <t>T</t>
        </is>
      </c>
      <c r="M54" t="inlineStr">
        <is>
          <t>T</t>
        </is>
      </c>
      <c r="N54" t="inlineStr">
        <is>
          <t>T</t>
        </is>
      </c>
      <c r="O54" t="inlineStr">
        <is>
          <t>T</t>
        </is>
      </c>
      <c r="P54" t="inlineStr">
        <is>
          <t>T</t>
        </is>
      </c>
      <c r="Q54" t="n">
        <v>0.712</v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inlineStr">
        <is>
          <t>T</t>
        </is>
      </c>
      <c r="AD54" t="inlineStr">
        <is>
          <t>T</t>
        </is>
      </c>
      <c r="AE54" t="inlineStr">
        <is>
          <t>T</t>
        </is>
      </c>
      <c r="AF54" t="inlineStr">
        <is>
          <t>T</t>
        </is>
      </c>
      <c r="AG54" t="inlineStr">
        <is>
          <t>T</t>
        </is>
      </c>
      <c r="AH54" t="inlineStr">
        <is>
          <t>T</t>
        </is>
      </c>
      <c r="AI54" t="inlineStr">
        <is>
          <t>T</t>
        </is>
      </c>
      <c r="AJ54" t="n">
        <v>0.0177</v>
      </c>
      <c r="AK54" t="inlineStr">
        <is>
          <t>T</t>
        </is>
      </c>
      <c r="AL54" t="inlineStr">
        <is>
          <t>T</t>
        </is>
      </c>
      <c r="AM54" t="inlineStr">
        <is>
          <t>T</t>
        </is>
      </c>
      <c r="AN54" t="inlineStr">
        <is>
          <t>T</t>
        </is>
      </c>
      <c r="AO54" t="inlineStr">
        <is>
          <t>T</t>
        </is>
      </c>
      <c r="AP54" t="inlineStr">
        <is>
          <t>T</t>
        </is>
      </c>
      <c r="AQ54" t="inlineStr">
        <is>
          <t>T</t>
        </is>
      </c>
      <c r="AR54" t="inlineStr">
        <is>
          <t>T</t>
        </is>
      </c>
      <c r="AS54" t="inlineStr">
        <is>
          <t>T</t>
        </is>
      </c>
      <c r="AT54" t="inlineStr">
        <is>
          <t>T</t>
        </is>
      </c>
      <c r="AU54" t="inlineStr">
        <is>
          <t>T</t>
        </is>
      </c>
      <c r="AV54" t="inlineStr">
        <is>
          <t>T</t>
        </is>
      </c>
      <c r="AW54" t="inlineStr">
        <is>
          <t>T</t>
        </is>
      </c>
      <c r="AX54" t="n">
        <v>1.27</v>
      </c>
      <c r="AY54" t="inlineStr">
        <is>
          <t>T</t>
        </is>
      </c>
      <c r="AZ54" t="inlineStr">
        <is>
          <t>T</t>
        </is>
      </c>
      <c r="BA54" t="inlineStr">
        <is>
          <t>T</t>
        </is>
      </c>
      <c r="BB54" t="inlineStr">
        <is>
          <t>T</t>
        </is>
      </c>
      <c r="BC54" t="inlineStr">
        <is>
          <t>T</t>
        </is>
      </c>
      <c r="BD54" t="inlineStr">
        <is>
          <t>T</t>
        </is>
      </c>
      <c r="BE54" t="inlineStr">
        <is>
          <t>T</t>
        </is>
      </c>
      <c r="BF54" t="inlineStr">
        <is>
          <t>T</t>
        </is>
      </c>
      <c r="BG54" t="inlineStr">
        <is>
          <t>T</t>
        </is>
      </c>
      <c r="BH54" t="inlineStr">
        <is>
          <t>T</t>
        </is>
      </c>
      <c r="BI54" t="inlineStr">
        <is>
          <t>T</t>
        </is>
      </c>
      <c r="BJ54" t="inlineStr">
        <is>
          <t>T</t>
        </is>
      </c>
      <c r="BK54" t="inlineStr">
        <is>
          <t>T</t>
        </is>
      </c>
      <c r="BL54" t="inlineStr">
        <is>
          <t>T</t>
        </is>
      </c>
      <c r="BM54" t="inlineStr">
        <is>
          <t>T</t>
        </is>
      </c>
      <c r="BN54" t="inlineStr">
        <is>
          <t>T</t>
        </is>
      </c>
      <c r="BO54" t="inlineStr">
        <is>
          <t>T</t>
        </is>
      </c>
      <c r="BP54" t="inlineStr">
        <is>
          <t>T</t>
        </is>
      </c>
      <c r="BQ54" t="inlineStr">
        <is>
          <t>T</t>
        </is>
      </c>
      <c r="BR54" t="inlineStr">
        <is>
          <t>T</t>
        </is>
      </c>
      <c r="BS54" t="inlineStr">
        <is>
          <t>T</t>
        </is>
      </c>
    </row>
    <row r="55">
      <c r="A55" t="inlineStr">
        <is>
          <t>OREAS0153b</t>
        </is>
      </c>
      <c r="B55" t="n">
        <v>0.000143</v>
      </c>
      <c r="C55" t="n">
        <v>7.94</v>
      </c>
      <c r="D55" t="n">
        <v>0.007900000000000001</v>
      </c>
      <c r="E55" t="n">
        <v>3.13e-05</v>
      </c>
      <c r="F55" s="2" t="n">
        <v>0.001</v>
      </c>
      <c r="G55" t="n">
        <v>0.0103</v>
      </c>
      <c r="H55" t="n">
        <v>5.2e-05</v>
      </c>
      <c r="I55" t="n">
        <v>0.000161</v>
      </c>
      <c r="J55" t="n">
        <v>1.83</v>
      </c>
      <c r="K55" t="n">
        <v>2.6e-05</v>
      </c>
      <c r="L55" t="n">
        <v>0.00117</v>
      </c>
      <c r="M55" t="inlineStr">
        <is>
          <t>T</t>
        </is>
      </c>
      <c r="N55" t="n">
        <v>0.00154</v>
      </c>
      <c r="O55" t="n">
        <v>0.00173</v>
      </c>
      <c r="P55" t="n">
        <v>4.4e-05</v>
      </c>
      <c r="Q55" t="n">
        <v>0.678</v>
      </c>
      <c r="R55" t="n">
        <v>0.000211</v>
      </c>
      <c r="S55" t="n">
        <v>0.000123</v>
      </c>
      <c r="T55" t="n">
        <v>6.7e-05</v>
      </c>
      <c r="U55" t="n">
        <v>3.86</v>
      </c>
      <c r="V55" t="n">
        <v>0.00188</v>
      </c>
      <c r="W55" t="n">
        <v>0.000215</v>
      </c>
      <c r="X55" t="inlineStr">
        <is>
          <t>T</t>
        </is>
      </c>
      <c r="Y55" s="2" t="n">
        <v>5e-05</v>
      </c>
      <c r="Z55" t="n">
        <v>6.6e-06</v>
      </c>
      <c r="AA55" t="n">
        <v>4.3e-05</v>
      </c>
      <c r="AB55" t="n">
        <v>2.3e-05</v>
      </c>
      <c r="AC55" t="inlineStr">
        <is>
          <t>T</t>
        </is>
      </c>
      <c r="AD55" t="n">
        <v>1.16</v>
      </c>
      <c r="AE55" t="n">
        <v>0.000503</v>
      </c>
      <c r="AF55" t="n">
        <v>0.000569</v>
      </c>
      <c r="AG55" t="n">
        <v>1.6e-05</v>
      </c>
      <c r="AH55" t="n">
        <v>1.64</v>
      </c>
      <c r="AI55" t="n">
        <v>0.028</v>
      </c>
      <c r="AJ55" t="n">
        <v>0.0163</v>
      </c>
      <c r="AK55" t="n">
        <v>2.46</v>
      </c>
      <c r="AL55" t="n">
        <v>0.000142</v>
      </c>
      <c r="AM55" t="n">
        <v>0.00074</v>
      </c>
      <c r="AN55" t="n">
        <v>0.00111</v>
      </c>
      <c r="AO55" t="n">
        <v>0.053</v>
      </c>
      <c r="AP55" t="n">
        <v>0.00131</v>
      </c>
      <c r="AQ55" t="inlineStr">
        <is>
          <t>T</t>
        </is>
      </c>
      <c r="AR55" t="n">
        <v>0.000172</v>
      </c>
      <c r="AS55" t="inlineStr">
        <is>
          <t>T</t>
        </is>
      </c>
      <c r="AT55" t="n">
        <v>0.000734</v>
      </c>
      <c r="AU55" t="n">
        <v>1.8e-05</v>
      </c>
      <c r="AV55" t="inlineStr">
        <is>
          <t>T</t>
        </is>
      </c>
      <c r="AW55" t="inlineStr">
        <is>
          <t>T</t>
        </is>
      </c>
      <c r="AX55" t="n">
        <v>1.28</v>
      </c>
      <c r="AY55" t="n">
        <v>0.000304</v>
      </c>
      <c r="AZ55" t="n">
        <v>0.00168</v>
      </c>
      <c r="BA55" t="n">
        <v>0.00112</v>
      </c>
      <c r="BB55" t="inlineStr">
        <is>
          <t>T</t>
        </is>
      </c>
      <c r="BC55" t="n">
        <v>0.000171</v>
      </c>
      <c r="BD55" t="n">
        <v>0.000397</v>
      </c>
      <c r="BE55" t="n">
        <v>0.0164</v>
      </c>
      <c r="BF55" s="2" t="n">
        <v>5e-05</v>
      </c>
      <c r="BG55" t="n">
        <v>3.6e-05</v>
      </c>
      <c r="BH55" t="n">
        <v>2.5e-05</v>
      </c>
      <c r="BI55" t="n">
        <v>4.5e-05</v>
      </c>
      <c r="BJ55" t="n">
        <v>0.285</v>
      </c>
      <c r="BK55" t="n">
        <v>1.6e-05</v>
      </c>
      <c r="BL55" t="n">
        <v>1.8e-05</v>
      </c>
      <c r="BM55" t="n">
        <v>1.1e-05</v>
      </c>
      <c r="BN55" t="n">
        <v>0.0153</v>
      </c>
      <c r="BO55" t="n">
        <v>0.000202</v>
      </c>
      <c r="BP55" t="n">
        <v>0.00111</v>
      </c>
      <c r="BQ55" t="n">
        <v>0.000117</v>
      </c>
      <c r="BR55" t="n">
        <v>0.0122</v>
      </c>
      <c r="BS55" s="2" t="n">
        <v>0.001</v>
      </c>
    </row>
    <row r="56">
      <c r="A56" t="inlineStr">
        <is>
          <t>OREAS0153c</t>
        </is>
      </c>
      <c r="B56" t="n">
        <v>0.000176</v>
      </c>
      <c r="C56" t="n">
        <v>7.48</v>
      </c>
      <c r="D56" t="n">
        <v>0.00406</v>
      </c>
      <c r="E56" t="n">
        <v>3.27e-05</v>
      </c>
      <c r="F56" s="2" t="n">
        <v>0.001</v>
      </c>
      <c r="G56" t="n">
        <v>0.07820000000000001</v>
      </c>
      <c r="H56" t="n">
        <v>0.000201</v>
      </c>
      <c r="I56" t="n">
        <v>0.000235</v>
      </c>
      <c r="J56" t="n">
        <v>1.57</v>
      </c>
      <c r="K56" t="n">
        <v>0.000104</v>
      </c>
      <c r="L56" t="n">
        <v>0.0056</v>
      </c>
      <c r="M56" t="inlineStr">
        <is>
          <t>T</t>
        </is>
      </c>
      <c r="N56" t="n">
        <v>0.00146</v>
      </c>
      <c r="O56" t="n">
        <v>0.00365</v>
      </c>
      <c r="P56" t="n">
        <v>0.000796</v>
      </c>
      <c r="Q56" t="n">
        <v>0.712</v>
      </c>
      <c r="R56" t="n">
        <v>0.000298</v>
      </c>
      <c r="S56" t="n">
        <v>0.000126</v>
      </c>
      <c r="T56" t="n">
        <v>0.00012</v>
      </c>
      <c r="U56" t="n">
        <v>3.15</v>
      </c>
      <c r="V56" t="n">
        <v>0.00197</v>
      </c>
      <c r="W56" t="n">
        <v>0.000453</v>
      </c>
      <c r="X56" t="n">
        <v>1.1e-05</v>
      </c>
      <c r="Y56" t="n">
        <v>0.000167</v>
      </c>
      <c r="Z56" t="n">
        <v>5.7e-06</v>
      </c>
      <c r="AA56" t="n">
        <v>4.9e-05</v>
      </c>
      <c r="AB56" t="n">
        <v>5.7e-05</v>
      </c>
      <c r="AC56" t="inlineStr">
        <is>
          <t>T</t>
        </is>
      </c>
      <c r="AD56" t="n">
        <v>2.68</v>
      </c>
      <c r="AE56" t="n">
        <v>0.00272</v>
      </c>
      <c r="AF56" t="n">
        <v>0.00388</v>
      </c>
      <c r="AG56" t="n">
        <v>1.7e-05</v>
      </c>
      <c r="AH56" t="n">
        <v>0.786</v>
      </c>
      <c r="AI56" t="n">
        <v>0.031</v>
      </c>
      <c r="AJ56" t="n">
        <v>0.0176</v>
      </c>
      <c r="AK56" t="n">
        <v>2.32</v>
      </c>
      <c r="AL56" t="n">
        <v>0.000965</v>
      </c>
      <c r="AM56" t="n">
        <v>0.00239</v>
      </c>
      <c r="AN56" t="n">
        <v>0.00143</v>
      </c>
      <c r="AO56" t="n">
        <v>0.077</v>
      </c>
      <c r="AP56" t="n">
        <v>0.0092</v>
      </c>
      <c r="AQ56" t="inlineStr">
        <is>
          <t>T</t>
        </is>
      </c>
      <c r="AR56" t="n">
        <v>0.000657</v>
      </c>
      <c r="AS56" t="inlineStr">
        <is>
          <t>T</t>
        </is>
      </c>
      <c r="AT56" t="n">
        <v>0.007</v>
      </c>
      <c r="AU56" t="n">
        <v>5.6e-06</v>
      </c>
      <c r="AV56" t="inlineStr">
        <is>
          <t>T</t>
        </is>
      </c>
      <c r="AW56" t="inlineStr">
        <is>
          <t>T</t>
        </is>
      </c>
      <c r="AX56" t="n">
        <v>1.05</v>
      </c>
      <c r="AY56" t="n">
        <v>0.00029</v>
      </c>
      <c r="AZ56" t="n">
        <v>0.000811</v>
      </c>
      <c r="BA56" t="n">
        <v>0.000859</v>
      </c>
      <c r="BB56" t="inlineStr">
        <is>
          <t>T</t>
        </is>
      </c>
      <c r="BC56" t="n">
        <v>0.000549</v>
      </c>
      <c r="BD56" t="n">
        <v>0.000423</v>
      </c>
      <c r="BE56" t="n">
        <v>0.0248</v>
      </c>
      <c r="BF56" t="n">
        <v>8.500000000000001e-05</v>
      </c>
      <c r="BG56" t="n">
        <v>6e-05</v>
      </c>
      <c r="BH56" t="n">
        <v>0.000115</v>
      </c>
      <c r="BI56" t="n">
        <v>0.00101</v>
      </c>
      <c r="BJ56" t="n">
        <v>0.299</v>
      </c>
      <c r="BK56" t="n">
        <v>7.1e-05</v>
      </c>
      <c r="BL56" t="n">
        <v>1.7e-05</v>
      </c>
      <c r="BM56" t="n">
        <v>0.000288</v>
      </c>
      <c r="BN56" t="n">
        <v>0.0062</v>
      </c>
      <c r="BO56" t="n">
        <v>0.000854</v>
      </c>
      <c r="BP56" t="n">
        <v>0.00133</v>
      </c>
      <c r="BQ56" t="n">
        <v>0.000108</v>
      </c>
      <c r="BR56" t="n">
        <v>0.0359</v>
      </c>
      <c r="BS56" t="n">
        <v>0.0055</v>
      </c>
    </row>
    <row r="57">
      <c r="A57" t="inlineStr">
        <is>
          <t>OREAS0015d</t>
        </is>
      </c>
      <c r="B57" t="inlineStr">
        <is>
          <t>T</t>
        </is>
      </c>
      <c r="C57" t="inlineStr">
        <is>
          <t>T</t>
        </is>
      </c>
      <c r="D57" t="inlineStr">
        <is>
          <t>T</t>
        </is>
      </c>
      <c r="E57" t="n">
        <v>0.000156</v>
      </c>
      <c r="F57" t="inlineStr">
        <is>
          <t>T</t>
        </is>
      </c>
      <c r="G57" t="inlineStr">
        <is>
          <t>T</t>
        </is>
      </c>
      <c r="H57" t="inlineStr">
        <is>
          <t>T</t>
        </is>
      </c>
      <c r="I57" t="inlineStr">
        <is>
          <t>T</t>
        </is>
      </c>
      <c r="J57" t="inlineStr">
        <is>
          <t>T</t>
        </is>
      </c>
      <c r="K57" t="inlineStr">
        <is>
          <t>T</t>
        </is>
      </c>
      <c r="L57" t="inlineStr">
        <is>
          <t>T</t>
        </is>
      </c>
      <c r="M57" t="inlineStr">
        <is>
          <t>T</t>
        </is>
      </c>
      <c r="N57" t="inlineStr">
        <is>
          <t>T</t>
        </is>
      </c>
      <c r="O57" t="inlineStr">
        <is>
          <t>T</t>
        </is>
      </c>
      <c r="P57" t="inlineStr">
        <is>
          <t>T</t>
        </is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inlineStr">
        <is>
          <t>T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T</t>
        </is>
      </c>
      <c r="AI57" t="inlineStr">
        <is>
          <t>T</t>
        </is>
      </c>
      <c r="AJ57" t="inlineStr">
        <is>
          <t>T</t>
        </is>
      </c>
      <c r="AK57" t="inlineStr">
        <is>
          <t>T</t>
        </is>
      </c>
      <c r="AL57" t="inlineStr">
        <is>
          <t>T</t>
        </is>
      </c>
      <c r="AM57" t="inlineStr">
        <is>
          <t>T</t>
        </is>
      </c>
      <c r="AN57" t="inlineStr">
        <is>
          <t>T</t>
        </is>
      </c>
      <c r="AO57" t="inlineStr">
        <is>
          <t>T</t>
        </is>
      </c>
      <c r="AP57" t="inlineStr">
        <is>
          <t>T</t>
        </is>
      </c>
      <c r="AQ57" t="inlineStr">
        <is>
          <t>T</t>
        </is>
      </c>
      <c r="AR57" t="inlineStr">
        <is>
          <t>T</t>
        </is>
      </c>
      <c r="AS57" t="inlineStr">
        <is>
          <t>T</t>
        </is>
      </c>
      <c r="AT57" t="inlineStr">
        <is>
          <t>T</t>
        </is>
      </c>
      <c r="AU57" t="inlineStr">
        <is>
          <t>T</t>
        </is>
      </c>
      <c r="AV57" t="inlineStr">
        <is>
          <t>T</t>
        </is>
      </c>
      <c r="AW57" t="inlineStr">
        <is>
          <t>T</t>
        </is>
      </c>
      <c r="AX57" t="inlineStr">
        <is>
          <t>T</t>
        </is>
      </c>
      <c r="AY57" t="inlineStr">
        <is>
          <t>T</t>
        </is>
      </c>
      <c r="AZ57" t="inlineStr">
        <is>
          <t>T</t>
        </is>
      </c>
      <c r="BA57" t="inlineStr">
        <is>
          <t>T</t>
        </is>
      </c>
      <c r="BB57" t="inlineStr">
        <is>
          <t>T</t>
        </is>
      </c>
      <c r="BC57" t="inlineStr">
        <is>
          <t>T</t>
        </is>
      </c>
      <c r="BD57" t="inlineStr">
        <is>
          <t>T</t>
        </is>
      </c>
      <c r="BE57" t="inlineStr">
        <is>
          <t>T</t>
        </is>
      </c>
      <c r="BF57" t="inlineStr">
        <is>
          <t>T</t>
        </is>
      </c>
      <c r="BG57" t="inlineStr">
        <is>
          <t>T</t>
        </is>
      </c>
      <c r="BH57" t="inlineStr">
        <is>
          <t>T</t>
        </is>
      </c>
      <c r="BI57" t="inlineStr">
        <is>
          <t>T</t>
        </is>
      </c>
      <c r="BJ57" t="inlineStr">
        <is>
          <t>T</t>
        </is>
      </c>
      <c r="BK57" t="inlineStr">
        <is>
          <t>T</t>
        </is>
      </c>
      <c r="BL57" t="inlineStr">
        <is>
          <t>T</t>
        </is>
      </c>
      <c r="BM57" t="inlineStr">
        <is>
          <t>T</t>
        </is>
      </c>
      <c r="BN57" t="inlineStr">
        <is>
          <t>T</t>
        </is>
      </c>
      <c r="BO57" t="inlineStr">
        <is>
          <t>T</t>
        </is>
      </c>
      <c r="BP57" t="inlineStr">
        <is>
          <t>T</t>
        </is>
      </c>
      <c r="BQ57" t="inlineStr">
        <is>
          <t>T</t>
        </is>
      </c>
      <c r="BR57" t="inlineStr">
        <is>
          <t>T</t>
        </is>
      </c>
      <c r="BS57" t="inlineStr">
        <is>
          <t>T</t>
        </is>
      </c>
    </row>
    <row r="58">
      <c r="A58" t="inlineStr">
        <is>
          <t>OREAS0015f</t>
        </is>
      </c>
      <c r="B58" t="inlineStr">
        <is>
          <t>T</t>
        </is>
      </c>
      <c r="C58" t="inlineStr">
        <is>
          <t>T</t>
        </is>
      </c>
      <c r="D58" t="inlineStr">
        <is>
          <t>T</t>
        </is>
      </c>
      <c r="E58" t="n">
        <v>3.34e-05</v>
      </c>
      <c r="F58" t="inlineStr">
        <is>
          <t>T</t>
        </is>
      </c>
      <c r="G58" t="inlineStr">
        <is>
          <t>T</t>
        </is>
      </c>
      <c r="H58" t="inlineStr">
        <is>
          <t>T</t>
        </is>
      </c>
      <c r="I58" t="inlineStr">
        <is>
          <t>T</t>
        </is>
      </c>
      <c r="J58" t="inlineStr">
        <is>
          <t>T</t>
        </is>
      </c>
      <c r="K58" t="inlineStr">
        <is>
          <t>T</t>
        </is>
      </c>
      <c r="L58" t="inlineStr">
        <is>
          <t>T</t>
        </is>
      </c>
      <c r="M58" t="inlineStr">
        <is>
          <t>T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T</t>
        </is>
      </c>
      <c r="R58" t="inlineStr">
        <is>
          <t>T</t>
        </is>
      </c>
      <c r="S58" t="inlineStr">
        <is>
          <t>T</t>
        </is>
      </c>
      <c r="T58" t="inlineStr">
        <is>
          <t>T</t>
        </is>
      </c>
      <c r="U58" t="inlineStr">
        <is>
          <t>T</t>
        </is>
      </c>
      <c r="V58" t="inlineStr">
        <is>
          <t>T</t>
        </is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T</t>
        </is>
      </c>
      <c r="AJ58" t="inlineStr">
        <is>
          <t>T</t>
        </is>
      </c>
      <c r="AK58" t="inlineStr">
        <is>
          <t>T</t>
        </is>
      </c>
      <c r="AL58" t="inlineStr">
        <is>
          <t>T</t>
        </is>
      </c>
      <c r="AM58" t="inlineStr">
        <is>
          <t>T</t>
        </is>
      </c>
      <c r="AN58" t="inlineStr">
        <is>
          <t>T</t>
        </is>
      </c>
      <c r="AO58" t="inlineStr">
        <is>
          <t>T</t>
        </is>
      </c>
      <c r="AP58" t="inlineStr">
        <is>
          <t>T</t>
        </is>
      </c>
      <c r="AQ58" t="inlineStr">
        <is>
          <t>T</t>
        </is>
      </c>
      <c r="AR58" t="inlineStr">
        <is>
          <t>T</t>
        </is>
      </c>
      <c r="AS58" t="inlineStr">
        <is>
          <t>T</t>
        </is>
      </c>
      <c r="AT58" t="inlineStr">
        <is>
          <t>T</t>
        </is>
      </c>
      <c r="AU58" t="inlineStr">
        <is>
          <t>T</t>
        </is>
      </c>
      <c r="AV58" t="inlineStr">
        <is>
          <t>T</t>
        </is>
      </c>
      <c r="AW58" t="inlineStr">
        <is>
          <t>T</t>
        </is>
      </c>
      <c r="AX58" t="inlineStr">
        <is>
          <t>T</t>
        </is>
      </c>
      <c r="AY58" t="inlineStr">
        <is>
          <t>T</t>
        </is>
      </c>
      <c r="AZ58" t="inlineStr">
        <is>
          <t>T</t>
        </is>
      </c>
      <c r="BA58" t="inlineStr">
        <is>
          <t>T</t>
        </is>
      </c>
      <c r="BB58" t="inlineStr">
        <is>
          <t>T</t>
        </is>
      </c>
      <c r="BC58" t="inlineStr">
        <is>
          <t>T</t>
        </is>
      </c>
      <c r="BD58" t="inlineStr">
        <is>
          <t>T</t>
        </is>
      </c>
      <c r="BE58" t="inlineStr">
        <is>
          <t>T</t>
        </is>
      </c>
      <c r="BF58" t="inlineStr">
        <is>
          <t>T</t>
        </is>
      </c>
      <c r="BG58" t="inlineStr">
        <is>
          <t>T</t>
        </is>
      </c>
      <c r="BH58" t="inlineStr">
        <is>
          <t>T</t>
        </is>
      </c>
      <c r="BI58" t="inlineStr">
        <is>
          <t>T</t>
        </is>
      </c>
      <c r="BJ58" t="inlineStr">
        <is>
          <t>T</t>
        </is>
      </c>
      <c r="BK58" t="inlineStr">
        <is>
          <t>T</t>
        </is>
      </c>
      <c r="BL58" t="inlineStr">
        <is>
          <t>T</t>
        </is>
      </c>
      <c r="BM58" t="inlineStr">
        <is>
          <t>T</t>
        </is>
      </c>
      <c r="BN58" t="inlineStr">
        <is>
          <t>T</t>
        </is>
      </c>
      <c r="BO58" t="inlineStr">
        <is>
          <t>T</t>
        </is>
      </c>
      <c r="BP58" t="inlineStr">
        <is>
          <t>T</t>
        </is>
      </c>
      <c r="BQ58" t="inlineStr">
        <is>
          <t>T</t>
        </is>
      </c>
      <c r="BR58" t="inlineStr">
        <is>
          <t>T</t>
        </is>
      </c>
      <c r="BS58" t="inlineStr">
        <is>
          <t>T</t>
        </is>
      </c>
    </row>
    <row r="59">
      <c r="A59" t="inlineStr">
        <is>
          <t>OREAS0015g</t>
        </is>
      </c>
      <c r="B59" t="inlineStr">
        <is>
          <t>T</t>
        </is>
      </c>
      <c r="C59" t="inlineStr">
        <is>
          <t>T</t>
        </is>
      </c>
      <c r="D59" t="inlineStr">
        <is>
          <t>T</t>
        </is>
      </c>
      <c r="E59" t="n">
        <v>5.27e-05</v>
      </c>
      <c r="F59" t="inlineStr">
        <is>
          <t>T</t>
        </is>
      </c>
      <c r="G59" t="inlineStr">
        <is>
          <t>T</t>
        </is>
      </c>
      <c r="H59" t="inlineStr">
        <is>
          <t>T</t>
        </is>
      </c>
      <c r="I59" t="inlineStr">
        <is>
          <t>T</t>
        </is>
      </c>
      <c r="J59" t="inlineStr">
        <is>
          <t>T</t>
        </is>
      </c>
      <c r="K59" t="inlineStr">
        <is>
          <t>T</t>
        </is>
      </c>
      <c r="L59" t="inlineStr">
        <is>
          <t>T</t>
        </is>
      </c>
      <c r="M59" t="inlineStr">
        <is>
          <t>T</t>
        </is>
      </c>
      <c r="N59" t="inlineStr">
        <is>
          <t>T</t>
        </is>
      </c>
      <c r="O59" t="inlineStr">
        <is>
          <t>T</t>
        </is>
      </c>
      <c r="P59" t="inlineStr">
        <is>
          <t>T</t>
        </is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T</t>
        </is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inlineStr">
        <is>
          <t>T</t>
        </is>
      </c>
      <c r="AD59" t="inlineStr">
        <is>
          <t>T</t>
        </is>
      </c>
      <c r="AE59" t="inlineStr">
        <is>
          <t>T</t>
        </is>
      </c>
      <c r="AF59" t="inlineStr">
        <is>
          <t>T</t>
        </is>
      </c>
      <c r="AG59" t="inlineStr">
        <is>
          <t>T</t>
        </is>
      </c>
      <c r="AH59" t="inlineStr">
        <is>
          <t>T</t>
        </is>
      </c>
      <c r="AI59" t="inlineStr">
        <is>
          <t>T</t>
        </is>
      </c>
      <c r="AJ59" t="inlineStr">
        <is>
          <t>T</t>
        </is>
      </c>
      <c r="AK59" t="inlineStr">
        <is>
          <t>T</t>
        </is>
      </c>
      <c r="AL59" t="inlineStr">
        <is>
          <t>T</t>
        </is>
      </c>
      <c r="AM59" t="inlineStr">
        <is>
          <t>T</t>
        </is>
      </c>
      <c r="AN59" t="inlineStr">
        <is>
          <t>T</t>
        </is>
      </c>
      <c r="AO59" t="inlineStr">
        <is>
          <t>T</t>
        </is>
      </c>
      <c r="AP59" t="inlineStr">
        <is>
          <t>T</t>
        </is>
      </c>
      <c r="AQ59" t="inlineStr">
        <is>
          <t>T</t>
        </is>
      </c>
      <c r="AR59" t="inlineStr">
        <is>
          <t>T</t>
        </is>
      </c>
      <c r="AS59" t="inlineStr">
        <is>
          <t>T</t>
        </is>
      </c>
      <c r="AT59" t="inlineStr">
        <is>
          <t>T</t>
        </is>
      </c>
      <c r="AU59" t="inlineStr">
        <is>
          <t>T</t>
        </is>
      </c>
      <c r="AV59" t="inlineStr">
        <is>
          <t>T</t>
        </is>
      </c>
      <c r="AW59" t="inlineStr">
        <is>
          <t>T</t>
        </is>
      </c>
      <c r="AX59" t="inlineStr">
        <is>
          <t>T</t>
        </is>
      </c>
      <c r="AY59" t="inlineStr">
        <is>
          <t>T</t>
        </is>
      </c>
      <c r="AZ59" t="inlineStr">
        <is>
          <t>T</t>
        </is>
      </c>
      <c r="BA59" t="inlineStr">
        <is>
          <t>T</t>
        </is>
      </c>
      <c r="BB59" t="inlineStr">
        <is>
          <t>T</t>
        </is>
      </c>
      <c r="BC59" t="inlineStr">
        <is>
          <t>T</t>
        </is>
      </c>
      <c r="BD59" t="inlineStr">
        <is>
          <t>T</t>
        </is>
      </c>
      <c r="BE59" t="inlineStr">
        <is>
          <t>T</t>
        </is>
      </c>
      <c r="BF59" t="inlineStr">
        <is>
          <t>T</t>
        </is>
      </c>
      <c r="BG59" t="inlineStr">
        <is>
          <t>T</t>
        </is>
      </c>
      <c r="BH59" t="inlineStr">
        <is>
          <t>T</t>
        </is>
      </c>
      <c r="BI59" t="inlineStr">
        <is>
          <t>T</t>
        </is>
      </c>
      <c r="BJ59" t="inlineStr">
        <is>
          <t>T</t>
        </is>
      </c>
      <c r="BK59" t="inlineStr">
        <is>
          <t>T</t>
        </is>
      </c>
      <c r="BL59" t="inlineStr">
        <is>
          <t>T</t>
        </is>
      </c>
      <c r="BM59" t="inlineStr">
        <is>
          <t>T</t>
        </is>
      </c>
      <c r="BN59" t="inlineStr">
        <is>
          <t>T</t>
        </is>
      </c>
      <c r="BO59" t="inlineStr">
        <is>
          <t>T</t>
        </is>
      </c>
      <c r="BP59" t="inlineStr">
        <is>
          <t>T</t>
        </is>
      </c>
      <c r="BQ59" t="inlineStr">
        <is>
          <t>T</t>
        </is>
      </c>
      <c r="BR59" t="inlineStr">
        <is>
          <t>T</t>
        </is>
      </c>
      <c r="BS59" t="inlineStr">
        <is>
          <t>T</t>
        </is>
      </c>
    </row>
    <row r="60">
      <c r="A60" t="inlineStr">
        <is>
          <t>OREAS0015h</t>
        </is>
      </c>
      <c r="B60" t="inlineStr">
        <is>
          <t>T</t>
        </is>
      </c>
      <c r="C60" t="inlineStr">
        <is>
          <t>T</t>
        </is>
      </c>
      <c r="D60" t="inlineStr">
        <is>
          <t>T</t>
        </is>
      </c>
      <c r="E60" t="n">
        <v>0.000102</v>
      </c>
      <c r="F60" t="inlineStr">
        <is>
          <t>T</t>
        </is>
      </c>
      <c r="G60" t="inlineStr">
        <is>
          <t>T</t>
        </is>
      </c>
      <c r="H60" t="inlineStr">
        <is>
          <t>T</t>
        </is>
      </c>
      <c r="I60" t="inlineStr">
        <is>
          <t>T</t>
        </is>
      </c>
      <c r="J60" t="inlineStr">
        <is>
          <t>T</t>
        </is>
      </c>
      <c r="K60" t="inlineStr">
        <is>
          <t>T</t>
        </is>
      </c>
      <c r="L60" t="inlineStr">
        <is>
          <t>T</t>
        </is>
      </c>
      <c r="M60" t="inlineStr">
        <is>
          <t>T</t>
        </is>
      </c>
      <c r="N60" t="inlineStr">
        <is>
          <t>T</t>
        </is>
      </c>
      <c r="O60" t="inlineStr">
        <is>
          <t>T</t>
        </is>
      </c>
      <c r="P60" t="inlineStr">
        <is>
          <t>T</t>
        </is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T</t>
        </is>
      </c>
      <c r="AI60" t="inlineStr">
        <is>
          <t>T</t>
        </is>
      </c>
      <c r="AJ60" t="inlineStr">
        <is>
          <t>T</t>
        </is>
      </c>
      <c r="AK60" t="inlineStr">
        <is>
          <t>T</t>
        </is>
      </c>
      <c r="AL60" t="inlineStr">
        <is>
          <t>T</t>
        </is>
      </c>
      <c r="AM60" t="inlineStr">
        <is>
          <t>T</t>
        </is>
      </c>
      <c r="AN60" t="inlineStr">
        <is>
          <t>T</t>
        </is>
      </c>
      <c r="AO60" t="inlineStr">
        <is>
          <t>T</t>
        </is>
      </c>
      <c r="AP60" t="inlineStr">
        <is>
          <t>T</t>
        </is>
      </c>
      <c r="AQ60" t="inlineStr">
        <is>
          <t>T</t>
        </is>
      </c>
      <c r="AR60" t="inlineStr">
        <is>
          <t>T</t>
        </is>
      </c>
      <c r="AS60" t="inlineStr">
        <is>
          <t>T</t>
        </is>
      </c>
      <c r="AT60" t="inlineStr">
        <is>
          <t>T</t>
        </is>
      </c>
      <c r="AU60" t="inlineStr">
        <is>
          <t>T</t>
        </is>
      </c>
      <c r="AV60" t="inlineStr">
        <is>
          <t>T</t>
        </is>
      </c>
      <c r="AW60" t="inlineStr">
        <is>
          <t>T</t>
        </is>
      </c>
      <c r="AX60" t="inlineStr">
        <is>
          <t>T</t>
        </is>
      </c>
      <c r="AY60" t="inlineStr">
        <is>
          <t>T</t>
        </is>
      </c>
      <c r="AZ60" t="inlineStr">
        <is>
          <t>T</t>
        </is>
      </c>
      <c r="BA60" t="inlineStr">
        <is>
          <t>T</t>
        </is>
      </c>
      <c r="BB60" t="inlineStr">
        <is>
          <t>T</t>
        </is>
      </c>
      <c r="BC60" t="inlineStr">
        <is>
          <t>T</t>
        </is>
      </c>
      <c r="BD60" t="inlineStr">
        <is>
          <t>T</t>
        </is>
      </c>
      <c r="BE60" t="inlineStr">
        <is>
          <t>T</t>
        </is>
      </c>
      <c r="BF60" t="inlineStr">
        <is>
          <t>T</t>
        </is>
      </c>
      <c r="BG60" t="inlineStr">
        <is>
          <t>T</t>
        </is>
      </c>
      <c r="BH60" t="inlineStr">
        <is>
          <t>T</t>
        </is>
      </c>
      <c r="BI60" t="inlineStr">
        <is>
          <t>T</t>
        </is>
      </c>
      <c r="BJ60" t="inlineStr">
        <is>
          <t>T</t>
        </is>
      </c>
      <c r="BK60" t="inlineStr">
        <is>
          <t>T</t>
        </is>
      </c>
      <c r="BL60" t="inlineStr">
        <is>
          <t>T</t>
        </is>
      </c>
      <c r="BM60" t="inlineStr">
        <is>
          <t>T</t>
        </is>
      </c>
      <c r="BN60" t="inlineStr">
        <is>
          <t>T</t>
        </is>
      </c>
      <c r="BO60" t="inlineStr">
        <is>
          <t>T</t>
        </is>
      </c>
      <c r="BP60" t="inlineStr">
        <is>
          <t>T</t>
        </is>
      </c>
      <c r="BQ60" t="inlineStr">
        <is>
          <t>T</t>
        </is>
      </c>
      <c r="BR60" t="inlineStr">
        <is>
          <t>T</t>
        </is>
      </c>
      <c r="BS60" t="inlineStr">
        <is>
          <t>T</t>
        </is>
      </c>
    </row>
    <row r="61">
      <c r="A61" t="inlineStr">
        <is>
          <t>OREAS0015Pa</t>
        </is>
      </c>
      <c r="B61" t="inlineStr">
        <is>
          <t>T</t>
        </is>
      </c>
      <c r="C61" t="inlineStr">
        <is>
          <t>T</t>
        </is>
      </c>
      <c r="D61" t="inlineStr">
        <is>
          <t>T</t>
        </is>
      </c>
      <c r="E61" t="n">
        <v>0.000102</v>
      </c>
      <c r="F61" t="inlineStr">
        <is>
          <t>T</t>
        </is>
      </c>
      <c r="G61" t="inlineStr">
        <is>
          <t>T</t>
        </is>
      </c>
      <c r="H61" t="inlineStr">
        <is>
          <t>T</t>
        </is>
      </c>
      <c r="I61" t="inlineStr">
        <is>
          <t>T</t>
        </is>
      </c>
      <c r="J61" t="inlineStr">
        <is>
          <t>T</t>
        </is>
      </c>
      <c r="K61" t="inlineStr">
        <is>
          <t>T</t>
        </is>
      </c>
      <c r="L61" t="inlineStr">
        <is>
          <t>T</t>
        </is>
      </c>
      <c r="M61" t="inlineStr">
        <is>
          <t>T</t>
        </is>
      </c>
      <c r="N61" t="inlineStr">
        <is>
          <t>T</t>
        </is>
      </c>
      <c r="O61" t="inlineStr">
        <is>
          <t>T</t>
        </is>
      </c>
      <c r="P61" t="inlineStr">
        <is>
          <t>T</t>
        </is>
      </c>
      <c r="Q61" t="inlineStr">
        <is>
          <t>T</t>
        </is>
      </c>
      <c r="R61" t="inlineStr">
        <is>
          <t>T</t>
        </is>
      </c>
      <c r="S61" t="inlineStr">
        <is>
          <t>T</t>
        </is>
      </c>
      <c r="T61" t="inlineStr">
        <is>
          <t>T</t>
        </is>
      </c>
      <c r="U61" t="inlineStr">
        <is>
          <t>T</t>
        </is>
      </c>
      <c r="V61" t="inlineStr">
        <is>
          <t>T</t>
        </is>
      </c>
      <c r="W61" t="inlineStr">
        <is>
          <t>T</t>
        </is>
      </c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inlineStr">
        <is>
          <t>T</t>
        </is>
      </c>
      <c r="AD61" t="inlineStr">
        <is>
          <t>T</t>
        </is>
      </c>
      <c r="AE61" t="inlineStr">
        <is>
          <t>T</t>
        </is>
      </c>
      <c r="AF61" t="inlineStr">
        <is>
          <t>T</t>
        </is>
      </c>
      <c r="AG61" t="inlineStr">
        <is>
          <t>T</t>
        </is>
      </c>
      <c r="AH61" t="inlineStr">
        <is>
          <t>T</t>
        </is>
      </c>
      <c r="AI61" t="inlineStr">
        <is>
          <t>T</t>
        </is>
      </c>
      <c r="AJ61" t="inlineStr">
        <is>
          <t>T</t>
        </is>
      </c>
      <c r="AK61" t="inlineStr">
        <is>
          <t>T</t>
        </is>
      </c>
      <c r="AL61" t="inlineStr">
        <is>
          <t>T</t>
        </is>
      </c>
      <c r="AM61" t="inlineStr">
        <is>
          <t>T</t>
        </is>
      </c>
      <c r="AN61" t="inlineStr">
        <is>
          <t>T</t>
        </is>
      </c>
      <c r="AO61" t="inlineStr">
        <is>
          <t>T</t>
        </is>
      </c>
      <c r="AP61" t="inlineStr">
        <is>
          <t>T</t>
        </is>
      </c>
      <c r="AQ61" t="inlineStr">
        <is>
          <t>T</t>
        </is>
      </c>
      <c r="AR61" t="inlineStr">
        <is>
          <t>T</t>
        </is>
      </c>
      <c r="AS61" t="inlineStr">
        <is>
          <t>T</t>
        </is>
      </c>
      <c r="AT61" t="inlineStr">
        <is>
          <t>T</t>
        </is>
      </c>
      <c r="AU61" t="inlineStr">
        <is>
          <t>T</t>
        </is>
      </c>
      <c r="AV61" t="inlineStr">
        <is>
          <t>T</t>
        </is>
      </c>
      <c r="AW61" t="inlineStr">
        <is>
          <t>T</t>
        </is>
      </c>
      <c r="AX61" t="inlineStr">
        <is>
          <t>T</t>
        </is>
      </c>
      <c r="AY61" t="inlineStr">
        <is>
          <t>T</t>
        </is>
      </c>
      <c r="AZ61" t="inlineStr">
        <is>
          <t>T</t>
        </is>
      </c>
      <c r="BA61" t="inlineStr">
        <is>
          <t>T</t>
        </is>
      </c>
      <c r="BB61" t="inlineStr">
        <is>
          <t>T</t>
        </is>
      </c>
      <c r="BC61" t="inlineStr">
        <is>
          <t>T</t>
        </is>
      </c>
      <c r="BD61" t="inlineStr">
        <is>
          <t>T</t>
        </is>
      </c>
      <c r="BE61" t="inlineStr">
        <is>
          <t>T</t>
        </is>
      </c>
      <c r="BF61" t="inlineStr">
        <is>
          <t>T</t>
        </is>
      </c>
      <c r="BG61" t="inlineStr">
        <is>
          <t>T</t>
        </is>
      </c>
      <c r="BH61" t="inlineStr">
        <is>
          <t>T</t>
        </is>
      </c>
      <c r="BI61" t="inlineStr">
        <is>
          <t>T</t>
        </is>
      </c>
      <c r="BJ61" t="inlineStr">
        <is>
          <t>T</t>
        </is>
      </c>
      <c r="BK61" t="inlineStr">
        <is>
          <t>T</t>
        </is>
      </c>
      <c r="BL61" t="inlineStr">
        <is>
          <t>T</t>
        </is>
      </c>
      <c r="BM61" t="inlineStr">
        <is>
          <t>T</t>
        </is>
      </c>
      <c r="BN61" t="inlineStr">
        <is>
          <t>T</t>
        </is>
      </c>
      <c r="BO61" t="inlineStr">
        <is>
          <t>T</t>
        </is>
      </c>
      <c r="BP61" t="inlineStr">
        <is>
          <t>T</t>
        </is>
      </c>
      <c r="BQ61" t="inlineStr">
        <is>
          <t>T</t>
        </is>
      </c>
      <c r="BR61" t="inlineStr">
        <is>
          <t>T</t>
        </is>
      </c>
      <c r="BS61" t="inlineStr">
        <is>
          <t>T</t>
        </is>
      </c>
    </row>
    <row r="62">
      <c r="A62" t="inlineStr">
        <is>
          <t>OREAS0015Pb</t>
        </is>
      </c>
      <c r="B62" t="inlineStr">
        <is>
          <t>T</t>
        </is>
      </c>
      <c r="C62" t="inlineStr">
        <is>
          <t>T</t>
        </is>
      </c>
      <c r="D62" t="inlineStr">
        <is>
          <t>T</t>
        </is>
      </c>
      <c r="E62" t="n">
        <v>0.000106</v>
      </c>
      <c r="F62" t="inlineStr">
        <is>
          <t>T</t>
        </is>
      </c>
      <c r="G62" t="inlineStr">
        <is>
          <t>T</t>
        </is>
      </c>
      <c r="H62" t="inlineStr">
        <is>
          <t>T</t>
        </is>
      </c>
      <c r="I62" t="inlineStr">
        <is>
          <t>T</t>
        </is>
      </c>
      <c r="J62" t="inlineStr">
        <is>
          <t>T</t>
        </is>
      </c>
      <c r="K62" t="inlineStr">
        <is>
          <t>T</t>
        </is>
      </c>
      <c r="L62" t="inlineStr">
        <is>
          <t>T</t>
        </is>
      </c>
      <c r="M62" t="inlineStr">
        <is>
          <t>T</t>
        </is>
      </c>
      <c r="N62" t="inlineStr">
        <is>
          <t>T</t>
        </is>
      </c>
      <c r="O62" t="inlineStr">
        <is>
          <t>T</t>
        </is>
      </c>
      <c r="P62" t="inlineStr">
        <is>
          <t>T</t>
        </is>
      </c>
      <c r="Q62" t="inlineStr">
        <is>
          <t>T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T</t>
        </is>
      </c>
      <c r="V62" t="inlineStr">
        <is>
          <t>T</t>
        </is>
      </c>
      <c r="W62" t="inlineStr">
        <is>
          <t>T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inlineStr">
        <is>
          <t>T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T</t>
        </is>
      </c>
      <c r="AJ62" t="inlineStr">
        <is>
          <t>T</t>
        </is>
      </c>
      <c r="AK62" t="inlineStr">
        <is>
          <t>T</t>
        </is>
      </c>
      <c r="AL62" t="inlineStr">
        <is>
          <t>T</t>
        </is>
      </c>
      <c r="AM62" t="inlineStr">
        <is>
          <t>T</t>
        </is>
      </c>
      <c r="AN62" t="inlineStr">
        <is>
          <t>T</t>
        </is>
      </c>
      <c r="AO62" t="inlineStr">
        <is>
          <t>T</t>
        </is>
      </c>
      <c r="AP62" t="inlineStr">
        <is>
          <t>T</t>
        </is>
      </c>
      <c r="AQ62" t="inlineStr">
        <is>
          <t>T</t>
        </is>
      </c>
      <c r="AR62" t="inlineStr">
        <is>
          <t>T</t>
        </is>
      </c>
      <c r="AS62" t="inlineStr">
        <is>
          <t>T</t>
        </is>
      </c>
      <c r="AT62" t="inlineStr">
        <is>
          <t>T</t>
        </is>
      </c>
      <c r="AU62" t="inlineStr">
        <is>
          <t>T</t>
        </is>
      </c>
      <c r="AV62" t="inlineStr">
        <is>
          <t>T</t>
        </is>
      </c>
      <c r="AW62" t="inlineStr">
        <is>
          <t>T</t>
        </is>
      </c>
      <c r="AX62" t="inlineStr">
        <is>
          <t>T</t>
        </is>
      </c>
      <c r="AY62" t="inlineStr">
        <is>
          <t>T</t>
        </is>
      </c>
      <c r="AZ62" t="inlineStr">
        <is>
          <t>T</t>
        </is>
      </c>
      <c r="BA62" t="inlineStr">
        <is>
          <t>T</t>
        </is>
      </c>
      <c r="BB62" t="inlineStr">
        <is>
          <t>T</t>
        </is>
      </c>
      <c r="BC62" t="inlineStr">
        <is>
          <t>T</t>
        </is>
      </c>
      <c r="BD62" t="inlineStr">
        <is>
          <t>T</t>
        </is>
      </c>
      <c r="BE62" t="inlineStr">
        <is>
          <t>T</t>
        </is>
      </c>
      <c r="BF62" t="inlineStr">
        <is>
          <t>T</t>
        </is>
      </c>
      <c r="BG62" t="inlineStr">
        <is>
          <t>T</t>
        </is>
      </c>
      <c r="BH62" t="inlineStr">
        <is>
          <t>T</t>
        </is>
      </c>
      <c r="BI62" t="inlineStr">
        <is>
          <t>T</t>
        </is>
      </c>
      <c r="BJ62" t="inlineStr">
        <is>
          <t>T</t>
        </is>
      </c>
      <c r="BK62" t="inlineStr">
        <is>
          <t>T</t>
        </is>
      </c>
      <c r="BL62" t="inlineStr">
        <is>
          <t>T</t>
        </is>
      </c>
      <c r="BM62" t="inlineStr">
        <is>
          <t>T</t>
        </is>
      </c>
      <c r="BN62" t="inlineStr">
        <is>
          <t>T</t>
        </is>
      </c>
      <c r="BO62" t="inlineStr">
        <is>
          <t>T</t>
        </is>
      </c>
      <c r="BP62" t="inlineStr">
        <is>
          <t>T</t>
        </is>
      </c>
      <c r="BQ62" t="inlineStr">
        <is>
          <t>T</t>
        </is>
      </c>
      <c r="BR62" t="inlineStr">
        <is>
          <t>T</t>
        </is>
      </c>
      <c r="BS62" t="inlineStr">
        <is>
          <t>T</t>
        </is>
      </c>
    </row>
    <row r="63">
      <c r="A63" t="inlineStr">
        <is>
          <t>OREAS0015Pc</t>
        </is>
      </c>
      <c r="B63" t="inlineStr">
        <is>
          <t>T</t>
        </is>
      </c>
      <c r="C63" t="inlineStr">
        <is>
          <t>T</t>
        </is>
      </c>
      <c r="D63" t="inlineStr">
        <is>
          <t>T</t>
        </is>
      </c>
      <c r="E63" t="n">
        <v>0.000161</v>
      </c>
      <c r="F63" t="inlineStr">
        <is>
          <t>T</t>
        </is>
      </c>
      <c r="G63" t="inlineStr">
        <is>
          <t>T</t>
        </is>
      </c>
      <c r="H63" t="inlineStr">
        <is>
          <t>T</t>
        </is>
      </c>
      <c r="I63" t="inlineStr">
        <is>
          <t>T</t>
        </is>
      </c>
      <c r="J63" t="inlineStr">
        <is>
          <t>T</t>
        </is>
      </c>
      <c r="K63" t="inlineStr">
        <is>
          <t>T</t>
        </is>
      </c>
      <c r="L63" t="inlineStr">
        <is>
          <t>T</t>
        </is>
      </c>
      <c r="M63" t="inlineStr">
        <is>
          <t>T</t>
        </is>
      </c>
      <c r="N63" t="inlineStr">
        <is>
          <t>T</t>
        </is>
      </c>
      <c r="O63" t="inlineStr">
        <is>
          <t>T</t>
        </is>
      </c>
      <c r="P63" t="inlineStr">
        <is>
          <t>T</t>
        </is>
      </c>
      <c r="Q63" t="inlineStr">
        <is>
          <t>T</t>
        </is>
      </c>
      <c r="R63" t="inlineStr">
        <is>
          <t>T</t>
        </is>
      </c>
      <c r="S63" t="inlineStr">
        <is>
          <t>T</t>
        </is>
      </c>
      <c r="T63" t="inlineStr">
        <is>
          <t>T</t>
        </is>
      </c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>
        <is>
          <t>T</t>
        </is>
      </c>
      <c r="AH63" t="inlineStr">
        <is>
          <t>T</t>
        </is>
      </c>
      <c r="AI63" t="inlineStr">
        <is>
          <t>T</t>
        </is>
      </c>
      <c r="AJ63" t="inlineStr">
        <is>
          <t>T</t>
        </is>
      </c>
      <c r="AK63" t="inlineStr">
        <is>
          <t>T</t>
        </is>
      </c>
      <c r="AL63" t="inlineStr">
        <is>
          <t>T</t>
        </is>
      </c>
      <c r="AM63" t="inlineStr">
        <is>
          <t>T</t>
        </is>
      </c>
      <c r="AN63" t="inlineStr">
        <is>
          <t>T</t>
        </is>
      </c>
      <c r="AO63" t="inlineStr">
        <is>
          <t>T</t>
        </is>
      </c>
      <c r="AP63" t="inlineStr">
        <is>
          <t>T</t>
        </is>
      </c>
      <c r="AQ63" t="inlineStr">
        <is>
          <t>T</t>
        </is>
      </c>
      <c r="AR63" t="inlineStr">
        <is>
          <t>T</t>
        </is>
      </c>
      <c r="AS63" t="inlineStr">
        <is>
          <t>T</t>
        </is>
      </c>
      <c r="AT63" t="inlineStr">
        <is>
          <t>T</t>
        </is>
      </c>
      <c r="AU63" t="inlineStr">
        <is>
          <t>T</t>
        </is>
      </c>
      <c r="AV63" t="inlineStr">
        <is>
          <t>T</t>
        </is>
      </c>
      <c r="AW63" t="inlineStr">
        <is>
          <t>T</t>
        </is>
      </c>
      <c r="AX63" t="inlineStr">
        <is>
          <t>T</t>
        </is>
      </c>
      <c r="AY63" t="inlineStr">
        <is>
          <t>T</t>
        </is>
      </c>
      <c r="AZ63" t="inlineStr">
        <is>
          <t>T</t>
        </is>
      </c>
      <c r="BA63" t="inlineStr">
        <is>
          <t>T</t>
        </is>
      </c>
      <c r="BB63" t="inlineStr">
        <is>
          <t>T</t>
        </is>
      </c>
      <c r="BC63" t="inlineStr">
        <is>
          <t>T</t>
        </is>
      </c>
      <c r="BD63" t="inlineStr">
        <is>
          <t>T</t>
        </is>
      </c>
      <c r="BE63" t="inlineStr">
        <is>
          <t>T</t>
        </is>
      </c>
      <c r="BF63" t="inlineStr">
        <is>
          <t>T</t>
        </is>
      </c>
      <c r="BG63" t="inlineStr">
        <is>
          <t>T</t>
        </is>
      </c>
      <c r="BH63" t="inlineStr">
        <is>
          <t>T</t>
        </is>
      </c>
      <c r="BI63" t="inlineStr">
        <is>
          <t>T</t>
        </is>
      </c>
      <c r="BJ63" t="inlineStr">
        <is>
          <t>T</t>
        </is>
      </c>
      <c r="BK63" t="inlineStr">
        <is>
          <t>T</t>
        </is>
      </c>
      <c r="BL63" t="inlineStr">
        <is>
          <t>T</t>
        </is>
      </c>
      <c r="BM63" t="inlineStr">
        <is>
          <t>T</t>
        </is>
      </c>
      <c r="BN63" t="inlineStr">
        <is>
          <t>T</t>
        </is>
      </c>
      <c r="BO63" t="inlineStr">
        <is>
          <t>T</t>
        </is>
      </c>
      <c r="BP63" t="inlineStr">
        <is>
          <t>T</t>
        </is>
      </c>
      <c r="BQ63" t="inlineStr">
        <is>
          <t>T</t>
        </is>
      </c>
      <c r="BR63" t="inlineStr">
        <is>
          <t>T</t>
        </is>
      </c>
      <c r="BS63" t="inlineStr">
        <is>
          <t>T</t>
        </is>
      </c>
    </row>
    <row r="64">
      <c r="A64" t="inlineStr">
        <is>
          <t>OREAS0015Pz</t>
        </is>
      </c>
      <c r="B64" t="inlineStr">
        <is>
          <t>T</t>
        </is>
      </c>
      <c r="C64" t="inlineStr">
        <is>
          <t>T</t>
        </is>
      </c>
      <c r="D64" t="inlineStr">
        <is>
          <t>T</t>
        </is>
      </c>
      <c r="E64" t="n">
        <v>0.000127</v>
      </c>
      <c r="F64" t="inlineStr">
        <is>
          <t>T</t>
        </is>
      </c>
      <c r="G64" t="inlineStr">
        <is>
          <t>T</t>
        </is>
      </c>
      <c r="H64" t="inlineStr">
        <is>
          <t>T</t>
        </is>
      </c>
      <c r="I64" t="inlineStr">
        <is>
          <t>T</t>
        </is>
      </c>
      <c r="J64" t="inlineStr">
        <is>
          <t>T</t>
        </is>
      </c>
      <c r="K64" t="inlineStr">
        <is>
          <t>T</t>
        </is>
      </c>
      <c r="L64" t="inlineStr">
        <is>
          <t>T</t>
        </is>
      </c>
      <c r="M64" t="inlineStr">
        <is>
          <t>T</t>
        </is>
      </c>
      <c r="N64" t="inlineStr">
        <is>
          <t>T</t>
        </is>
      </c>
      <c r="O64" t="inlineStr">
        <is>
          <t>T</t>
        </is>
      </c>
      <c r="P64" t="inlineStr">
        <is>
          <t>T</t>
        </is>
      </c>
      <c r="Q64" t="inlineStr">
        <is>
          <t>T</t>
        </is>
      </c>
      <c r="R64" t="inlineStr">
        <is>
          <t>T</t>
        </is>
      </c>
      <c r="S64" t="inlineStr">
        <is>
          <t>T</t>
        </is>
      </c>
      <c r="T64" t="inlineStr">
        <is>
          <t>T</t>
        </is>
      </c>
      <c r="U64" t="inlineStr">
        <is>
          <t>T</t>
        </is>
      </c>
      <c r="V64" t="inlineStr">
        <is>
          <t>T</t>
        </is>
      </c>
      <c r="W64" t="inlineStr">
        <is>
          <t>T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inlineStr">
        <is>
          <t>T</t>
        </is>
      </c>
      <c r="AD64" t="inlineStr">
        <is>
          <t>T</t>
        </is>
      </c>
      <c r="AE64" t="inlineStr">
        <is>
          <t>T</t>
        </is>
      </c>
      <c r="AF64" t="inlineStr">
        <is>
          <t>T</t>
        </is>
      </c>
      <c r="AG64" t="inlineStr">
        <is>
          <t>T</t>
        </is>
      </c>
      <c r="AH64" t="inlineStr">
        <is>
          <t>T</t>
        </is>
      </c>
      <c r="AI64" t="inlineStr">
        <is>
          <t>T</t>
        </is>
      </c>
      <c r="AJ64" t="inlineStr">
        <is>
          <t>T</t>
        </is>
      </c>
      <c r="AK64" t="inlineStr">
        <is>
          <t>T</t>
        </is>
      </c>
      <c r="AL64" t="inlineStr">
        <is>
          <t>T</t>
        </is>
      </c>
      <c r="AM64" t="inlineStr">
        <is>
          <t>T</t>
        </is>
      </c>
      <c r="AN64" t="inlineStr">
        <is>
          <t>T</t>
        </is>
      </c>
      <c r="AO64" t="inlineStr">
        <is>
          <t>T</t>
        </is>
      </c>
      <c r="AP64" t="inlineStr">
        <is>
          <t>T</t>
        </is>
      </c>
      <c r="AQ64" t="inlineStr">
        <is>
          <t>T</t>
        </is>
      </c>
      <c r="AR64" t="inlineStr">
        <is>
          <t>T</t>
        </is>
      </c>
      <c r="AS64" t="inlineStr">
        <is>
          <t>T</t>
        </is>
      </c>
      <c r="AT64" t="inlineStr">
        <is>
          <t>T</t>
        </is>
      </c>
      <c r="AU64" t="inlineStr">
        <is>
          <t>T</t>
        </is>
      </c>
      <c r="AV64" t="inlineStr">
        <is>
          <t>T</t>
        </is>
      </c>
      <c r="AW64" t="inlineStr">
        <is>
          <t>T</t>
        </is>
      </c>
      <c r="AX64" t="inlineStr">
        <is>
          <t>T</t>
        </is>
      </c>
      <c r="AY64" t="inlineStr">
        <is>
          <t>T</t>
        </is>
      </c>
      <c r="AZ64" t="inlineStr">
        <is>
          <t>T</t>
        </is>
      </c>
      <c r="BA64" t="inlineStr">
        <is>
          <t>T</t>
        </is>
      </c>
      <c r="BB64" t="inlineStr">
        <is>
          <t>T</t>
        </is>
      </c>
      <c r="BC64" t="inlineStr">
        <is>
          <t>T</t>
        </is>
      </c>
      <c r="BD64" t="inlineStr">
        <is>
          <t>T</t>
        </is>
      </c>
      <c r="BE64" t="inlineStr">
        <is>
          <t>T</t>
        </is>
      </c>
      <c r="BF64" t="inlineStr">
        <is>
          <t>T</t>
        </is>
      </c>
      <c r="BG64" t="inlineStr">
        <is>
          <t>T</t>
        </is>
      </c>
      <c r="BH64" t="inlineStr">
        <is>
          <t>T</t>
        </is>
      </c>
      <c r="BI64" t="inlineStr">
        <is>
          <t>T</t>
        </is>
      </c>
      <c r="BJ64" t="inlineStr">
        <is>
          <t>T</t>
        </is>
      </c>
      <c r="BK64" t="inlineStr">
        <is>
          <t>T</t>
        </is>
      </c>
      <c r="BL64" t="inlineStr">
        <is>
          <t>T</t>
        </is>
      </c>
      <c r="BM64" t="inlineStr">
        <is>
          <t>T</t>
        </is>
      </c>
      <c r="BN64" t="inlineStr">
        <is>
          <t>T</t>
        </is>
      </c>
      <c r="BO64" t="inlineStr">
        <is>
          <t>T</t>
        </is>
      </c>
      <c r="BP64" t="inlineStr">
        <is>
          <t>T</t>
        </is>
      </c>
      <c r="BQ64" t="inlineStr">
        <is>
          <t>T</t>
        </is>
      </c>
      <c r="BR64" t="inlineStr">
        <is>
          <t>T</t>
        </is>
      </c>
      <c r="BS64" t="inlineStr">
        <is>
          <t>T</t>
        </is>
      </c>
    </row>
    <row r="65">
      <c r="A65" t="inlineStr">
        <is>
          <t>OREAS0160</t>
        </is>
      </c>
      <c r="B65" s="2" t="n">
        <v>0.0002</v>
      </c>
      <c r="C65" t="n">
        <v>2.6674235</v>
      </c>
      <c r="D65" t="inlineStr">
        <is>
          <t>T</t>
        </is>
      </c>
      <c r="E65" t="inlineStr">
        <is>
          <t>T</t>
        </is>
      </c>
      <c r="F65" t="inlineStr">
        <is>
          <t>T</t>
        </is>
      </c>
      <c r="G65" t="inlineStr">
        <is>
          <t>T</t>
        </is>
      </c>
      <c r="H65" t="inlineStr">
        <is>
          <t>T</t>
        </is>
      </c>
      <c r="I65" t="inlineStr">
        <is>
          <t>T</t>
        </is>
      </c>
      <c r="J65" t="n">
        <v>0.1043449</v>
      </c>
      <c r="K65" t="inlineStr">
        <is>
          <t>T</t>
        </is>
      </c>
      <c r="L65" t="inlineStr">
        <is>
          <t>T</t>
        </is>
      </c>
      <c r="M65" t="inlineStr">
        <is>
          <t>T</t>
        </is>
      </c>
      <c r="N65" t="n">
        <v>0.00028</v>
      </c>
      <c r="O65" t="inlineStr">
        <is>
          <t>T</t>
        </is>
      </c>
      <c r="P65" t="inlineStr">
        <is>
          <t>T</t>
        </is>
      </c>
      <c r="Q65" t="n">
        <v>0.0013</v>
      </c>
      <c r="R65" t="inlineStr">
        <is>
          <t>T</t>
        </is>
      </c>
      <c r="S65" t="inlineStr">
        <is>
          <t>T</t>
        </is>
      </c>
      <c r="T65" t="inlineStr">
        <is>
          <t>T</t>
        </is>
      </c>
      <c r="U65" t="n">
        <v>1.15</v>
      </c>
      <c r="V65" t="inlineStr">
        <is>
          <t>T</t>
        </is>
      </c>
      <c r="W65" t="inlineStr">
        <is>
          <t>T</t>
        </is>
      </c>
      <c r="X65" t="inlineStr">
        <is>
          <t>T</t>
        </is>
      </c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T</t>
        </is>
      </c>
      <c r="AC65" t="inlineStr">
        <is>
          <t>T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n">
        <v>0.385943</v>
      </c>
      <c r="AI65" t="inlineStr">
        <is>
          <t>T</t>
        </is>
      </c>
      <c r="AJ65" t="inlineStr">
        <is>
          <t>T</t>
        </is>
      </c>
      <c r="AK65" t="inlineStr">
        <is>
          <t>T</t>
        </is>
      </c>
      <c r="AL65" t="inlineStr">
        <is>
          <t>T</t>
        </is>
      </c>
      <c r="AM65" t="inlineStr">
        <is>
          <t>T</t>
        </is>
      </c>
      <c r="AN65" t="inlineStr">
        <is>
          <t>T</t>
        </is>
      </c>
      <c r="AO65" t="inlineStr">
        <is>
          <t>T</t>
        </is>
      </c>
      <c r="AP65" t="n">
        <v>0.00066</v>
      </c>
      <c r="AQ65" t="inlineStr">
        <is>
          <t>T</t>
        </is>
      </c>
      <c r="AR65" t="inlineStr">
        <is>
          <t>T</t>
        </is>
      </c>
      <c r="AS65" t="inlineStr">
        <is>
          <t>T</t>
        </is>
      </c>
      <c r="AT65" t="inlineStr">
        <is>
          <t>T</t>
        </is>
      </c>
      <c r="AU65" t="inlineStr">
        <is>
          <t>T</t>
        </is>
      </c>
      <c r="AV65" t="inlineStr">
        <is>
          <t>T</t>
        </is>
      </c>
      <c r="AW65" t="inlineStr">
        <is>
          <t>T</t>
        </is>
      </c>
      <c r="AX65" t="n">
        <v>0.029</v>
      </c>
      <c r="AY65" t="inlineStr">
        <is>
          <t>T</t>
        </is>
      </c>
      <c r="AZ65" t="inlineStr">
        <is>
          <t>T</t>
        </is>
      </c>
      <c r="BA65" t="inlineStr">
        <is>
          <t>T</t>
        </is>
      </c>
      <c r="BB65" t="n">
        <v>41.4614775</v>
      </c>
      <c r="BC65" t="inlineStr">
        <is>
          <t>T</t>
        </is>
      </c>
      <c r="BD65" t="inlineStr">
        <is>
          <t>T</t>
        </is>
      </c>
      <c r="BE65" t="inlineStr">
        <is>
          <t>T</t>
        </is>
      </c>
      <c r="BF65" t="inlineStr">
        <is>
          <t>T</t>
        </is>
      </c>
      <c r="BG65" t="inlineStr">
        <is>
          <t>T</t>
        </is>
      </c>
      <c r="BH65" t="inlineStr">
        <is>
          <t>T</t>
        </is>
      </c>
      <c r="BI65" t="inlineStr">
        <is>
          <t>T</t>
        </is>
      </c>
      <c r="BJ65" t="inlineStr">
        <is>
          <t>T</t>
        </is>
      </c>
      <c r="BK65" t="inlineStr">
        <is>
          <t>T</t>
        </is>
      </c>
      <c r="BL65" t="inlineStr">
        <is>
          <t>T</t>
        </is>
      </c>
      <c r="BM65" t="inlineStr">
        <is>
          <t>T</t>
        </is>
      </c>
      <c r="BN65" t="inlineStr">
        <is>
          <t>T</t>
        </is>
      </c>
      <c r="BO65" t="inlineStr">
        <is>
          <t>T</t>
        </is>
      </c>
      <c r="BP65" t="inlineStr">
        <is>
          <t>T</t>
        </is>
      </c>
      <c r="BQ65" t="inlineStr">
        <is>
          <t>T</t>
        </is>
      </c>
      <c r="BR65" t="n">
        <v>0.0007</v>
      </c>
      <c r="BS65" t="inlineStr">
        <is>
          <t>T</t>
        </is>
      </c>
    </row>
    <row r="66">
      <c r="A66" t="inlineStr">
        <is>
          <t>OREAS0161</t>
        </is>
      </c>
      <c r="B66" s="2" t="n">
        <v>0.0005</v>
      </c>
      <c r="C66" t="n">
        <v>1.3178342</v>
      </c>
      <c r="D66" t="inlineStr">
        <is>
          <t>T</t>
        </is>
      </c>
      <c r="E66" t="inlineStr">
        <is>
          <t>T</t>
        </is>
      </c>
      <c r="F66" t="inlineStr">
        <is>
          <t>T</t>
        </is>
      </c>
      <c r="G66" t="inlineStr">
        <is>
          <t>T</t>
        </is>
      </c>
      <c r="H66" t="inlineStr">
        <is>
          <t>T</t>
        </is>
      </c>
      <c r="I66" t="inlineStr">
        <is>
          <t>T</t>
        </is>
      </c>
      <c r="J66" t="n">
        <v>0.1129211</v>
      </c>
      <c r="K66" t="inlineStr">
        <is>
          <t>T</t>
        </is>
      </c>
      <c r="L66" t="inlineStr">
        <is>
          <t>T</t>
        </is>
      </c>
      <c r="M66" t="inlineStr">
        <is>
          <t>T</t>
        </is>
      </c>
      <c r="N66" t="n">
        <v>0.0119</v>
      </c>
      <c r="O66" t="inlineStr">
        <is>
          <t>T</t>
        </is>
      </c>
      <c r="P66" t="inlineStr">
        <is>
          <t>T</t>
        </is>
      </c>
      <c r="Q66" t="n">
        <v>0.409</v>
      </c>
      <c r="R66" t="inlineStr">
        <is>
          <t>T</t>
        </is>
      </c>
      <c r="S66" t="inlineStr">
        <is>
          <t>T</t>
        </is>
      </c>
      <c r="T66" t="inlineStr">
        <is>
          <t>T</t>
        </is>
      </c>
      <c r="U66" t="n">
        <v>4.26</v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n">
        <v>2.2432935</v>
      </c>
      <c r="AI66" t="inlineStr">
        <is>
          <t>T</t>
        </is>
      </c>
      <c r="AJ66" t="inlineStr">
        <is>
          <t>T</t>
        </is>
      </c>
      <c r="AK66" t="inlineStr">
        <is>
          <t>T</t>
        </is>
      </c>
      <c r="AL66" t="inlineStr">
        <is>
          <t>T</t>
        </is>
      </c>
      <c r="AM66" t="inlineStr">
        <is>
          <t>T</t>
        </is>
      </c>
      <c r="AN66" t="inlineStr">
        <is>
          <t>T</t>
        </is>
      </c>
      <c r="AO66" t="inlineStr">
        <is>
          <t>T</t>
        </is>
      </c>
      <c r="AP66" t="n">
        <v>0.0135</v>
      </c>
      <c r="AQ66" t="inlineStr">
        <is>
          <t>T</t>
        </is>
      </c>
      <c r="AR66" t="inlineStr">
        <is>
          <t>T</t>
        </is>
      </c>
      <c r="AS66" t="inlineStr">
        <is>
          <t>T</t>
        </is>
      </c>
      <c r="AT66" t="inlineStr">
        <is>
          <t>T</t>
        </is>
      </c>
      <c r="AU66" t="inlineStr">
        <is>
          <t>T</t>
        </is>
      </c>
      <c r="AV66" t="inlineStr">
        <is>
          <t>T</t>
        </is>
      </c>
      <c r="AW66" t="inlineStr">
        <is>
          <t>T</t>
        </is>
      </c>
      <c r="AX66" t="n">
        <v>3.06</v>
      </c>
      <c r="AY66" t="inlineStr">
        <is>
          <t>T</t>
        </is>
      </c>
      <c r="AZ66" t="inlineStr">
        <is>
          <t>T</t>
        </is>
      </c>
      <c r="BA66" t="inlineStr">
        <is>
          <t>T</t>
        </is>
      </c>
      <c r="BB66" t="n">
        <v>39.3580203</v>
      </c>
      <c r="BC66" t="inlineStr">
        <is>
          <t>T</t>
        </is>
      </c>
      <c r="BD66" t="inlineStr">
        <is>
          <t>T</t>
        </is>
      </c>
      <c r="BE66" t="inlineStr">
        <is>
          <t>T</t>
        </is>
      </c>
      <c r="BF66" t="inlineStr">
        <is>
          <t>T</t>
        </is>
      </c>
      <c r="BG66" t="inlineStr">
        <is>
          <t>T</t>
        </is>
      </c>
      <c r="BH66" t="inlineStr">
        <is>
          <t>T</t>
        </is>
      </c>
      <c r="BI66" t="inlineStr">
        <is>
          <t>T</t>
        </is>
      </c>
      <c r="BJ66" t="inlineStr">
        <is>
          <t>T</t>
        </is>
      </c>
      <c r="BK66" t="inlineStr">
        <is>
          <t>T</t>
        </is>
      </c>
      <c r="BL66" t="inlineStr">
        <is>
          <t>T</t>
        </is>
      </c>
      <c r="BM66" t="inlineStr">
        <is>
          <t>T</t>
        </is>
      </c>
      <c r="BN66" t="inlineStr">
        <is>
          <t>T</t>
        </is>
      </c>
      <c r="BO66" t="inlineStr">
        <is>
          <t>T</t>
        </is>
      </c>
      <c r="BP66" t="inlineStr">
        <is>
          <t>T</t>
        </is>
      </c>
      <c r="BQ66" t="inlineStr">
        <is>
          <t>T</t>
        </is>
      </c>
      <c r="BR66" t="n">
        <v>0.0022</v>
      </c>
      <c r="BS66" t="inlineStr">
        <is>
          <t>T</t>
        </is>
      </c>
    </row>
    <row r="67">
      <c r="A67" t="inlineStr">
        <is>
          <t>OREAS0162</t>
        </is>
      </c>
      <c r="B67" s="2" t="n">
        <v>0.001</v>
      </c>
      <c r="C67" t="n">
        <v>0.8997262</v>
      </c>
      <c r="D67" t="inlineStr">
        <is>
          <t>T</t>
        </is>
      </c>
      <c r="E67" t="inlineStr">
        <is>
          <t>T</t>
        </is>
      </c>
      <c r="F67" t="inlineStr">
        <is>
          <t>T</t>
        </is>
      </c>
      <c r="G67" t="inlineStr">
        <is>
          <t>T</t>
        </is>
      </c>
      <c r="H67" t="inlineStr">
        <is>
          <t>T</t>
        </is>
      </c>
      <c r="I67" t="inlineStr">
        <is>
          <t>T</t>
        </is>
      </c>
      <c r="J67" t="n">
        <v>9.4339181</v>
      </c>
      <c r="K67" t="inlineStr">
        <is>
          <t>T</t>
        </is>
      </c>
      <c r="L67" t="inlineStr">
        <is>
          <t>T</t>
        </is>
      </c>
      <c r="M67" t="inlineStr">
        <is>
          <t>T</t>
        </is>
      </c>
      <c r="N67" t="n">
        <v>0.0631</v>
      </c>
      <c r="O67" t="inlineStr">
        <is>
          <t>T</t>
        </is>
      </c>
      <c r="P67" t="inlineStr">
        <is>
          <t>T</t>
        </is>
      </c>
      <c r="Q67" t="n">
        <v>0.772</v>
      </c>
      <c r="R67" t="inlineStr">
        <is>
          <t>T</t>
        </is>
      </c>
      <c r="S67" t="inlineStr">
        <is>
          <t>T</t>
        </is>
      </c>
      <c r="T67" t="inlineStr">
        <is>
          <t>T</t>
        </is>
      </c>
      <c r="U67" t="n">
        <v>8.57</v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n">
        <v>5.5298392</v>
      </c>
      <c r="AI67" t="inlineStr">
        <is>
          <t>T</t>
        </is>
      </c>
      <c r="AJ67" t="inlineStr">
        <is>
          <t>T</t>
        </is>
      </c>
      <c r="AK67" t="inlineStr">
        <is>
          <t>T</t>
        </is>
      </c>
      <c r="AL67" t="inlineStr">
        <is>
          <t>T</t>
        </is>
      </c>
      <c r="AM67" t="inlineStr">
        <is>
          <t>T</t>
        </is>
      </c>
      <c r="AN67" t="inlineStr">
        <is>
          <t>T</t>
        </is>
      </c>
      <c r="AO67" t="inlineStr">
        <is>
          <t>T</t>
        </is>
      </c>
      <c r="AP67" t="n">
        <v>0.034</v>
      </c>
      <c r="AQ67" t="inlineStr">
        <is>
          <t>T</t>
        </is>
      </c>
      <c r="AR67" t="inlineStr">
        <is>
          <t>T</t>
        </is>
      </c>
      <c r="AS67" t="inlineStr">
        <is>
          <t>T</t>
        </is>
      </c>
      <c r="AT67" t="inlineStr">
        <is>
          <t>T</t>
        </is>
      </c>
      <c r="AU67" t="inlineStr">
        <is>
          <t>T</t>
        </is>
      </c>
      <c r="AV67" t="inlineStr">
        <is>
          <t>T</t>
        </is>
      </c>
      <c r="AW67" t="inlineStr">
        <is>
          <t>T</t>
        </is>
      </c>
      <c r="AX67" t="n">
        <v>4.38</v>
      </c>
      <c r="AY67" t="inlineStr">
        <is>
          <t>T</t>
        </is>
      </c>
      <c r="AZ67" t="inlineStr">
        <is>
          <t>T</t>
        </is>
      </c>
      <c r="BA67" t="inlineStr">
        <is>
          <t>T</t>
        </is>
      </c>
      <c r="BB67" t="n">
        <v>18.8843708</v>
      </c>
      <c r="BC67" t="inlineStr">
        <is>
          <t>T</t>
        </is>
      </c>
      <c r="BD67" t="inlineStr">
        <is>
          <t>T</t>
        </is>
      </c>
      <c r="BE67" t="inlineStr">
        <is>
          <t>T</t>
        </is>
      </c>
      <c r="BF67" t="inlineStr">
        <is>
          <t>T</t>
        </is>
      </c>
      <c r="BG67" t="inlineStr">
        <is>
          <t>T</t>
        </is>
      </c>
      <c r="BH67" t="inlineStr">
        <is>
          <t>T</t>
        </is>
      </c>
      <c r="BI67" t="inlineStr">
        <is>
          <t>T</t>
        </is>
      </c>
      <c r="BJ67" t="inlineStr">
        <is>
          <t>T</t>
        </is>
      </c>
      <c r="BK67" t="inlineStr">
        <is>
          <t>T</t>
        </is>
      </c>
      <c r="BL67" t="inlineStr">
        <is>
          <t>T</t>
        </is>
      </c>
      <c r="BM67" t="inlineStr">
        <is>
          <t>T</t>
        </is>
      </c>
      <c r="BN67" t="inlineStr">
        <is>
          <t>T</t>
        </is>
      </c>
      <c r="BO67" t="inlineStr">
        <is>
          <t>T</t>
        </is>
      </c>
      <c r="BP67" t="inlineStr">
        <is>
          <t>T</t>
        </is>
      </c>
      <c r="BQ67" t="inlineStr">
        <is>
          <t>T</t>
        </is>
      </c>
      <c r="BR67" t="n">
        <v>0.0026</v>
      </c>
      <c r="BS67" t="inlineStr">
        <is>
          <t>T</t>
        </is>
      </c>
    </row>
    <row r="68">
      <c r="A68" t="inlineStr">
        <is>
          <t>OREAS0163</t>
        </is>
      </c>
      <c r="B68" t="n">
        <v>0.0005</v>
      </c>
      <c r="C68" t="n">
        <v>1.7147723</v>
      </c>
      <c r="D68" t="inlineStr">
        <is>
          <t>T</t>
        </is>
      </c>
      <c r="E68" t="inlineStr">
        <is>
          <t>T</t>
        </is>
      </c>
      <c r="F68" t="inlineStr">
        <is>
          <t>T</t>
        </is>
      </c>
      <c r="G68" t="inlineStr">
        <is>
          <t>T</t>
        </is>
      </c>
      <c r="H68" t="inlineStr">
        <is>
          <t>T</t>
        </is>
      </c>
      <c r="I68" t="inlineStr">
        <is>
          <t>T</t>
        </is>
      </c>
      <c r="J68" t="n">
        <v>0.6146341</v>
      </c>
      <c r="K68" t="inlineStr">
        <is>
          <t>T</t>
        </is>
      </c>
      <c r="L68" t="inlineStr">
        <is>
          <t>T</t>
        </is>
      </c>
      <c r="M68" t="inlineStr">
        <is>
          <t>T</t>
        </is>
      </c>
      <c r="N68" t="n">
        <v>0.023</v>
      </c>
      <c r="O68" t="inlineStr">
        <is>
          <t>T</t>
        </is>
      </c>
      <c r="P68" t="inlineStr">
        <is>
          <t>T</t>
        </is>
      </c>
      <c r="Q68" t="n">
        <v>1.76</v>
      </c>
      <c r="R68" t="inlineStr">
        <is>
          <t>T</t>
        </is>
      </c>
      <c r="S68" t="inlineStr">
        <is>
          <t>T</t>
        </is>
      </c>
      <c r="T68" t="inlineStr">
        <is>
          <t>T</t>
        </is>
      </c>
      <c r="U68" t="n">
        <v>11.07</v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inlineStr">
        <is>
          <t>T</t>
        </is>
      </c>
      <c r="AD68" t="inlineStr">
        <is>
          <t>T</t>
        </is>
      </c>
      <c r="AE68" t="inlineStr">
        <is>
          <t>T</t>
        </is>
      </c>
      <c r="AF68" t="inlineStr">
        <is>
          <t>T</t>
        </is>
      </c>
      <c r="AG68" t="inlineStr">
        <is>
          <t>T</t>
        </is>
      </c>
      <c r="AH68" t="n">
        <v>3.2684546</v>
      </c>
      <c r="AI68" t="inlineStr">
        <is>
          <t>T</t>
        </is>
      </c>
      <c r="AJ68" t="inlineStr">
        <is>
          <t>T</t>
        </is>
      </c>
      <c r="AK68" t="inlineStr">
        <is>
          <t>T</t>
        </is>
      </c>
      <c r="AL68" t="inlineStr">
        <is>
          <t>T</t>
        </is>
      </c>
      <c r="AM68" t="inlineStr">
        <is>
          <t>T</t>
        </is>
      </c>
      <c r="AN68" t="inlineStr">
        <is>
          <t>T</t>
        </is>
      </c>
      <c r="AO68" t="inlineStr">
        <is>
          <t>T</t>
        </is>
      </c>
      <c r="AP68" t="n">
        <v>0.0492</v>
      </c>
      <c r="AQ68" t="inlineStr">
        <is>
          <t>T</t>
        </is>
      </c>
      <c r="AR68" t="inlineStr">
        <is>
          <t>T</t>
        </is>
      </c>
      <c r="AS68" t="inlineStr">
        <is>
          <t>T</t>
        </is>
      </c>
      <c r="AT68" t="inlineStr">
        <is>
          <t>T</t>
        </is>
      </c>
      <c r="AU68" t="inlineStr">
        <is>
          <t>T</t>
        </is>
      </c>
      <c r="AV68" t="inlineStr">
        <is>
          <t>T</t>
        </is>
      </c>
      <c r="AW68" t="inlineStr">
        <is>
          <t>T</t>
        </is>
      </c>
      <c r="AX68" t="n">
        <v>10.4</v>
      </c>
      <c r="AY68" t="inlineStr">
        <is>
          <t>T</t>
        </is>
      </c>
      <c r="AZ68" t="inlineStr">
        <is>
          <t>T</t>
        </is>
      </c>
      <c r="BA68" t="inlineStr">
        <is>
          <t>T</t>
        </is>
      </c>
      <c r="BB68" t="n">
        <v>29.635374</v>
      </c>
      <c r="BC68" t="inlineStr">
        <is>
          <t>T</t>
        </is>
      </c>
      <c r="BD68" t="inlineStr">
        <is>
          <t>T</t>
        </is>
      </c>
      <c r="BE68" t="inlineStr">
        <is>
          <t>T</t>
        </is>
      </c>
      <c r="BF68" t="inlineStr">
        <is>
          <t>T</t>
        </is>
      </c>
      <c r="BG68" t="inlineStr">
        <is>
          <t>T</t>
        </is>
      </c>
      <c r="BH68" t="inlineStr">
        <is>
          <t>T</t>
        </is>
      </c>
      <c r="BI68" t="inlineStr">
        <is>
          <t>T</t>
        </is>
      </c>
      <c r="BJ68" t="inlineStr">
        <is>
          <t>T</t>
        </is>
      </c>
      <c r="BK68" t="inlineStr">
        <is>
          <t>T</t>
        </is>
      </c>
      <c r="BL68" t="inlineStr">
        <is>
          <t>T</t>
        </is>
      </c>
      <c r="BM68" t="inlineStr">
        <is>
          <t>T</t>
        </is>
      </c>
      <c r="BN68" t="inlineStr">
        <is>
          <t>T</t>
        </is>
      </c>
      <c r="BO68" t="inlineStr">
        <is>
          <t>T</t>
        </is>
      </c>
      <c r="BP68" t="inlineStr">
        <is>
          <t>T</t>
        </is>
      </c>
      <c r="BQ68" t="inlineStr">
        <is>
          <t>T</t>
        </is>
      </c>
      <c r="BR68" t="n">
        <v>0.0108</v>
      </c>
      <c r="BS68" t="inlineStr">
        <is>
          <t>T</t>
        </is>
      </c>
    </row>
    <row r="69">
      <c r="A69" t="inlineStr">
        <is>
          <t>OREAS0164</t>
        </is>
      </c>
      <c r="B69" s="2" t="n">
        <v>0.0005</v>
      </c>
      <c r="C69" t="n">
        <v>1.0955489</v>
      </c>
      <c r="D69" t="inlineStr">
        <is>
          <t>T</t>
        </is>
      </c>
      <c r="E69" t="inlineStr">
        <is>
          <t>T</t>
        </is>
      </c>
      <c r="F69" t="inlineStr">
        <is>
          <t>T</t>
        </is>
      </c>
      <c r="G69" t="inlineStr">
        <is>
          <t>T</t>
        </is>
      </c>
      <c r="H69" t="inlineStr">
        <is>
          <t>T</t>
        </is>
      </c>
      <c r="I69" t="inlineStr">
        <is>
          <t>T</t>
        </is>
      </c>
      <c r="J69" t="n">
        <v>0.2808735</v>
      </c>
      <c r="K69" t="inlineStr">
        <is>
          <t>T</t>
        </is>
      </c>
      <c r="L69" t="inlineStr">
        <is>
          <t>T</t>
        </is>
      </c>
      <c r="M69" t="inlineStr">
        <is>
          <t>T</t>
        </is>
      </c>
      <c r="N69" t="n">
        <v>0.0168</v>
      </c>
      <c r="O69" t="inlineStr">
        <is>
          <t>T</t>
        </is>
      </c>
      <c r="P69" t="inlineStr">
        <is>
          <t>T</t>
        </is>
      </c>
      <c r="Q69" t="n">
        <v>2.25</v>
      </c>
      <c r="R69" t="inlineStr">
        <is>
          <t>T</t>
        </is>
      </c>
      <c r="S69" t="inlineStr">
        <is>
          <t>T</t>
        </is>
      </c>
      <c r="T69" t="inlineStr">
        <is>
          <t>T</t>
        </is>
      </c>
      <c r="U69" t="n">
        <v>6.8</v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inlineStr">
        <is>
          <t>T</t>
        </is>
      </c>
      <c r="AD69" t="inlineStr">
        <is>
          <t>T</t>
        </is>
      </c>
      <c r="AE69" t="inlineStr">
        <is>
          <t>T</t>
        </is>
      </c>
      <c r="AF69" t="inlineStr">
        <is>
          <t>T</t>
        </is>
      </c>
      <c r="AG69" t="inlineStr">
        <is>
          <t>T</t>
        </is>
      </c>
      <c r="AH69" t="n">
        <v>1.8513202</v>
      </c>
      <c r="AI69" t="inlineStr">
        <is>
          <t>T</t>
        </is>
      </c>
      <c r="AJ69" t="inlineStr">
        <is>
          <t>T</t>
        </is>
      </c>
      <c r="AK69" t="inlineStr">
        <is>
          <t>T</t>
        </is>
      </c>
      <c r="AL69" t="inlineStr">
        <is>
          <t>T</t>
        </is>
      </c>
      <c r="AM69" t="inlineStr">
        <is>
          <t>T</t>
        </is>
      </c>
      <c r="AN69" t="inlineStr">
        <is>
          <t>T</t>
        </is>
      </c>
      <c r="AO69" t="inlineStr">
        <is>
          <t>T</t>
        </is>
      </c>
      <c r="AP69" t="n">
        <v>0.0214</v>
      </c>
      <c r="AQ69" t="inlineStr">
        <is>
          <t>T</t>
        </is>
      </c>
      <c r="AR69" t="inlineStr">
        <is>
          <t>T</t>
        </is>
      </c>
      <c r="AS69" t="inlineStr">
        <is>
          <t>T</t>
        </is>
      </c>
      <c r="AT69" t="inlineStr">
        <is>
          <t>T</t>
        </is>
      </c>
      <c r="AU69" t="inlineStr">
        <is>
          <t>T</t>
        </is>
      </c>
      <c r="AV69" t="inlineStr">
        <is>
          <t>T</t>
        </is>
      </c>
      <c r="AW69" t="inlineStr">
        <is>
          <t>T</t>
        </is>
      </c>
      <c r="AX69" t="n">
        <v>6.2</v>
      </c>
      <c r="AY69" t="inlineStr">
        <is>
          <t>T</t>
        </is>
      </c>
      <c r="AZ69" t="inlineStr">
        <is>
          <t>T</t>
        </is>
      </c>
      <c r="BA69" t="inlineStr">
        <is>
          <t>T</t>
        </is>
      </c>
      <c r="BB69" t="n">
        <v>36.4131803</v>
      </c>
      <c r="BC69" t="inlineStr">
        <is>
          <t>T</t>
        </is>
      </c>
      <c r="BD69" t="inlineStr">
        <is>
          <t>T</t>
        </is>
      </c>
      <c r="BE69" t="inlineStr">
        <is>
          <t>T</t>
        </is>
      </c>
      <c r="BF69" t="inlineStr">
        <is>
          <t>T</t>
        </is>
      </c>
      <c r="BG69" t="inlineStr">
        <is>
          <t>T</t>
        </is>
      </c>
      <c r="BH69" t="inlineStr">
        <is>
          <t>T</t>
        </is>
      </c>
      <c r="BI69" t="inlineStr">
        <is>
          <t>T</t>
        </is>
      </c>
      <c r="BJ69" t="inlineStr">
        <is>
          <t>T</t>
        </is>
      </c>
      <c r="BK69" t="inlineStr">
        <is>
          <t>T</t>
        </is>
      </c>
      <c r="BL69" t="inlineStr">
        <is>
          <t>T</t>
        </is>
      </c>
      <c r="BM69" t="inlineStr">
        <is>
          <t>T</t>
        </is>
      </c>
      <c r="BN69" t="inlineStr">
        <is>
          <t>T</t>
        </is>
      </c>
      <c r="BO69" t="inlineStr">
        <is>
          <t>T</t>
        </is>
      </c>
      <c r="BP69" t="inlineStr">
        <is>
          <t>T</t>
        </is>
      </c>
      <c r="BQ69" t="inlineStr">
        <is>
          <t>T</t>
        </is>
      </c>
      <c r="BR69" t="n">
        <v>0.0045</v>
      </c>
      <c r="BS69" t="inlineStr">
        <is>
          <t>T</t>
        </is>
      </c>
    </row>
    <row r="70">
      <c r="A70" t="inlineStr">
        <is>
          <t>OREAS0165</t>
        </is>
      </c>
      <c r="B70" t="n">
        <v>0.00031</v>
      </c>
      <c r="C70" t="n">
        <v>1.3707593</v>
      </c>
      <c r="D70" t="inlineStr">
        <is>
          <t>T</t>
        </is>
      </c>
      <c r="E70" t="inlineStr">
        <is>
          <t>T</t>
        </is>
      </c>
      <c r="F70" t="inlineStr">
        <is>
          <t>T</t>
        </is>
      </c>
      <c r="G70" t="inlineStr">
        <is>
          <t>T</t>
        </is>
      </c>
      <c r="H70" t="inlineStr">
        <is>
          <t>T</t>
        </is>
      </c>
      <c r="I70" t="inlineStr">
        <is>
          <t>T</t>
        </is>
      </c>
      <c r="J70" t="n">
        <v>0.05789</v>
      </c>
      <c r="K70" t="inlineStr">
        <is>
          <t>T</t>
        </is>
      </c>
      <c r="L70" t="inlineStr">
        <is>
          <t>T</t>
        </is>
      </c>
      <c r="M70" t="inlineStr">
        <is>
          <t>T</t>
        </is>
      </c>
      <c r="N70" t="n">
        <v>0.2445</v>
      </c>
      <c r="O70" t="inlineStr">
        <is>
          <t>T</t>
        </is>
      </c>
      <c r="P70" t="inlineStr">
        <is>
          <t>T</t>
        </is>
      </c>
      <c r="Q70" t="n">
        <v>3.2</v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n">
        <v>8.859999999999999</v>
      </c>
      <c r="V70" t="inlineStr">
        <is>
          <t>T</t>
        </is>
      </c>
      <c r="W70" t="inlineStr">
        <is>
          <t>T</t>
        </is>
      </c>
      <c r="X70" t="inlineStr">
        <is>
          <t>T</t>
        </is>
      </c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>
        <is>
          <t>T</t>
        </is>
      </c>
      <c r="AC70" t="inlineStr">
        <is>
          <t>T</t>
        </is>
      </c>
      <c r="AD70" t="inlineStr">
        <is>
          <t>T</t>
        </is>
      </c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n">
        <v>2.1287167</v>
      </c>
      <c r="AI70" t="inlineStr">
        <is>
          <t>T</t>
        </is>
      </c>
      <c r="AJ70" t="inlineStr">
        <is>
          <t>T</t>
        </is>
      </c>
      <c r="AK70" t="inlineStr">
        <is>
          <t>T</t>
        </is>
      </c>
      <c r="AL70" t="inlineStr">
        <is>
          <t>T</t>
        </is>
      </c>
      <c r="AM70" t="inlineStr">
        <is>
          <t>T</t>
        </is>
      </c>
      <c r="AN70" t="inlineStr">
        <is>
          <t>T</t>
        </is>
      </c>
      <c r="AO70" t="inlineStr">
        <is>
          <t>T</t>
        </is>
      </c>
      <c r="AP70" t="n">
        <v>0.0443</v>
      </c>
      <c r="AQ70" t="inlineStr">
        <is>
          <t>T</t>
        </is>
      </c>
      <c r="AR70" t="inlineStr">
        <is>
          <t>T</t>
        </is>
      </c>
      <c r="AS70" t="inlineStr">
        <is>
          <t>T</t>
        </is>
      </c>
      <c r="AT70" t="inlineStr">
        <is>
          <t>T</t>
        </is>
      </c>
      <c r="AU70" t="inlineStr">
        <is>
          <t>T</t>
        </is>
      </c>
      <c r="AV70" t="inlineStr">
        <is>
          <t>T</t>
        </is>
      </c>
      <c r="AW70" t="inlineStr">
        <is>
          <t>T</t>
        </is>
      </c>
      <c r="AX70" t="n">
        <v>8.5</v>
      </c>
      <c r="AY70" t="inlineStr">
        <is>
          <t>T</t>
        </is>
      </c>
      <c r="AZ70" t="inlineStr">
        <is>
          <t>T</t>
        </is>
      </c>
      <c r="BA70" t="inlineStr">
        <is>
          <t>T</t>
        </is>
      </c>
      <c r="BB70" t="n">
        <v>33.6553143</v>
      </c>
      <c r="BC70" t="inlineStr">
        <is>
          <t>T</t>
        </is>
      </c>
      <c r="BD70" t="inlineStr">
        <is>
          <t>T</t>
        </is>
      </c>
      <c r="BE70" t="inlineStr">
        <is>
          <t>T</t>
        </is>
      </c>
      <c r="BF70" t="inlineStr">
        <is>
          <t>T</t>
        </is>
      </c>
      <c r="BG70" t="inlineStr">
        <is>
          <t>T</t>
        </is>
      </c>
      <c r="BH70" t="inlineStr">
        <is>
          <t>T</t>
        </is>
      </c>
      <c r="BI70" t="inlineStr">
        <is>
          <t>T</t>
        </is>
      </c>
      <c r="BJ70" t="inlineStr">
        <is>
          <t>T</t>
        </is>
      </c>
      <c r="BK70" t="inlineStr">
        <is>
          <t>T</t>
        </is>
      </c>
      <c r="BL70" t="inlineStr">
        <is>
          <t>T</t>
        </is>
      </c>
      <c r="BM70" t="inlineStr">
        <is>
          <t>T</t>
        </is>
      </c>
      <c r="BN70" t="inlineStr">
        <is>
          <t>T</t>
        </is>
      </c>
      <c r="BO70" t="inlineStr">
        <is>
          <t>T</t>
        </is>
      </c>
      <c r="BP70" t="inlineStr">
        <is>
          <t>T</t>
        </is>
      </c>
      <c r="BQ70" t="inlineStr">
        <is>
          <t>T</t>
        </is>
      </c>
      <c r="BR70" t="n">
        <v>0.0037</v>
      </c>
      <c r="BS70" t="inlineStr">
        <is>
          <t>T</t>
        </is>
      </c>
    </row>
    <row r="71">
      <c r="A71" t="inlineStr">
        <is>
          <t>OREAS0166</t>
        </is>
      </c>
      <c r="B71" t="n">
        <v>0.0012</v>
      </c>
      <c r="C71" t="n">
        <v>0.730366</v>
      </c>
      <c r="D71" t="inlineStr">
        <is>
          <t>T</t>
        </is>
      </c>
      <c r="E71" t="inlineStr">
        <is>
          <t>T</t>
        </is>
      </c>
      <c r="F71" t="inlineStr">
        <is>
          <t>T</t>
        </is>
      </c>
      <c r="G71" t="inlineStr">
        <is>
          <t>T</t>
        </is>
      </c>
      <c r="H71" t="inlineStr">
        <is>
          <t>T</t>
        </is>
      </c>
      <c r="I71" t="inlineStr">
        <is>
          <t>T</t>
        </is>
      </c>
      <c r="J71" t="n">
        <v>0.700397</v>
      </c>
      <c r="K71" t="inlineStr">
        <is>
          <t>T</t>
        </is>
      </c>
      <c r="L71" t="inlineStr">
        <is>
          <t>T</t>
        </is>
      </c>
      <c r="M71" t="inlineStr">
        <is>
          <t>T</t>
        </is>
      </c>
      <c r="N71" t="n">
        <v>0.197</v>
      </c>
      <c r="O71" t="inlineStr">
        <is>
          <t>T</t>
        </is>
      </c>
      <c r="P71" t="inlineStr">
        <is>
          <t>T</t>
        </is>
      </c>
      <c r="Q71" t="n">
        <v>8.82</v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n">
        <v>11.38</v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inlineStr">
        <is>
          <t>T</t>
        </is>
      </c>
      <c r="AD71" t="inlineStr">
        <is>
          <t>T</t>
        </is>
      </c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n">
        <v>1.0070699</v>
      </c>
      <c r="AI71" t="inlineStr">
        <is>
          <t>T</t>
        </is>
      </c>
      <c r="AJ71" t="inlineStr">
        <is>
          <t>T</t>
        </is>
      </c>
      <c r="AK71" t="inlineStr">
        <is>
          <t>T</t>
        </is>
      </c>
      <c r="AL71" t="inlineStr">
        <is>
          <t>T</t>
        </is>
      </c>
      <c r="AM71" t="inlineStr">
        <is>
          <t>T</t>
        </is>
      </c>
      <c r="AN71" t="inlineStr">
        <is>
          <t>T</t>
        </is>
      </c>
      <c r="AO71" t="inlineStr">
        <is>
          <t>T</t>
        </is>
      </c>
      <c r="AP71" t="n">
        <v>0.014</v>
      </c>
      <c r="AQ71" t="inlineStr">
        <is>
          <t>T</t>
        </is>
      </c>
      <c r="AR71" t="inlineStr">
        <is>
          <t>T</t>
        </is>
      </c>
      <c r="AS71" t="inlineStr">
        <is>
          <t>T</t>
        </is>
      </c>
      <c r="AT71" t="inlineStr">
        <is>
          <t>T</t>
        </is>
      </c>
      <c r="AU71" t="inlineStr">
        <is>
          <t>T</t>
        </is>
      </c>
      <c r="AV71" t="inlineStr">
        <is>
          <t>T</t>
        </is>
      </c>
      <c r="AW71" t="inlineStr">
        <is>
          <t>T</t>
        </is>
      </c>
      <c r="AX71" t="n">
        <v>11.6</v>
      </c>
      <c r="AY71" t="inlineStr">
        <is>
          <t>T</t>
        </is>
      </c>
      <c r="AZ71" t="inlineStr">
        <is>
          <t>T</t>
        </is>
      </c>
      <c r="BA71" t="inlineStr">
        <is>
          <t>T</t>
        </is>
      </c>
      <c r="BB71" t="n">
        <v>28.7005041</v>
      </c>
      <c r="BC71" t="inlineStr">
        <is>
          <t>T</t>
        </is>
      </c>
      <c r="BD71" t="inlineStr">
        <is>
          <t>T</t>
        </is>
      </c>
      <c r="BE71" t="inlineStr">
        <is>
          <t>T</t>
        </is>
      </c>
      <c r="BF71" t="inlineStr">
        <is>
          <t>T</t>
        </is>
      </c>
      <c r="BG71" t="inlineStr">
        <is>
          <t>T</t>
        </is>
      </c>
      <c r="BH71" t="inlineStr">
        <is>
          <t>T</t>
        </is>
      </c>
      <c r="BI71" t="inlineStr">
        <is>
          <t>T</t>
        </is>
      </c>
      <c r="BJ71" t="inlineStr">
        <is>
          <t>T</t>
        </is>
      </c>
      <c r="BK71" t="inlineStr">
        <is>
          <t>T</t>
        </is>
      </c>
      <c r="BL71" t="inlineStr">
        <is>
          <t>T</t>
        </is>
      </c>
      <c r="BM71" t="inlineStr">
        <is>
          <t>T</t>
        </is>
      </c>
      <c r="BN71" t="inlineStr">
        <is>
          <t>T</t>
        </is>
      </c>
      <c r="BO71" t="inlineStr">
        <is>
          <t>T</t>
        </is>
      </c>
      <c r="BP71" t="inlineStr">
        <is>
          <t>T</t>
        </is>
      </c>
      <c r="BQ71" t="inlineStr">
        <is>
          <t>T</t>
        </is>
      </c>
      <c r="BR71" t="n">
        <v>0.0037</v>
      </c>
      <c r="BS71" t="inlineStr">
        <is>
          <t>T</t>
        </is>
      </c>
    </row>
    <row r="72">
      <c r="A72" t="inlineStr">
        <is>
          <t>OREAS0016a</t>
        </is>
      </c>
      <c r="B72" t="inlineStr">
        <is>
          <t>T</t>
        </is>
      </c>
      <c r="C72" t="inlineStr">
        <is>
          <t>T</t>
        </is>
      </c>
      <c r="D72" t="inlineStr">
        <is>
          <t>T</t>
        </is>
      </c>
      <c r="E72" t="n">
        <v>0.000181</v>
      </c>
      <c r="F72" t="inlineStr">
        <is>
          <t>T</t>
        </is>
      </c>
      <c r="G72" t="inlineStr">
        <is>
          <t>T</t>
        </is>
      </c>
      <c r="H72" t="inlineStr">
        <is>
          <t>T</t>
        </is>
      </c>
      <c r="I72" t="inlineStr">
        <is>
          <t>T</t>
        </is>
      </c>
      <c r="J72" t="inlineStr">
        <is>
          <t>T</t>
        </is>
      </c>
      <c r="K72" t="inlineStr">
        <is>
          <t>T</t>
        </is>
      </c>
      <c r="L72" t="inlineStr">
        <is>
          <t>T</t>
        </is>
      </c>
      <c r="M72" t="inlineStr">
        <is>
          <t>T</t>
        </is>
      </c>
      <c r="N72" t="inlineStr">
        <is>
          <t>T</t>
        </is>
      </c>
      <c r="O72" t="inlineStr">
        <is>
          <t>T</t>
        </is>
      </c>
      <c r="P72" t="inlineStr">
        <is>
          <t>T</t>
        </is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T</t>
        </is>
      </c>
      <c r="AJ72" t="inlineStr">
        <is>
          <t>T</t>
        </is>
      </c>
      <c r="AK72" t="inlineStr">
        <is>
          <t>T</t>
        </is>
      </c>
      <c r="AL72" t="inlineStr">
        <is>
          <t>T</t>
        </is>
      </c>
      <c r="AM72" t="inlineStr">
        <is>
          <t>T</t>
        </is>
      </c>
      <c r="AN72" t="inlineStr">
        <is>
          <t>T</t>
        </is>
      </c>
      <c r="AO72" t="inlineStr">
        <is>
          <t>T</t>
        </is>
      </c>
      <c r="AP72" t="inlineStr">
        <is>
          <t>T</t>
        </is>
      </c>
      <c r="AQ72" t="inlineStr">
        <is>
          <t>T</t>
        </is>
      </c>
      <c r="AR72" t="inlineStr">
        <is>
          <t>T</t>
        </is>
      </c>
      <c r="AS72" t="inlineStr">
        <is>
          <t>T</t>
        </is>
      </c>
      <c r="AT72" t="inlineStr">
        <is>
          <t>T</t>
        </is>
      </c>
      <c r="AU72" t="inlineStr">
        <is>
          <t>T</t>
        </is>
      </c>
      <c r="AV72" t="inlineStr">
        <is>
          <t>T</t>
        </is>
      </c>
      <c r="AW72" t="inlineStr">
        <is>
          <t>T</t>
        </is>
      </c>
      <c r="AX72" t="inlineStr">
        <is>
          <t>T</t>
        </is>
      </c>
      <c r="AY72" t="inlineStr">
        <is>
          <t>T</t>
        </is>
      </c>
      <c r="AZ72" t="inlineStr">
        <is>
          <t>T</t>
        </is>
      </c>
      <c r="BA72" t="inlineStr">
        <is>
          <t>T</t>
        </is>
      </c>
      <c r="BB72" t="inlineStr">
        <is>
          <t>T</t>
        </is>
      </c>
      <c r="BC72" t="inlineStr">
        <is>
          <t>T</t>
        </is>
      </c>
      <c r="BD72" t="inlineStr">
        <is>
          <t>T</t>
        </is>
      </c>
      <c r="BE72" t="inlineStr">
        <is>
          <t>T</t>
        </is>
      </c>
      <c r="BF72" t="inlineStr">
        <is>
          <t>T</t>
        </is>
      </c>
      <c r="BG72" t="inlineStr">
        <is>
          <t>T</t>
        </is>
      </c>
      <c r="BH72" t="inlineStr">
        <is>
          <t>T</t>
        </is>
      </c>
      <c r="BI72" t="inlineStr">
        <is>
          <t>T</t>
        </is>
      </c>
      <c r="BJ72" t="inlineStr">
        <is>
          <t>T</t>
        </is>
      </c>
      <c r="BK72" t="inlineStr">
        <is>
          <t>T</t>
        </is>
      </c>
      <c r="BL72" t="inlineStr">
        <is>
          <t>T</t>
        </is>
      </c>
      <c r="BM72" t="inlineStr">
        <is>
          <t>T</t>
        </is>
      </c>
      <c r="BN72" t="inlineStr">
        <is>
          <t>T</t>
        </is>
      </c>
      <c r="BO72" t="inlineStr">
        <is>
          <t>T</t>
        </is>
      </c>
      <c r="BP72" t="inlineStr">
        <is>
          <t>T</t>
        </is>
      </c>
      <c r="BQ72" t="inlineStr">
        <is>
          <t>T</t>
        </is>
      </c>
      <c r="BR72" t="inlineStr">
        <is>
          <t>T</t>
        </is>
      </c>
      <c r="BS72" t="inlineStr">
        <is>
          <t>T</t>
        </is>
      </c>
    </row>
    <row r="73">
      <c r="A73" t="inlineStr">
        <is>
          <t>OREAS0016b</t>
        </is>
      </c>
      <c r="B73" t="inlineStr">
        <is>
          <t>T</t>
        </is>
      </c>
      <c r="C73" t="inlineStr">
        <is>
          <t>T</t>
        </is>
      </c>
      <c r="D73" t="inlineStr">
        <is>
          <t>T</t>
        </is>
      </c>
      <c r="E73" t="n">
        <v>0.000221</v>
      </c>
      <c r="F73" t="inlineStr">
        <is>
          <t>T</t>
        </is>
      </c>
      <c r="G73" t="inlineStr">
        <is>
          <t>T</t>
        </is>
      </c>
      <c r="H73" t="inlineStr">
        <is>
          <t>T</t>
        </is>
      </c>
      <c r="I73" t="inlineStr">
        <is>
          <t>T</t>
        </is>
      </c>
      <c r="J73" t="inlineStr">
        <is>
          <t>T</t>
        </is>
      </c>
      <c r="K73" t="inlineStr">
        <is>
          <t>T</t>
        </is>
      </c>
      <c r="L73" t="inlineStr">
        <is>
          <t>T</t>
        </is>
      </c>
      <c r="M73" t="inlineStr">
        <is>
          <t>T</t>
        </is>
      </c>
      <c r="N73" t="inlineStr">
        <is>
          <t>T</t>
        </is>
      </c>
      <c r="O73" t="inlineStr">
        <is>
          <t>T</t>
        </is>
      </c>
      <c r="P73" t="inlineStr">
        <is>
          <t>T</t>
        </is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T</t>
        </is>
      </c>
      <c r="AJ73" t="inlineStr">
        <is>
          <t>T</t>
        </is>
      </c>
      <c r="AK73" t="inlineStr">
        <is>
          <t>T</t>
        </is>
      </c>
      <c r="AL73" t="inlineStr">
        <is>
          <t>T</t>
        </is>
      </c>
      <c r="AM73" t="inlineStr">
        <is>
          <t>T</t>
        </is>
      </c>
      <c r="AN73" t="inlineStr">
        <is>
          <t>T</t>
        </is>
      </c>
      <c r="AO73" t="inlineStr">
        <is>
          <t>T</t>
        </is>
      </c>
      <c r="AP73" t="inlineStr">
        <is>
          <t>T</t>
        </is>
      </c>
      <c r="AQ73" t="inlineStr">
        <is>
          <t>T</t>
        </is>
      </c>
      <c r="AR73" t="inlineStr">
        <is>
          <t>T</t>
        </is>
      </c>
      <c r="AS73" t="inlineStr">
        <is>
          <t>T</t>
        </is>
      </c>
      <c r="AT73" t="inlineStr">
        <is>
          <t>T</t>
        </is>
      </c>
      <c r="AU73" t="inlineStr">
        <is>
          <t>T</t>
        </is>
      </c>
      <c r="AV73" t="inlineStr">
        <is>
          <t>T</t>
        </is>
      </c>
      <c r="AW73" t="inlineStr">
        <is>
          <t>T</t>
        </is>
      </c>
      <c r="AX73" t="inlineStr">
        <is>
          <t>T</t>
        </is>
      </c>
      <c r="AY73" t="inlineStr">
        <is>
          <t>T</t>
        </is>
      </c>
      <c r="AZ73" t="inlineStr">
        <is>
          <t>T</t>
        </is>
      </c>
      <c r="BA73" t="inlineStr">
        <is>
          <t>T</t>
        </is>
      </c>
      <c r="BB73" t="inlineStr">
        <is>
          <t>T</t>
        </is>
      </c>
      <c r="BC73" t="inlineStr">
        <is>
          <t>T</t>
        </is>
      </c>
      <c r="BD73" t="inlineStr">
        <is>
          <t>T</t>
        </is>
      </c>
      <c r="BE73" t="inlineStr">
        <is>
          <t>T</t>
        </is>
      </c>
      <c r="BF73" t="inlineStr">
        <is>
          <t>T</t>
        </is>
      </c>
      <c r="BG73" t="inlineStr">
        <is>
          <t>T</t>
        </is>
      </c>
      <c r="BH73" t="inlineStr">
        <is>
          <t>T</t>
        </is>
      </c>
      <c r="BI73" t="inlineStr">
        <is>
          <t>T</t>
        </is>
      </c>
      <c r="BJ73" t="inlineStr">
        <is>
          <t>T</t>
        </is>
      </c>
      <c r="BK73" t="inlineStr">
        <is>
          <t>T</t>
        </is>
      </c>
      <c r="BL73" t="inlineStr">
        <is>
          <t>T</t>
        </is>
      </c>
      <c r="BM73" t="inlineStr">
        <is>
          <t>T</t>
        </is>
      </c>
      <c r="BN73" t="inlineStr">
        <is>
          <t>T</t>
        </is>
      </c>
      <c r="BO73" t="inlineStr">
        <is>
          <t>T</t>
        </is>
      </c>
      <c r="BP73" t="inlineStr">
        <is>
          <t>T</t>
        </is>
      </c>
      <c r="BQ73" t="inlineStr">
        <is>
          <t>T</t>
        </is>
      </c>
      <c r="BR73" t="inlineStr">
        <is>
          <t>T</t>
        </is>
      </c>
      <c r="BS73" t="inlineStr">
        <is>
          <t>T</t>
        </is>
      </c>
    </row>
    <row r="74">
      <c r="A74" t="inlineStr">
        <is>
          <t>OREAS0170a</t>
        </is>
      </c>
      <c r="B74" t="inlineStr">
        <is>
          <t>T</t>
        </is>
      </c>
      <c r="C74" t="n">
        <v>2.3498731</v>
      </c>
      <c r="D74" t="inlineStr">
        <is>
          <t>T</t>
        </is>
      </c>
      <c r="E74" t="inlineStr">
        <is>
          <t>T</t>
        </is>
      </c>
      <c r="F74" t="inlineStr">
        <is>
          <t>T</t>
        </is>
      </c>
      <c r="G74" t="inlineStr">
        <is>
          <t>T</t>
        </is>
      </c>
      <c r="H74" t="inlineStr">
        <is>
          <t>T</t>
        </is>
      </c>
      <c r="I74" t="inlineStr">
        <is>
          <t>T</t>
        </is>
      </c>
      <c r="J74" t="n">
        <v>0.0643222</v>
      </c>
      <c r="K74" t="inlineStr">
        <is>
          <t>T</t>
        </is>
      </c>
      <c r="L74" t="inlineStr">
        <is>
          <t>T</t>
        </is>
      </c>
      <c r="M74" t="inlineStr">
        <is>
          <t>T</t>
        </is>
      </c>
      <c r="N74" t="inlineStr">
        <is>
          <t>T</t>
        </is>
      </c>
      <c r="O74" t="inlineStr">
        <is>
          <t>T</t>
        </is>
      </c>
      <c r="P74" t="inlineStr">
        <is>
          <t>T</t>
        </is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n">
        <v>4.5392715</v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inlineStr">
        <is>
          <t>T</t>
        </is>
      </c>
      <c r="AD74" t="n">
        <v>1.4112512</v>
      </c>
      <c r="AE74" t="inlineStr">
        <is>
          <t>T</t>
        </is>
      </c>
      <c r="AF74" t="inlineStr">
        <is>
          <t>T</t>
        </is>
      </c>
      <c r="AG74" t="inlineStr">
        <is>
          <t>T</t>
        </is>
      </c>
      <c r="AH74" t="n">
        <v>0.133874</v>
      </c>
      <c r="AI74" t="n">
        <v>45.0501999</v>
      </c>
      <c r="AJ74" t="inlineStr">
        <is>
          <t>T</t>
        </is>
      </c>
      <c r="AK74" t="n">
        <v>0.2047527</v>
      </c>
      <c r="AL74" t="inlineStr">
        <is>
          <t>T</t>
        </is>
      </c>
      <c r="AM74" t="inlineStr">
        <is>
          <t>T</t>
        </is>
      </c>
      <c r="AN74" t="inlineStr">
        <is>
          <t>T</t>
        </is>
      </c>
      <c r="AO74" t="n">
        <v>0.0663359</v>
      </c>
      <c r="AP74" t="inlineStr">
        <is>
          <t>T</t>
        </is>
      </c>
      <c r="AQ74" t="inlineStr">
        <is>
          <t>T</t>
        </is>
      </c>
      <c r="AR74" t="inlineStr">
        <is>
          <t>T</t>
        </is>
      </c>
      <c r="AS74" t="inlineStr">
        <is>
          <t>T</t>
        </is>
      </c>
      <c r="AT74" t="inlineStr">
        <is>
          <t>T</t>
        </is>
      </c>
      <c r="AU74" t="inlineStr">
        <is>
          <t>T</t>
        </is>
      </c>
      <c r="AV74" t="inlineStr">
        <is>
          <t>T</t>
        </is>
      </c>
      <c r="AW74" t="inlineStr">
        <is>
          <t>T</t>
        </is>
      </c>
      <c r="AX74" t="inlineStr">
        <is>
          <t>T</t>
        </is>
      </c>
      <c r="AY74" t="inlineStr">
        <is>
          <t>T</t>
        </is>
      </c>
      <c r="AZ74" t="inlineStr">
        <is>
          <t>T</t>
        </is>
      </c>
      <c r="BA74" t="inlineStr">
        <is>
          <t>T</t>
        </is>
      </c>
      <c r="BB74" t="n">
        <v>5.300712</v>
      </c>
      <c r="BC74" t="inlineStr">
        <is>
          <t>T</t>
        </is>
      </c>
      <c r="BD74" t="inlineStr">
        <is>
          <t>T</t>
        </is>
      </c>
      <c r="BE74" t="inlineStr">
        <is>
          <t>T</t>
        </is>
      </c>
      <c r="BF74" t="inlineStr">
        <is>
          <t>T</t>
        </is>
      </c>
      <c r="BG74" t="inlineStr">
        <is>
          <t>T</t>
        </is>
      </c>
      <c r="BH74" t="inlineStr">
        <is>
          <t>T</t>
        </is>
      </c>
      <c r="BI74" t="inlineStr">
        <is>
          <t>T</t>
        </is>
      </c>
      <c r="BJ74" t="n">
        <v>0.1072824</v>
      </c>
      <c r="BK74" t="inlineStr">
        <is>
          <t>T</t>
        </is>
      </c>
      <c r="BL74" t="inlineStr">
        <is>
          <t>T</t>
        </is>
      </c>
      <c r="BM74" t="inlineStr">
        <is>
          <t>T</t>
        </is>
      </c>
      <c r="BN74" t="inlineStr">
        <is>
          <t>T</t>
        </is>
      </c>
      <c r="BO74" t="inlineStr">
        <is>
          <t>T</t>
        </is>
      </c>
      <c r="BP74" t="inlineStr">
        <is>
          <t>T</t>
        </is>
      </c>
      <c r="BQ74" t="inlineStr">
        <is>
          <t>T</t>
        </is>
      </c>
      <c r="BR74" t="inlineStr">
        <is>
          <t>T</t>
        </is>
      </c>
      <c r="BS74" t="inlineStr">
        <is>
          <t>T</t>
        </is>
      </c>
    </row>
    <row r="75">
      <c r="A75" t="inlineStr">
        <is>
          <t>OREAS0170b</t>
        </is>
      </c>
      <c r="B75" t="inlineStr">
        <is>
          <t>T</t>
        </is>
      </c>
      <c r="C75" t="n">
        <v>2.0640777</v>
      </c>
      <c r="D75" t="inlineStr">
        <is>
          <t>T</t>
        </is>
      </c>
      <c r="E75" t="inlineStr">
        <is>
          <t>T</t>
        </is>
      </c>
      <c r="F75" t="inlineStr">
        <is>
          <t>T</t>
        </is>
      </c>
      <c r="G75" t="inlineStr">
        <is>
          <t>T</t>
        </is>
      </c>
      <c r="H75" t="inlineStr">
        <is>
          <t>T</t>
        </is>
      </c>
      <c r="I75" t="inlineStr">
        <is>
          <t>T</t>
        </is>
      </c>
      <c r="J75" t="n">
        <v>0.1929665</v>
      </c>
      <c r="K75" t="inlineStr">
        <is>
          <t>T</t>
        </is>
      </c>
      <c r="L75" t="inlineStr">
        <is>
          <t>T</t>
        </is>
      </c>
      <c r="M75" t="inlineStr">
        <is>
          <t>T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n">
        <v>4.9239556</v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inlineStr">
        <is>
          <t>T</t>
        </is>
      </c>
      <c r="AD75" t="n">
        <v>1.494266</v>
      </c>
      <c r="AE75" t="inlineStr">
        <is>
          <t>T</t>
        </is>
      </c>
      <c r="AF75" t="inlineStr">
        <is>
          <t>T</t>
        </is>
      </c>
      <c r="AG75" t="inlineStr">
        <is>
          <t>T</t>
        </is>
      </c>
      <c r="AH75" t="n">
        <v>0.1983988</v>
      </c>
      <c r="AI75" t="n">
        <v>46.0492502</v>
      </c>
      <c r="AJ75" t="inlineStr">
        <is>
          <t>T</t>
        </is>
      </c>
      <c r="AK75" t="n">
        <v>0.2359107</v>
      </c>
      <c r="AL75" t="inlineStr">
        <is>
          <t>T</t>
        </is>
      </c>
      <c r="AM75" t="inlineStr">
        <is>
          <t>T</t>
        </is>
      </c>
      <c r="AN75" t="inlineStr">
        <is>
          <t>T</t>
        </is>
      </c>
      <c r="AO75" t="n">
        <v>0.085102</v>
      </c>
      <c r="AP75" t="inlineStr">
        <is>
          <t>T</t>
        </is>
      </c>
      <c r="AQ75" t="inlineStr">
        <is>
          <t>T</t>
        </is>
      </c>
      <c r="AR75" t="inlineStr">
        <is>
          <t>T</t>
        </is>
      </c>
      <c r="AS75" t="inlineStr">
        <is>
          <t>T</t>
        </is>
      </c>
      <c r="AT75" t="inlineStr">
        <is>
          <t>T</t>
        </is>
      </c>
      <c r="AU75" t="inlineStr">
        <is>
          <t>T</t>
        </is>
      </c>
      <c r="AV75" t="inlineStr">
        <is>
          <t>T</t>
        </is>
      </c>
      <c r="AW75" t="inlineStr">
        <is>
          <t>T</t>
        </is>
      </c>
      <c r="AX75" t="inlineStr">
        <is>
          <t>T</t>
        </is>
      </c>
      <c r="AY75" t="inlineStr">
        <is>
          <t>T</t>
        </is>
      </c>
      <c r="AZ75" t="inlineStr">
        <is>
          <t>T</t>
        </is>
      </c>
      <c r="BA75" t="inlineStr">
        <is>
          <t>T</t>
        </is>
      </c>
      <c r="BB75" t="n">
        <v>4.4359574</v>
      </c>
      <c r="BC75" t="inlineStr">
        <is>
          <t>T</t>
        </is>
      </c>
      <c r="BD75" t="inlineStr">
        <is>
          <t>T</t>
        </is>
      </c>
      <c r="BE75" t="inlineStr">
        <is>
          <t>T</t>
        </is>
      </c>
      <c r="BF75" t="inlineStr">
        <is>
          <t>T</t>
        </is>
      </c>
      <c r="BG75" t="inlineStr">
        <is>
          <t>T</t>
        </is>
      </c>
      <c r="BH75" t="inlineStr">
        <is>
          <t>T</t>
        </is>
      </c>
      <c r="BI75" t="inlineStr">
        <is>
          <t>T</t>
        </is>
      </c>
      <c r="BJ75" t="n">
        <v>0.1132758</v>
      </c>
      <c r="BK75" t="inlineStr">
        <is>
          <t>T</t>
        </is>
      </c>
      <c r="BL75" t="inlineStr">
        <is>
          <t>T</t>
        </is>
      </c>
      <c r="BM75" t="inlineStr">
        <is>
          <t>T</t>
        </is>
      </c>
      <c r="BN75" t="inlineStr">
        <is>
          <t>T</t>
        </is>
      </c>
      <c r="BO75" t="inlineStr">
        <is>
          <t>T</t>
        </is>
      </c>
      <c r="BP75" t="inlineStr">
        <is>
          <t>T</t>
        </is>
      </c>
      <c r="BQ75" t="inlineStr">
        <is>
          <t>T</t>
        </is>
      </c>
      <c r="BR75" t="inlineStr">
        <is>
          <t>T</t>
        </is>
      </c>
      <c r="BS75" t="inlineStr">
        <is>
          <t>T</t>
        </is>
      </c>
    </row>
    <row r="76">
      <c r="A76" t="inlineStr">
        <is>
          <t>OREAS0171</t>
        </is>
      </c>
      <c r="B76" t="inlineStr">
        <is>
          <t>T</t>
        </is>
      </c>
      <c r="C76" t="n">
        <v>3.8741151</v>
      </c>
      <c r="D76" t="inlineStr">
        <is>
          <t>T</t>
        </is>
      </c>
      <c r="E76" t="inlineStr">
        <is>
          <t>T</t>
        </is>
      </c>
      <c r="F76" t="inlineStr">
        <is>
          <t>T</t>
        </is>
      </c>
      <c r="G76" t="n">
        <v>0.2212259</v>
      </c>
      <c r="H76" t="inlineStr">
        <is>
          <t>T</t>
        </is>
      </c>
      <c r="I76" t="inlineStr">
        <is>
          <t>T</t>
        </is>
      </c>
      <c r="J76" t="n">
        <v>0.05789</v>
      </c>
      <c r="K76" t="inlineStr">
        <is>
          <t>T</t>
        </is>
      </c>
      <c r="L76" t="inlineStr">
        <is>
          <t>T</t>
        </is>
      </c>
      <c r="M76" t="inlineStr">
        <is>
          <t>T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T</t>
        </is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n">
        <v>3.66</v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n">
        <v>1.7018029</v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n">
        <v>0.1308588</v>
      </c>
      <c r="AI76" t="n">
        <v>35.1</v>
      </c>
      <c r="AJ76" t="inlineStr">
        <is>
          <t>T</t>
        </is>
      </c>
      <c r="AK76" t="n">
        <v>0.1750784</v>
      </c>
      <c r="AL76" t="inlineStr">
        <is>
          <t>T</t>
        </is>
      </c>
      <c r="AM76" t="inlineStr">
        <is>
          <t>T</t>
        </is>
      </c>
      <c r="AN76" t="inlineStr">
        <is>
          <t>T</t>
        </is>
      </c>
      <c r="AO76" t="n">
        <v>0.0663</v>
      </c>
      <c r="AP76" t="inlineStr">
        <is>
          <t>T</t>
        </is>
      </c>
      <c r="AQ76" t="inlineStr">
        <is>
          <t>T</t>
        </is>
      </c>
      <c r="AR76" t="inlineStr">
        <is>
          <t>T</t>
        </is>
      </c>
      <c r="AS76" t="inlineStr">
        <is>
          <t>T</t>
        </is>
      </c>
      <c r="AT76" t="inlineStr">
        <is>
          <t>T</t>
        </is>
      </c>
      <c r="AU76" t="inlineStr">
        <is>
          <t>T</t>
        </is>
      </c>
      <c r="AV76" t="inlineStr">
        <is>
          <t>T</t>
        </is>
      </c>
      <c r="AW76" t="inlineStr">
        <is>
          <t>T</t>
        </is>
      </c>
      <c r="AX76" t="inlineStr">
        <is>
          <t>T</t>
        </is>
      </c>
      <c r="AY76" t="inlineStr">
        <is>
          <t>T</t>
        </is>
      </c>
      <c r="AZ76" t="inlineStr">
        <is>
          <t>T</t>
        </is>
      </c>
      <c r="BA76" t="inlineStr">
        <is>
          <t>T</t>
        </is>
      </c>
      <c r="BB76" t="n">
        <v>11.6017347</v>
      </c>
      <c r="BC76" t="inlineStr">
        <is>
          <t>T</t>
        </is>
      </c>
      <c r="BD76" t="inlineStr">
        <is>
          <t>T</t>
        </is>
      </c>
      <c r="BE76" t="inlineStr">
        <is>
          <t>T</t>
        </is>
      </c>
      <c r="BF76" t="inlineStr">
        <is>
          <t>T</t>
        </is>
      </c>
      <c r="BG76" t="inlineStr">
        <is>
          <t>T</t>
        </is>
      </c>
      <c r="BH76" t="inlineStr">
        <is>
          <t>T</t>
        </is>
      </c>
      <c r="BI76" t="inlineStr">
        <is>
          <t>T</t>
        </is>
      </c>
      <c r="BJ76" t="n">
        <v>0.2013792</v>
      </c>
      <c r="BK76" t="inlineStr">
        <is>
          <t>T</t>
        </is>
      </c>
      <c r="BL76" t="inlineStr">
        <is>
          <t>T</t>
        </is>
      </c>
      <c r="BM76" t="inlineStr">
        <is>
          <t>T</t>
        </is>
      </c>
      <c r="BN76" t="n">
        <v>0.0234149</v>
      </c>
      <c r="BO76" t="inlineStr">
        <is>
          <t>T</t>
        </is>
      </c>
      <c r="BP76" t="inlineStr">
        <is>
          <t>T</t>
        </is>
      </c>
      <c r="BQ76" t="inlineStr">
        <is>
          <t>T</t>
        </is>
      </c>
      <c r="BR76" t="inlineStr">
        <is>
          <t>T</t>
        </is>
      </c>
      <c r="BS76" t="inlineStr">
        <is>
          <t>T</t>
        </is>
      </c>
    </row>
    <row r="77">
      <c r="A77" t="inlineStr">
        <is>
          <t>OREAS0172</t>
        </is>
      </c>
      <c r="B77" t="inlineStr">
        <is>
          <t>T</t>
        </is>
      </c>
      <c r="C77" t="n">
        <v>3.0696541</v>
      </c>
      <c r="D77" t="inlineStr">
        <is>
          <t>T</t>
        </is>
      </c>
      <c r="E77" t="inlineStr">
        <is>
          <t>T</t>
        </is>
      </c>
      <c r="F77" t="inlineStr">
        <is>
          <t>T</t>
        </is>
      </c>
      <c r="G77" t="n">
        <v>0.2552606</v>
      </c>
      <c r="H77" t="inlineStr">
        <is>
          <t>T</t>
        </is>
      </c>
      <c r="I77" t="inlineStr">
        <is>
          <t>T</t>
        </is>
      </c>
      <c r="J77" t="n">
        <v>0.0678956</v>
      </c>
      <c r="K77" t="inlineStr">
        <is>
          <t>T</t>
        </is>
      </c>
      <c r="L77" t="inlineStr">
        <is>
          <t>T</t>
        </is>
      </c>
      <c r="M77" t="inlineStr">
        <is>
          <t>T</t>
        </is>
      </c>
      <c r="N77" t="inlineStr">
        <is>
          <t>T</t>
        </is>
      </c>
      <c r="O77" t="inlineStr">
        <is>
          <t>T</t>
        </is>
      </c>
      <c r="P77" t="inlineStr">
        <is>
          <t>T</t>
        </is>
      </c>
      <c r="Q77" t="inlineStr">
        <is>
          <t>T</t>
        </is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n">
        <v>3.83</v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inlineStr">
        <is>
          <t>T</t>
        </is>
      </c>
      <c r="AD77" t="n">
        <v>1.5689793</v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n">
        <v>0.0850281</v>
      </c>
      <c r="AI77" t="n">
        <v>42.75</v>
      </c>
      <c r="AJ77" t="inlineStr">
        <is>
          <t>T</t>
        </is>
      </c>
      <c r="AK77" t="n">
        <v>0.2025271</v>
      </c>
      <c r="AL77" t="inlineStr">
        <is>
          <t>T</t>
        </is>
      </c>
      <c r="AM77" t="inlineStr">
        <is>
          <t>T</t>
        </is>
      </c>
      <c r="AN77" t="inlineStr">
        <is>
          <t>T</t>
        </is>
      </c>
      <c r="AO77" t="n">
        <v>0.0752</v>
      </c>
      <c r="AP77" t="inlineStr">
        <is>
          <t>T</t>
        </is>
      </c>
      <c r="AQ77" t="inlineStr">
        <is>
          <t>T</t>
        </is>
      </c>
      <c r="AR77" t="inlineStr">
        <is>
          <t>T</t>
        </is>
      </c>
      <c r="AS77" t="inlineStr">
        <is>
          <t>T</t>
        </is>
      </c>
      <c r="AT77" t="inlineStr">
        <is>
          <t>T</t>
        </is>
      </c>
      <c r="AU77" t="inlineStr">
        <is>
          <t>T</t>
        </is>
      </c>
      <c r="AV77" t="inlineStr">
        <is>
          <t>T</t>
        </is>
      </c>
      <c r="AW77" t="inlineStr">
        <is>
          <t>T</t>
        </is>
      </c>
      <c r="AX77" t="inlineStr">
        <is>
          <t>T</t>
        </is>
      </c>
      <c r="AY77" t="inlineStr">
        <is>
          <t>T</t>
        </is>
      </c>
      <c r="AZ77" t="inlineStr">
        <is>
          <t>T</t>
        </is>
      </c>
      <c r="BA77" t="inlineStr">
        <is>
          <t>T</t>
        </is>
      </c>
      <c r="BB77" t="n">
        <v>6.586158</v>
      </c>
      <c r="BC77" t="inlineStr">
        <is>
          <t>T</t>
        </is>
      </c>
      <c r="BD77" t="inlineStr">
        <is>
          <t>T</t>
        </is>
      </c>
      <c r="BE77" t="inlineStr">
        <is>
          <t>T</t>
        </is>
      </c>
      <c r="BF77" t="inlineStr">
        <is>
          <t>T</t>
        </is>
      </c>
      <c r="BG77" t="inlineStr">
        <is>
          <t>T</t>
        </is>
      </c>
      <c r="BH77" t="inlineStr">
        <is>
          <t>T</t>
        </is>
      </c>
      <c r="BI77" t="inlineStr">
        <is>
          <t>T</t>
        </is>
      </c>
      <c r="BJ77" t="n">
        <v>0.1414449</v>
      </c>
      <c r="BK77" t="inlineStr">
        <is>
          <t>T</t>
        </is>
      </c>
      <c r="BL77" t="inlineStr">
        <is>
          <t>T</t>
        </is>
      </c>
      <c r="BM77" t="inlineStr">
        <is>
          <t>T</t>
        </is>
      </c>
      <c r="BN77" t="n">
        <v>0.0280643</v>
      </c>
      <c r="BO77" t="inlineStr">
        <is>
          <t>T</t>
        </is>
      </c>
      <c r="BP77" t="inlineStr">
        <is>
          <t>T</t>
        </is>
      </c>
      <c r="BQ77" t="inlineStr">
        <is>
          <t>T</t>
        </is>
      </c>
      <c r="BR77" t="inlineStr">
        <is>
          <t>T</t>
        </is>
      </c>
      <c r="BS77" t="inlineStr">
        <is>
          <t>T</t>
        </is>
      </c>
    </row>
    <row r="78">
      <c r="A78" t="inlineStr">
        <is>
          <t>OREAS0173</t>
        </is>
      </c>
      <c r="B78" t="inlineStr">
        <is>
          <t>T</t>
        </is>
      </c>
      <c r="C78" t="n">
        <v>3.58</v>
      </c>
      <c r="D78" t="n">
        <v>0.0057</v>
      </c>
      <c r="E78" t="inlineStr">
        <is>
          <t>T</t>
        </is>
      </c>
      <c r="F78" t="inlineStr">
        <is>
          <t>T</t>
        </is>
      </c>
      <c r="G78" t="n">
        <v>0.79</v>
      </c>
      <c r="H78" t="n">
        <v>0.00046</v>
      </c>
      <c r="I78" t="n">
        <v>9.399999999999999e-05</v>
      </c>
      <c r="J78" t="n">
        <v>0.246</v>
      </c>
      <c r="K78" t="n">
        <v>2.7e-05</v>
      </c>
      <c r="L78" t="n">
        <v>0.0064</v>
      </c>
      <c r="M78" t="inlineStr">
        <is>
          <t>T</t>
        </is>
      </c>
      <c r="N78" t="n">
        <v>0.007</v>
      </c>
      <c r="O78" t="n">
        <v>0.0069</v>
      </c>
      <c r="P78" t="n">
        <v>9.1e-05</v>
      </c>
      <c r="Q78" t="n">
        <v>0.0103</v>
      </c>
      <c r="R78" t="n">
        <v>0.000754</v>
      </c>
      <c r="S78" t="n">
        <v>0.000439</v>
      </c>
      <c r="T78" t="inlineStr">
        <is>
          <t>T</t>
        </is>
      </c>
      <c r="U78" t="n">
        <v>25.17</v>
      </c>
      <c r="V78" t="n">
        <v>0.00163</v>
      </c>
      <c r="W78" t="inlineStr">
        <is>
          <t>T</t>
        </is>
      </c>
      <c r="X78" t="inlineStr">
        <is>
          <t>T</t>
        </is>
      </c>
      <c r="Y78" t="n">
        <v>0.000205</v>
      </c>
      <c r="Z78" t="inlineStr">
        <is>
          <t>T</t>
        </is>
      </c>
      <c r="AA78" t="n">
        <v>0.000156</v>
      </c>
      <c r="AB78" t="n">
        <v>8.8e-06</v>
      </c>
      <c r="AC78" t="inlineStr">
        <is>
          <t>T</t>
        </is>
      </c>
      <c r="AD78" t="n">
        <v>0.708</v>
      </c>
      <c r="AE78" t="n">
        <v>0.00345</v>
      </c>
      <c r="AF78" t="n">
        <v>0.1181</v>
      </c>
      <c r="AG78" t="n">
        <v>6e-05</v>
      </c>
      <c r="AH78" t="n">
        <v>0.166</v>
      </c>
      <c r="AI78" t="n">
        <v>28.25</v>
      </c>
      <c r="AJ78" t="n">
        <v>0.000206</v>
      </c>
      <c r="AK78" t="n">
        <v>0.32</v>
      </c>
      <c r="AL78" t="n">
        <v>0.00051</v>
      </c>
      <c r="AM78" t="n">
        <v>0.00358</v>
      </c>
      <c r="AN78" t="n">
        <v>0.0137</v>
      </c>
      <c r="AO78" t="n">
        <v>0.035</v>
      </c>
      <c r="AP78" t="n">
        <v>0.0282</v>
      </c>
      <c r="AQ78" t="inlineStr">
        <is>
          <t>T</t>
        </is>
      </c>
      <c r="AR78" t="n">
        <v>0.000858</v>
      </c>
      <c r="AS78" t="inlineStr">
        <is>
          <t>T</t>
        </is>
      </c>
      <c r="AT78" t="n">
        <v>0.00119</v>
      </c>
      <c r="AU78" s="2" t="n">
        <v>2e-07</v>
      </c>
      <c r="AV78" t="inlineStr">
        <is>
          <t>T</t>
        </is>
      </c>
      <c r="AW78" t="inlineStr">
        <is>
          <t>T</t>
        </is>
      </c>
      <c r="AX78" t="n">
        <v>0.0060074</v>
      </c>
      <c r="AY78" t="n">
        <v>0.000323</v>
      </c>
      <c r="AZ78" t="n">
        <v>0.00162</v>
      </c>
      <c r="BA78" s="2" t="n">
        <v>0.0001</v>
      </c>
      <c r="BB78" t="n">
        <v>3.3187879</v>
      </c>
      <c r="BC78" t="n">
        <v>0.000828</v>
      </c>
      <c r="BD78" t="n">
        <v>0.000198</v>
      </c>
      <c r="BE78" t="n">
        <v>0.042</v>
      </c>
      <c r="BF78" t="n">
        <v>3.5e-05</v>
      </c>
      <c r="BG78" t="n">
        <v>0.00013</v>
      </c>
      <c r="BH78" t="inlineStr">
        <is>
          <t>T</t>
        </is>
      </c>
      <c r="BI78" t="n">
        <v>0.000443</v>
      </c>
      <c r="BJ78" t="n">
        <v>0.199</v>
      </c>
      <c r="BK78" t="n">
        <v>8.2e-05</v>
      </c>
      <c r="BL78" t="n">
        <v>6.1e-05</v>
      </c>
      <c r="BM78" t="n">
        <v>0.000164</v>
      </c>
      <c r="BN78" t="n">
        <v>0.0124917</v>
      </c>
      <c r="BO78" t="n">
        <v>0.000911</v>
      </c>
      <c r="BP78" t="n">
        <v>0.00496</v>
      </c>
      <c r="BQ78" t="n">
        <v>0.000385</v>
      </c>
      <c r="BR78" t="n">
        <v>0.008</v>
      </c>
      <c r="BS78" t="n">
        <v>0.0071</v>
      </c>
    </row>
    <row r="79">
      <c r="A79" t="inlineStr">
        <is>
          <t>OREAS0174</t>
        </is>
      </c>
      <c r="B79" t="inlineStr">
        <is>
          <t>T</t>
        </is>
      </c>
      <c r="C79" t="n">
        <v>3.29</v>
      </c>
      <c r="D79" t="n">
        <v>0.00283</v>
      </c>
      <c r="E79" t="inlineStr">
        <is>
          <t>T</t>
        </is>
      </c>
      <c r="F79" t="inlineStr">
        <is>
          <t>T</t>
        </is>
      </c>
      <c r="G79" t="n">
        <v>0.9370000000000001</v>
      </c>
      <c r="H79" t="n">
        <v>0.000426</v>
      </c>
      <c r="I79" t="n">
        <v>3.6e-05</v>
      </c>
      <c r="J79" t="n">
        <v>0.231</v>
      </c>
      <c r="K79" t="n">
        <v>3.3e-05</v>
      </c>
      <c r="L79" t="n">
        <v>0.0059</v>
      </c>
      <c r="M79" t="inlineStr">
        <is>
          <t>T</t>
        </is>
      </c>
      <c r="N79" t="n">
        <v>0.007</v>
      </c>
      <c r="O79" t="n">
        <v>0.008399999999999999</v>
      </c>
      <c r="P79" t="n">
        <v>6.499999999999999e-05</v>
      </c>
      <c r="Q79" t="n">
        <v>0.0097</v>
      </c>
      <c r="R79" t="n">
        <v>0.000967</v>
      </c>
      <c r="S79" t="n">
        <v>0.000578</v>
      </c>
      <c r="T79" t="inlineStr">
        <is>
          <t>T</t>
        </is>
      </c>
      <c r="U79" t="n">
        <v>20.06</v>
      </c>
      <c r="V79" t="n">
        <v>0.00177</v>
      </c>
      <c r="W79" t="n">
        <v>0.00106</v>
      </c>
      <c r="X79" t="inlineStr">
        <is>
          <t>T</t>
        </is>
      </c>
      <c r="Y79" t="n">
        <v>0.000207</v>
      </c>
      <c r="Z79" t="inlineStr">
        <is>
          <t>T</t>
        </is>
      </c>
      <c r="AA79" t="n">
        <v>0.000204</v>
      </c>
      <c r="AB79" t="n">
        <v>7.700000000000001e-06</v>
      </c>
      <c r="AC79" t="inlineStr">
        <is>
          <t>T</t>
        </is>
      </c>
      <c r="AD79" t="n">
        <v>0.678</v>
      </c>
      <c r="AE79" t="n">
        <v>0.00371</v>
      </c>
      <c r="AF79" t="n">
        <v>0.0843</v>
      </c>
      <c r="AG79" t="n">
        <v>8.2e-05</v>
      </c>
      <c r="AH79" t="n">
        <v>0.198</v>
      </c>
      <c r="AI79" t="n">
        <v>34.1</v>
      </c>
      <c r="AJ79" t="n">
        <v>0.000193</v>
      </c>
      <c r="AK79" t="n">
        <v>0.326</v>
      </c>
      <c r="AL79" t="n">
        <v>0.000557</v>
      </c>
      <c r="AM79" t="n">
        <v>0.00435</v>
      </c>
      <c r="AN79" t="n">
        <v>0.0145</v>
      </c>
      <c r="AO79" t="n">
        <v>0.044</v>
      </c>
      <c r="AP79" t="n">
        <v>0.0285</v>
      </c>
      <c r="AQ79" t="inlineStr">
        <is>
          <t>T</t>
        </is>
      </c>
      <c r="AR79" t="n">
        <v>0.0009829999999999999</v>
      </c>
      <c r="AS79" t="inlineStr">
        <is>
          <t>T</t>
        </is>
      </c>
      <c r="AT79" t="n">
        <v>0.000837</v>
      </c>
      <c r="AU79" s="2" t="n">
        <v>2e-07</v>
      </c>
      <c r="AV79" t="inlineStr">
        <is>
          <t>T</t>
        </is>
      </c>
      <c r="AW79" t="inlineStr">
        <is>
          <t>T</t>
        </is>
      </c>
      <c r="AX79" t="n">
        <v>0.0156193</v>
      </c>
      <c r="AY79" t="n">
        <v>0.00018</v>
      </c>
      <c r="AZ79" t="n">
        <v>0.00168</v>
      </c>
      <c r="BA79" s="2" t="n">
        <v>0.0001</v>
      </c>
      <c r="BB79" t="n">
        <v>2.8326556</v>
      </c>
      <c r="BC79" t="n">
        <v>0.000973</v>
      </c>
      <c r="BD79" t="n">
        <v>0.000184</v>
      </c>
      <c r="BE79" t="n">
        <v>0.0528</v>
      </c>
      <c r="BF79" t="n">
        <v>4e-05</v>
      </c>
      <c r="BG79" t="n">
        <v>0.00016</v>
      </c>
      <c r="BH79" t="inlineStr">
        <is>
          <t>T</t>
        </is>
      </c>
      <c r="BI79" t="n">
        <v>0.000437</v>
      </c>
      <c r="BJ79" t="n">
        <v>0.223</v>
      </c>
      <c r="BK79" t="n">
        <v>2.9e-05</v>
      </c>
      <c r="BL79" t="n">
        <v>7.9e-05</v>
      </c>
      <c r="BM79" t="n">
        <v>0.000136</v>
      </c>
      <c r="BN79" t="n">
        <v>0.013332</v>
      </c>
      <c r="BO79" t="n">
        <v>0.000396</v>
      </c>
      <c r="BP79" t="n">
        <v>0.0069</v>
      </c>
      <c r="BQ79" t="n">
        <v>0.000514</v>
      </c>
      <c r="BR79" t="n">
        <v>0.0089</v>
      </c>
      <c r="BS79" t="n">
        <v>0.0071</v>
      </c>
    </row>
    <row r="80">
      <c r="A80" t="inlineStr">
        <is>
          <t>OREAS0175</t>
        </is>
      </c>
      <c r="B80" t="inlineStr">
        <is>
          <t>T</t>
        </is>
      </c>
      <c r="C80" t="n">
        <v>2.87</v>
      </c>
      <c r="D80" t="n">
        <v>0.00296</v>
      </c>
      <c r="E80" t="inlineStr">
        <is>
          <t>T</t>
        </is>
      </c>
      <c r="F80" t="inlineStr">
        <is>
          <t>T</t>
        </is>
      </c>
      <c r="G80" t="n">
        <v>0.96</v>
      </c>
      <c r="H80" t="n">
        <v>0.000347</v>
      </c>
      <c r="I80" t="n">
        <v>2.5e-05</v>
      </c>
      <c r="J80" t="n">
        <v>0.24</v>
      </c>
      <c r="K80" t="n">
        <v>2.5e-05</v>
      </c>
      <c r="L80" t="n">
        <v>0.0046</v>
      </c>
      <c r="M80" t="inlineStr">
        <is>
          <t>T</t>
        </is>
      </c>
      <c r="N80" t="n">
        <v>0.00498</v>
      </c>
      <c r="O80" t="n">
        <v>0.0091</v>
      </c>
      <c r="P80" t="n">
        <v>5.1e-05</v>
      </c>
      <c r="Q80" t="n">
        <v>0.009599999999999999</v>
      </c>
      <c r="R80" t="n">
        <v>0.000923</v>
      </c>
      <c r="S80" t="n">
        <v>0.000558</v>
      </c>
      <c r="T80" t="inlineStr">
        <is>
          <t>T</t>
        </is>
      </c>
      <c r="U80" t="n">
        <v>15.36</v>
      </c>
      <c r="V80" t="n">
        <v>0.00194</v>
      </c>
      <c r="W80" t="n">
        <v>0.000995</v>
      </c>
      <c r="X80" t="inlineStr">
        <is>
          <t>T</t>
        </is>
      </c>
      <c r="Y80" t="n">
        <v>0.000166</v>
      </c>
      <c r="Z80" t="inlineStr">
        <is>
          <t>T</t>
        </is>
      </c>
      <c r="AA80" t="n">
        <v>0.000195</v>
      </c>
      <c r="AB80" t="n">
        <v>7.2e-06</v>
      </c>
      <c r="AC80" t="inlineStr">
        <is>
          <t>T</t>
        </is>
      </c>
      <c r="AD80" t="n">
        <v>0.5580000000000001</v>
      </c>
      <c r="AE80" t="n">
        <v>0.00292</v>
      </c>
      <c r="AF80" t="n">
        <v>0.0581</v>
      </c>
      <c r="AG80" t="n">
        <v>7.6e-05</v>
      </c>
      <c r="AH80" t="n">
        <v>0.196</v>
      </c>
      <c r="AI80" t="n">
        <v>41.19</v>
      </c>
      <c r="AJ80" t="n">
        <v>0.000257</v>
      </c>
      <c r="AK80" t="n">
        <v>0.248</v>
      </c>
      <c r="AL80" t="n">
        <v>0.0004</v>
      </c>
      <c r="AM80" t="n">
        <v>0.00373</v>
      </c>
      <c r="AN80" t="n">
        <v>0.0109</v>
      </c>
      <c r="AO80" t="n">
        <v>0.042</v>
      </c>
      <c r="AP80" t="n">
        <v>0.0227</v>
      </c>
      <c r="AQ80" t="inlineStr">
        <is>
          <t>T</t>
        </is>
      </c>
      <c r="AR80" t="n">
        <v>0.000848</v>
      </c>
      <c r="AS80" t="inlineStr">
        <is>
          <t>T</t>
        </is>
      </c>
      <c r="AT80" t="n">
        <v>0.000607</v>
      </c>
      <c r="AU80" s="2" t="n">
        <v>2e-07</v>
      </c>
      <c r="AV80" t="inlineStr">
        <is>
          <t>T</t>
        </is>
      </c>
      <c r="AW80" t="inlineStr">
        <is>
          <t>T</t>
        </is>
      </c>
      <c r="AX80" t="n">
        <v>0.099</v>
      </c>
      <c r="AY80" t="n">
        <v>0.000165</v>
      </c>
      <c r="AZ80" t="n">
        <v>0.00144</v>
      </c>
      <c r="BA80" s="2" t="n">
        <v>0.0001</v>
      </c>
      <c r="BB80" t="n">
        <v>2.0380163</v>
      </c>
      <c r="BC80" t="n">
        <v>0.000933</v>
      </c>
      <c r="BD80" t="n">
        <v>0.000176</v>
      </c>
      <c r="BE80" t="n">
        <v>0.0431</v>
      </c>
      <c r="BF80" t="n">
        <v>2.9e-05</v>
      </c>
      <c r="BG80" t="n">
        <v>0.000153</v>
      </c>
      <c r="BH80" t="inlineStr">
        <is>
          <t>T</t>
        </is>
      </c>
      <c r="BI80" t="n">
        <v>0.00031</v>
      </c>
      <c r="BJ80" t="n">
        <v>0.178</v>
      </c>
      <c r="BK80" t="n">
        <v>2.3e-05</v>
      </c>
      <c r="BL80" t="n">
        <v>7.499999999999999e-05</v>
      </c>
      <c r="BM80" t="n">
        <v>0.000117</v>
      </c>
      <c r="BN80" t="n">
        <v>0.0151245</v>
      </c>
      <c r="BO80" t="n">
        <v>0.000428</v>
      </c>
      <c r="BP80" t="n">
        <v>0.0066</v>
      </c>
      <c r="BQ80" t="n">
        <v>0.000479</v>
      </c>
      <c r="BR80" t="n">
        <v>0.0083</v>
      </c>
      <c r="BS80" t="n">
        <v>0.0053</v>
      </c>
    </row>
    <row r="81">
      <c r="A81" t="inlineStr">
        <is>
          <t>OREAS0017c</t>
        </is>
      </c>
      <c r="B81" t="inlineStr">
        <is>
          <t>T</t>
        </is>
      </c>
      <c r="C81" t="inlineStr">
        <is>
          <t>T</t>
        </is>
      </c>
      <c r="D81" t="inlineStr">
        <is>
          <t>T</t>
        </is>
      </c>
      <c r="E81" t="n">
        <v>0.000304</v>
      </c>
      <c r="F81" t="inlineStr">
        <is>
          <t>T</t>
        </is>
      </c>
      <c r="G81" t="inlineStr">
        <is>
          <t>T</t>
        </is>
      </c>
      <c r="H81" t="inlineStr">
        <is>
          <t>T</t>
        </is>
      </c>
      <c r="I81" t="inlineStr">
        <is>
          <t>T</t>
        </is>
      </c>
      <c r="J81" t="inlineStr">
        <is>
          <t>T</t>
        </is>
      </c>
      <c r="K81" t="inlineStr">
        <is>
          <t>T</t>
        </is>
      </c>
      <c r="L81" t="inlineStr">
        <is>
          <t>T</t>
        </is>
      </c>
      <c r="M81" t="inlineStr">
        <is>
          <t>T</t>
        </is>
      </c>
      <c r="N81" t="inlineStr">
        <is>
          <t>T</t>
        </is>
      </c>
      <c r="O81" t="inlineStr">
        <is>
          <t>T</t>
        </is>
      </c>
      <c r="P81" t="inlineStr">
        <is>
          <t>T</t>
        </is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>
        <is>
          <t>T</t>
        </is>
      </c>
      <c r="V81" t="inlineStr">
        <is>
          <t>T</t>
        </is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>
        <is>
          <t>T</t>
        </is>
      </c>
      <c r="AA81" t="inlineStr">
        <is>
          <t>T</t>
        </is>
      </c>
      <c r="AB81" t="inlineStr">
        <is>
          <t>T</t>
        </is>
      </c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>
        <is>
          <t>T</t>
        </is>
      </c>
      <c r="AG81" t="inlineStr">
        <is>
          <t>T</t>
        </is>
      </c>
      <c r="AH81" t="inlineStr">
        <is>
          <t>T</t>
        </is>
      </c>
      <c r="AI81" t="inlineStr">
        <is>
          <t>T</t>
        </is>
      </c>
      <c r="AJ81" t="inlineStr">
        <is>
          <t>T</t>
        </is>
      </c>
      <c r="AK81" t="inlineStr">
        <is>
          <t>T</t>
        </is>
      </c>
      <c r="AL81" t="inlineStr">
        <is>
          <t>T</t>
        </is>
      </c>
      <c r="AM81" t="inlineStr">
        <is>
          <t>T</t>
        </is>
      </c>
      <c r="AN81" t="inlineStr">
        <is>
          <t>T</t>
        </is>
      </c>
      <c r="AO81" t="inlineStr">
        <is>
          <t>T</t>
        </is>
      </c>
      <c r="AP81" t="inlineStr">
        <is>
          <t>T</t>
        </is>
      </c>
      <c r="AQ81" t="inlineStr">
        <is>
          <t>T</t>
        </is>
      </c>
      <c r="AR81" t="inlineStr">
        <is>
          <t>T</t>
        </is>
      </c>
      <c r="AS81" t="inlineStr">
        <is>
          <t>T</t>
        </is>
      </c>
      <c r="AT81" t="inlineStr">
        <is>
          <t>T</t>
        </is>
      </c>
      <c r="AU81" t="inlineStr">
        <is>
          <t>T</t>
        </is>
      </c>
      <c r="AV81" t="inlineStr">
        <is>
          <t>T</t>
        </is>
      </c>
      <c r="AW81" t="inlineStr">
        <is>
          <t>T</t>
        </is>
      </c>
      <c r="AX81" t="inlineStr">
        <is>
          <t>T</t>
        </is>
      </c>
      <c r="AY81" t="inlineStr">
        <is>
          <t>T</t>
        </is>
      </c>
      <c r="AZ81" t="inlineStr">
        <is>
          <t>T</t>
        </is>
      </c>
      <c r="BA81" t="inlineStr">
        <is>
          <t>T</t>
        </is>
      </c>
      <c r="BB81" t="inlineStr">
        <is>
          <t>T</t>
        </is>
      </c>
      <c r="BC81" t="inlineStr">
        <is>
          <t>T</t>
        </is>
      </c>
      <c r="BD81" t="inlineStr">
        <is>
          <t>T</t>
        </is>
      </c>
      <c r="BE81" t="inlineStr">
        <is>
          <t>T</t>
        </is>
      </c>
      <c r="BF81" t="inlineStr">
        <is>
          <t>T</t>
        </is>
      </c>
      <c r="BG81" t="inlineStr">
        <is>
          <t>T</t>
        </is>
      </c>
      <c r="BH81" t="inlineStr">
        <is>
          <t>T</t>
        </is>
      </c>
      <c r="BI81" t="inlineStr">
        <is>
          <t>T</t>
        </is>
      </c>
      <c r="BJ81" t="inlineStr">
        <is>
          <t>T</t>
        </is>
      </c>
      <c r="BK81" t="inlineStr">
        <is>
          <t>T</t>
        </is>
      </c>
      <c r="BL81" t="inlineStr">
        <is>
          <t>T</t>
        </is>
      </c>
      <c r="BM81" t="inlineStr">
        <is>
          <t>T</t>
        </is>
      </c>
      <c r="BN81" t="inlineStr">
        <is>
          <t>T</t>
        </is>
      </c>
      <c r="BO81" t="inlineStr">
        <is>
          <t>T</t>
        </is>
      </c>
      <c r="BP81" t="inlineStr">
        <is>
          <t>T</t>
        </is>
      </c>
      <c r="BQ81" t="inlineStr">
        <is>
          <t>T</t>
        </is>
      </c>
      <c r="BR81" t="inlineStr">
        <is>
          <t>T</t>
        </is>
      </c>
      <c r="BS81" t="inlineStr">
        <is>
          <t>T</t>
        </is>
      </c>
    </row>
    <row r="82">
      <c r="A82" t="inlineStr">
        <is>
          <t>OREAS0017Pb</t>
        </is>
      </c>
      <c r="B82" t="inlineStr">
        <is>
          <t>T</t>
        </is>
      </c>
      <c r="C82" t="inlineStr">
        <is>
          <t>T</t>
        </is>
      </c>
      <c r="D82" t="inlineStr">
        <is>
          <t>T</t>
        </is>
      </c>
      <c r="E82" t="n">
        <v>0.000256</v>
      </c>
      <c r="F82" t="inlineStr">
        <is>
          <t>T</t>
        </is>
      </c>
      <c r="G82" t="inlineStr">
        <is>
          <t>T</t>
        </is>
      </c>
      <c r="H82" t="inlineStr">
        <is>
          <t>T</t>
        </is>
      </c>
      <c r="I82" t="inlineStr">
        <is>
          <t>T</t>
        </is>
      </c>
      <c r="J82" t="inlineStr">
        <is>
          <t>T</t>
        </is>
      </c>
      <c r="K82" t="inlineStr">
        <is>
          <t>T</t>
        </is>
      </c>
      <c r="L82" t="inlineStr">
        <is>
          <t>T</t>
        </is>
      </c>
      <c r="M82" t="inlineStr">
        <is>
          <t>T</t>
        </is>
      </c>
      <c r="N82" t="inlineStr">
        <is>
          <t>T</t>
        </is>
      </c>
      <c r="O82" t="inlineStr">
        <is>
          <t>T</t>
        </is>
      </c>
      <c r="P82" t="inlineStr">
        <is>
          <t>T</t>
        </is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inlineStr">
        <is>
          <t>T</t>
        </is>
      </c>
      <c r="AD82" t="inlineStr">
        <is>
          <t>T</t>
        </is>
      </c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T</t>
        </is>
      </c>
      <c r="AJ82" t="inlineStr">
        <is>
          <t>T</t>
        </is>
      </c>
      <c r="AK82" t="inlineStr">
        <is>
          <t>T</t>
        </is>
      </c>
      <c r="AL82" t="inlineStr">
        <is>
          <t>T</t>
        </is>
      </c>
      <c r="AM82" t="inlineStr">
        <is>
          <t>T</t>
        </is>
      </c>
      <c r="AN82" t="inlineStr">
        <is>
          <t>T</t>
        </is>
      </c>
      <c r="AO82" t="inlineStr">
        <is>
          <t>T</t>
        </is>
      </c>
      <c r="AP82" t="inlineStr">
        <is>
          <t>T</t>
        </is>
      </c>
      <c r="AQ82" t="inlineStr">
        <is>
          <t>T</t>
        </is>
      </c>
      <c r="AR82" t="inlineStr">
        <is>
          <t>T</t>
        </is>
      </c>
      <c r="AS82" t="inlineStr">
        <is>
          <t>T</t>
        </is>
      </c>
      <c r="AT82" t="inlineStr">
        <is>
          <t>T</t>
        </is>
      </c>
      <c r="AU82" t="inlineStr">
        <is>
          <t>T</t>
        </is>
      </c>
      <c r="AV82" t="inlineStr">
        <is>
          <t>T</t>
        </is>
      </c>
      <c r="AW82" t="inlineStr">
        <is>
          <t>T</t>
        </is>
      </c>
      <c r="AX82" t="inlineStr">
        <is>
          <t>T</t>
        </is>
      </c>
      <c r="AY82" t="inlineStr">
        <is>
          <t>T</t>
        </is>
      </c>
      <c r="AZ82" t="inlineStr">
        <is>
          <t>T</t>
        </is>
      </c>
      <c r="BA82" t="inlineStr">
        <is>
          <t>T</t>
        </is>
      </c>
      <c r="BB82" t="inlineStr">
        <is>
          <t>T</t>
        </is>
      </c>
      <c r="BC82" t="inlineStr">
        <is>
          <t>T</t>
        </is>
      </c>
      <c r="BD82" t="inlineStr">
        <is>
          <t>T</t>
        </is>
      </c>
      <c r="BE82" t="inlineStr">
        <is>
          <t>T</t>
        </is>
      </c>
      <c r="BF82" t="inlineStr">
        <is>
          <t>T</t>
        </is>
      </c>
      <c r="BG82" t="inlineStr">
        <is>
          <t>T</t>
        </is>
      </c>
      <c r="BH82" t="inlineStr">
        <is>
          <t>T</t>
        </is>
      </c>
      <c r="BI82" t="inlineStr">
        <is>
          <t>T</t>
        </is>
      </c>
      <c r="BJ82" t="inlineStr">
        <is>
          <t>T</t>
        </is>
      </c>
      <c r="BK82" t="inlineStr">
        <is>
          <t>T</t>
        </is>
      </c>
      <c r="BL82" t="inlineStr">
        <is>
          <t>T</t>
        </is>
      </c>
      <c r="BM82" t="inlineStr">
        <is>
          <t>T</t>
        </is>
      </c>
      <c r="BN82" t="inlineStr">
        <is>
          <t>T</t>
        </is>
      </c>
      <c r="BO82" t="inlineStr">
        <is>
          <t>T</t>
        </is>
      </c>
      <c r="BP82" t="inlineStr">
        <is>
          <t>T</t>
        </is>
      </c>
      <c r="BQ82" t="inlineStr">
        <is>
          <t>T</t>
        </is>
      </c>
      <c r="BR82" t="inlineStr">
        <is>
          <t>T</t>
        </is>
      </c>
      <c r="BS82" t="inlineStr">
        <is>
          <t>T</t>
        </is>
      </c>
    </row>
    <row r="83">
      <c r="A83" t="inlineStr">
        <is>
          <t>OREAS0180</t>
        </is>
      </c>
      <c r="B83" t="inlineStr">
        <is>
          <t>T</t>
        </is>
      </c>
      <c r="C83" t="n">
        <v>6.9225991</v>
      </c>
      <c r="D83" t="n">
        <v>0.00251</v>
      </c>
      <c r="E83" t="inlineStr">
        <is>
          <t>T</t>
        </is>
      </c>
      <c r="F83" t="inlineStr">
        <is>
          <t>T</t>
        </is>
      </c>
      <c r="G83" t="n">
        <v>0.014</v>
      </c>
      <c r="H83" t="inlineStr">
        <is>
          <t>T</t>
        </is>
      </c>
      <c r="I83" t="inlineStr">
        <is>
          <t>T</t>
        </is>
      </c>
      <c r="J83" t="n">
        <v>2.2226883</v>
      </c>
      <c r="K83" s="2" t="n">
        <v>0.001</v>
      </c>
      <c r="L83" t="n">
        <v>0.00117</v>
      </c>
      <c r="M83" t="inlineStr">
        <is>
          <t>T</t>
        </is>
      </c>
      <c r="N83" t="n">
        <v>0.0244</v>
      </c>
      <c r="O83" t="n">
        <v>0.8894632</v>
      </c>
      <c r="P83" t="n">
        <v>6.2e-05</v>
      </c>
      <c r="Q83" t="n">
        <v>0.0091</v>
      </c>
      <c r="R83" t="inlineStr">
        <is>
          <t>T</t>
        </is>
      </c>
      <c r="S83" t="inlineStr">
        <is>
          <t>T</t>
        </is>
      </c>
      <c r="T83" t="n">
        <v>4.3e-05</v>
      </c>
      <c r="U83" t="n">
        <v>24.7876399</v>
      </c>
      <c r="V83" t="n">
        <v>0.00116</v>
      </c>
      <c r="W83" t="n">
        <v>0.000146</v>
      </c>
      <c r="X83" t="inlineStr">
        <is>
          <t>T</t>
        </is>
      </c>
      <c r="Y83" t="n">
        <v>0.000203</v>
      </c>
      <c r="Z83" t="inlineStr">
        <is>
          <t>T</t>
        </is>
      </c>
      <c r="AA83" t="n">
        <v>2.9e-05</v>
      </c>
      <c r="AB83" t="inlineStr">
        <is>
          <t>T</t>
        </is>
      </c>
      <c r="AC83" t="inlineStr">
        <is>
          <t>T</t>
        </is>
      </c>
      <c r="AD83" t="n">
        <v>0.1021082</v>
      </c>
      <c r="AE83" t="n">
        <v>0.000476</v>
      </c>
      <c r="AF83" t="n">
        <v>0.00147</v>
      </c>
      <c r="AG83" t="inlineStr">
        <is>
          <t>T</t>
        </is>
      </c>
      <c r="AH83" t="n">
        <v>1.0191307</v>
      </c>
      <c r="AI83" t="n">
        <v>0.0836414</v>
      </c>
      <c r="AJ83" s="2" t="n">
        <v>0.0005</v>
      </c>
      <c r="AK83" t="n">
        <v>0.2195898</v>
      </c>
      <c r="AL83" t="n">
        <v>0.000216</v>
      </c>
      <c r="AM83" t="n">
        <v>0.000565</v>
      </c>
      <c r="AN83" t="n">
        <v>0.3093</v>
      </c>
      <c r="AO83" t="n">
        <v>0.008292000000000001</v>
      </c>
      <c r="AP83" t="inlineStr">
        <is>
          <t>T</t>
        </is>
      </c>
      <c r="AQ83" t="inlineStr">
        <is>
          <t>T</t>
        </is>
      </c>
      <c r="AR83" t="n">
        <v>0.000145</v>
      </c>
      <c r="AS83" t="inlineStr">
        <is>
          <t>T</t>
        </is>
      </c>
      <c r="AT83" t="n">
        <v>0.000635</v>
      </c>
      <c r="AU83" t="inlineStr">
        <is>
          <t>T</t>
        </is>
      </c>
      <c r="AV83" t="inlineStr">
        <is>
          <t>T</t>
        </is>
      </c>
      <c r="AW83" t="inlineStr">
        <is>
          <t>T</t>
        </is>
      </c>
      <c r="AX83" t="n">
        <v>0.07199999999999999</v>
      </c>
      <c r="AY83" t="n">
        <v>0.000148</v>
      </c>
      <c r="AZ83" t="n">
        <v>0.00415</v>
      </c>
      <c r="BA83" t="inlineStr">
        <is>
          <t>T</t>
        </is>
      </c>
      <c r="BB83" t="n">
        <v>14.9438944</v>
      </c>
      <c r="BC83" t="n">
        <v>0.000148</v>
      </c>
      <c r="BD83" s="2" t="n">
        <v>0.001</v>
      </c>
      <c r="BE83" t="n">
        <v>0.0113</v>
      </c>
      <c r="BF83" t="inlineStr">
        <is>
          <t>T</t>
        </is>
      </c>
      <c r="BG83" t="n">
        <v>2.4e-05</v>
      </c>
      <c r="BH83" t="inlineStr">
        <is>
          <t>T</t>
        </is>
      </c>
      <c r="BI83" t="n">
        <v>0.00035</v>
      </c>
      <c r="BJ83" t="n">
        <v>0.2181608</v>
      </c>
      <c r="BK83" t="inlineStr">
        <is>
          <t>T</t>
        </is>
      </c>
      <c r="BL83" t="inlineStr">
        <is>
          <t>T</t>
        </is>
      </c>
      <c r="BM83" t="n">
        <v>0.000118</v>
      </c>
      <c r="BN83" t="n">
        <v>0.0166</v>
      </c>
      <c r="BO83" t="n">
        <v>0.000372</v>
      </c>
      <c r="BP83" t="n">
        <v>0.000641</v>
      </c>
      <c r="BQ83" t="n">
        <v>9.500000000000001e-05</v>
      </c>
      <c r="BR83" t="n">
        <v>0.0073</v>
      </c>
      <c r="BS83" t="n">
        <v>0.0072</v>
      </c>
    </row>
    <row r="84">
      <c r="A84" t="inlineStr">
        <is>
          <t>OREAS0181</t>
        </is>
      </c>
      <c r="B84" t="inlineStr">
        <is>
          <t>T</t>
        </is>
      </c>
      <c r="C84" t="n">
        <v>6.1181381</v>
      </c>
      <c r="D84" t="inlineStr">
        <is>
          <t>T</t>
        </is>
      </c>
      <c r="E84" t="inlineStr">
        <is>
          <t>T</t>
        </is>
      </c>
      <c r="F84" t="inlineStr">
        <is>
          <t>T</t>
        </is>
      </c>
      <c r="G84" t="n">
        <v>0.0135</v>
      </c>
      <c r="H84" t="inlineStr">
        <is>
          <t>T</t>
        </is>
      </c>
      <c r="I84" t="inlineStr">
        <is>
          <t>T</t>
        </is>
      </c>
      <c r="J84" t="n">
        <v>1.6938171</v>
      </c>
      <c r="K84" s="2" t="n">
        <v>0.001</v>
      </c>
      <c r="L84" t="n">
        <v>0.00123</v>
      </c>
      <c r="M84" t="inlineStr">
        <is>
          <t>T</t>
        </is>
      </c>
      <c r="N84" t="n">
        <v>0.0451</v>
      </c>
      <c r="O84" t="n">
        <v>0.848411</v>
      </c>
      <c r="P84" t="n">
        <v>5.7e-05</v>
      </c>
      <c r="Q84" t="n">
        <v>0.0074</v>
      </c>
      <c r="R84" t="inlineStr">
        <is>
          <t>T</t>
        </is>
      </c>
      <c r="S84" t="inlineStr">
        <is>
          <t>T</t>
        </is>
      </c>
      <c r="T84" t="n">
        <v>4.3e-05</v>
      </c>
      <c r="U84" t="n">
        <v>25.1373527</v>
      </c>
      <c r="V84" t="n">
        <v>0.00105</v>
      </c>
      <c r="W84" t="n">
        <v>0.000135</v>
      </c>
      <c r="X84" t="inlineStr">
        <is>
          <t>T</t>
        </is>
      </c>
      <c r="Y84" t="n">
        <v>0.000174</v>
      </c>
      <c r="Z84" t="inlineStr">
        <is>
          <t>T</t>
        </is>
      </c>
      <c r="AA84" t="n">
        <v>2.7e-05</v>
      </c>
      <c r="AB84" t="inlineStr">
        <is>
          <t>T</t>
        </is>
      </c>
      <c r="AC84" t="inlineStr">
        <is>
          <t>T</t>
        </is>
      </c>
      <c r="AD84" t="n">
        <v>0.1037685</v>
      </c>
      <c r="AE84" t="n">
        <v>0.000404</v>
      </c>
      <c r="AF84" t="n">
        <v>0.00123</v>
      </c>
      <c r="AG84" t="inlineStr">
        <is>
          <t>T</t>
        </is>
      </c>
      <c r="AH84" t="n">
        <v>1.2121022</v>
      </c>
      <c r="AI84" t="n">
        <v>0.12856</v>
      </c>
      <c r="AJ84" s="2" t="n">
        <v>0.0005</v>
      </c>
      <c r="AK84" t="n">
        <v>0.3323521</v>
      </c>
      <c r="AL84" t="n">
        <v>0.000196</v>
      </c>
      <c r="AM84" t="n">
        <v>0.00053</v>
      </c>
      <c r="AN84" t="n">
        <v>0.5123</v>
      </c>
      <c r="AO84" t="n">
        <v>0.0074192</v>
      </c>
      <c r="AP84" t="inlineStr">
        <is>
          <t>T</t>
        </is>
      </c>
      <c r="AQ84" t="inlineStr">
        <is>
          <t>T</t>
        </is>
      </c>
      <c r="AR84" t="n">
        <v>0.000129</v>
      </c>
      <c r="AS84" t="inlineStr">
        <is>
          <t>T</t>
        </is>
      </c>
      <c r="AT84" t="n">
        <v>0.000561</v>
      </c>
      <c r="AU84" t="inlineStr">
        <is>
          <t>T</t>
        </is>
      </c>
      <c r="AV84" t="inlineStr">
        <is>
          <t>T</t>
        </is>
      </c>
      <c r="AW84" t="inlineStr">
        <is>
          <t>T</t>
        </is>
      </c>
      <c r="AX84" t="n">
        <v>0.07569380000000001</v>
      </c>
      <c r="AY84" t="n">
        <v>0.000119</v>
      </c>
      <c r="AZ84" t="n">
        <v>0.00382</v>
      </c>
      <c r="BA84" t="inlineStr">
        <is>
          <t>T</t>
        </is>
      </c>
      <c r="BB84" t="n">
        <v>15.794626</v>
      </c>
      <c r="BC84" t="n">
        <v>0.000136</v>
      </c>
      <c r="BD84" t="inlineStr">
        <is>
          <t>T</t>
        </is>
      </c>
      <c r="BE84" t="n">
        <v>0.008699999999999999</v>
      </c>
      <c r="BF84" t="inlineStr">
        <is>
          <t>T</t>
        </is>
      </c>
      <c r="BG84" t="n">
        <v>2.2e-05</v>
      </c>
      <c r="BH84" t="inlineStr">
        <is>
          <t>T</t>
        </is>
      </c>
      <c r="BI84" t="n">
        <v>0.000272</v>
      </c>
      <c r="BJ84" t="n">
        <v>0.2031772</v>
      </c>
      <c r="BK84" t="inlineStr">
        <is>
          <t>T</t>
        </is>
      </c>
      <c r="BL84" t="inlineStr">
        <is>
          <t>T</t>
        </is>
      </c>
      <c r="BM84" t="n">
        <v>9.8e-05</v>
      </c>
      <c r="BN84" t="n">
        <v>0.0146</v>
      </c>
      <c r="BO84" t="n">
        <v>0.000322</v>
      </c>
      <c r="BP84" t="n">
        <v>0.0005730000000000001</v>
      </c>
      <c r="BQ84" t="n">
        <v>8.899999999999999e-05</v>
      </c>
      <c r="BR84" t="n">
        <v>0.009599999999999999</v>
      </c>
      <c r="BS84" t="n">
        <v>0.0061</v>
      </c>
    </row>
    <row r="85">
      <c r="A85" t="inlineStr">
        <is>
          <t>OREAS0182</t>
        </is>
      </c>
      <c r="B85" t="inlineStr">
        <is>
          <t>T</t>
        </is>
      </c>
      <c r="C85" t="n">
        <v>2.1540503</v>
      </c>
      <c r="D85" t="inlineStr">
        <is>
          <t>T</t>
        </is>
      </c>
      <c r="E85" t="inlineStr">
        <is>
          <t>T</t>
        </is>
      </c>
      <c r="F85" t="inlineStr">
        <is>
          <t>T</t>
        </is>
      </c>
      <c r="G85" t="inlineStr">
        <is>
          <t>T</t>
        </is>
      </c>
      <c r="H85" t="inlineStr">
        <is>
          <t>T</t>
        </is>
      </c>
      <c r="I85" t="inlineStr">
        <is>
          <t>T</t>
        </is>
      </c>
      <c r="J85" t="n">
        <v>0.1793874</v>
      </c>
      <c r="K85" t="inlineStr">
        <is>
          <t>T</t>
        </is>
      </c>
      <c r="L85" t="inlineStr">
        <is>
          <t>T</t>
        </is>
      </c>
      <c r="M85" t="inlineStr">
        <is>
          <t>T</t>
        </is>
      </c>
      <c r="N85" t="n">
        <v>0.0728</v>
      </c>
      <c r="O85" t="n">
        <v>0.8794738</v>
      </c>
      <c r="P85" t="inlineStr">
        <is>
          <t>T</t>
        </is>
      </c>
      <c r="Q85" t="n">
        <v>0.00494</v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n">
        <v>20.5631099</v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>
        <is>
          <t>T</t>
        </is>
      </c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>
        <is>
          <t>T</t>
        </is>
      </c>
      <c r="AG85" t="inlineStr">
        <is>
          <t>T</t>
        </is>
      </c>
      <c r="AH85" t="n">
        <v>5.4996874</v>
      </c>
      <c r="AI85" t="n">
        <v>0.4546066</v>
      </c>
      <c r="AJ85" t="inlineStr">
        <is>
          <t>T</t>
        </is>
      </c>
      <c r="AK85" t="inlineStr">
        <is>
          <t>T</t>
        </is>
      </c>
      <c r="AL85" t="inlineStr">
        <is>
          <t>T</t>
        </is>
      </c>
      <c r="AM85" t="inlineStr">
        <is>
          <t>T</t>
        </is>
      </c>
      <c r="AN85" t="n">
        <v>0.707</v>
      </c>
      <c r="AO85" t="n">
        <v>0.0043642</v>
      </c>
      <c r="AP85" t="inlineStr">
        <is>
          <t>T</t>
        </is>
      </c>
      <c r="AQ85" t="inlineStr">
        <is>
          <t>T</t>
        </is>
      </c>
      <c r="AR85" t="inlineStr">
        <is>
          <t>T</t>
        </is>
      </c>
      <c r="AS85" t="inlineStr">
        <is>
          <t>T</t>
        </is>
      </c>
      <c r="AT85" t="inlineStr">
        <is>
          <t>T</t>
        </is>
      </c>
      <c r="AU85" t="inlineStr">
        <is>
          <t>T</t>
        </is>
      </c>
      <c r="AV85" t="inlineStr">
        <is>
          <t>T</t>
        </is>
      </c>
      <c r="AW85" t="inlineStr">
        <is>
          <t>T</t>
        </is>
      </c>
      <c r="AX85" t="inlineStr">
        <is>
          <t>T</t>
        </is>
      </c>
      <c r="AY85" t="inlineStr">
        <is>
          <t>T</t>
        </is>
      </c>
      <c r="AZ85" t="inlineStr">
        <is>
          <t>T</t>
        </is>
      </c>
      <c r="BA85" t="inlineStr">
        <is>
          <t>T</t>
        </is>
      </c>
      <c r="BB85" t="n">
        <v>21.8619312</v>
      </c>
      <c r="BC85" t="inlineStr">
        <is>
          <t>T</t>
        </is>
      </c>
      <c r="BD85" t="inlineStr">
        <is>
          <t>T</t>
        </is>
      </c>
      <c r="BE85" t="inlineStr">
        <is>
          <t>T</t>
        </is>
      </c>
      <c r="BF85" t="inlineStr">
        <is>
          <t>T</t>
        </is>
      </c>
      <c r="BG85" t="inlineStr">
        <is>
          <t>T</t>
        </is>
      </c>
      <c r="BH85" t="inlineStr">
        <is>
          <t>T</t>
        </is>
      </c>
      <c r="BI85" t="inlineStr">
        <is>
          <t>T</t>
        </is>
      </c>
      <c r="BJ85" t="n">
        <v>0.0317652</v>
      </c>
      <c r="BK85" t="inlineStr">
        <is>
          <t>T</t>
        </is>
      </c>
      <c r="BL85" t="inlineStr">
        <is>
          <t>T</t>
        </is>
      </c>
      <c r="BM85" t="inlineStr">
        <is>
          <t>T</t>
        </is>
      </c>
      <c r="BN85" t="inlineStr">
        <is>
          <t>T</t>
        </is>
      </c>
      <c r="BO85" t="inlineStr">
        <is>
          <t>T</t>
        </is>
      </c>
      <c r="BP85" t="inlineStr">
        <is>
          <t>T</t>
        </is>
      </c>
      <c r="BQ85" t="inlineStr">
        <is>
          <t>T</t>
        </is>
      </c>
      <c r="BR85" t="n">
        <v>0.0181</v>
      </c>
      <c r="BS85" t="inlineStr">
        <is>
          <t>T</t>
        </is>
      </c>
    </row>
    <row r="86">
      <c r="A86" t="inlineStr">
        <is>
          <t>OREAS0183</t>
        </is>
      </c>
      <c r="B86" t="inlineStr">
        <is>
          <t>T</t>
        </is>
      </c>
      <c r="C86" t="n">
        <v>0.8468011</v>
      </c>
      <c r="D86" t="inlineStr">
        <is>
          <t>T</t>
        </is>
      </c>
      <c r="E86" t="inlineStr">
        <is>
          <t>T</t>
        </is>
      </c>
      <c r="F86" t="inlineStr">
        <is>
          <t>T</t>
        </is>
      </c>
      <c r="G86" t="inlineStr">
        <is>
          <t>T</t>
        </is>
      </c>
      <c r="H86" t="inlineStr">
        <is>
          <t>T</t>
        </is>
      </c>
      <c r="I86" t="inlineStr">
        <is>
          <t>T</t>
        </is>
      </c>
      <c r="J86" t="n">
        <v>0.5074303999999999</v>
      </c>
      <c r="K86" t="inlineStr">
        <is>
          <t>T</t>
        </is>
      </c>
      <c r="L86" t="inlineStr">
        <is>
          <t>T</t>
        </is>
      </c>
      <c r="M86" t="inlineStr">
        <is>
          <t>T</t>
        </is>
      </c>
      <c r="N86" t="n">
        <v>0.0225</v>
      </c>
      <c r="O86" t="n">
        <v>0.4467158</v>
      </c>
      <c r="P86" t="inlineStr">
        <is>
          <t>T</t>
        </is>
      </c>
      <c r="Q86" t="inlineStr">
        <is>
          <t>T</t>
        </is>
      </c>
      <c r="R86" t="inlineStr">
        <is>
          <t>T</t>
        </is>
      </c>
      <c r="S86" t="inlineStr">
        <is>
          <t>T</t>
        </is>
      </c>
      <c r="T86" t="inlineStr">
        <is>
          <t>T</t>
        </is>
      </c>
      <c r="U86" t="n">
        <v>8.9036867</v>
      </c>
      <c r="V86" t="inlineStr">
        <is>
          <t>T</t>
        </is>
      </c>
      <c r="W86" t="inlineStr">
        <is>
          <t>T</t>
        </is>
      </c>
      <c r="X86" t="inlineStr">
        <is>
          <t>T</t>
        </is>
      </c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inlineStr">
        <is>
          <t>T</t>
        </is>
      </c>
      <c r="AD86" t="inlineStr">
        <is>
          <t>T</t>
        </is>
      </c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n">
        <v>16.5412746</v>
      </c>
      <c r="AI86" t="n">
        <v>0.1401768</v>
      </c>
      <c r="AJ86" t="inlineStr">
        <is>
          <t>T</t>
        </is>
      </c>
      <c r="AK86" t="n">
        <v>0.0222557</v>
      </c>
      <c r="AL86" t="inlineStr">
        <is>
          <t>T</t>
        </is>
      </c>
      <c r="AM86" t="inlineStr">
        <is>
          <t>T</t>
        </is>
      </c>
      <c r="AN86" t="n">
        <v>0.995</v>
      </c>
      <c r="AO86" t="n">
        <v>0.0021821</v>
      </c>
      <c r="AP86" t="inlineStr">
        <is>
          <t>T</t>
        </is>
      </c>
      <c r="AQ86" t="inlineStr">
        <is>
          <t>T</t>
        </is>
      </c>
      <c r="AR86" t="inlineStr">
        <is>
          <t>T</t>
        </is>
      </c>
      <c r="AS86" t="inlineStr">
        <is>
          <t>T</t>
        </is>
      </c>
      <c r="AT86" t="inlineStr">
        <is>
          <t>T</t>
        </is>
      </c>
      <c r="AU86" t="inlineStr">
        <is>
          <t>T</t>
        </is>
      </c>
      <c r="AV86" t="inlineStr">
        <is>
          <t>T</t>
        </is>
      </c>
      <c r="AW86" t="inlineStr">
        <is>
          <t>T</t>
        </is>
      </c>
      <c r="AX86" t="inlineStr">
        <is>
          <t>T</t>
        </is>
      </c>
      <c r="AY86" t="inlineStr">
        <is>
          <t>T</t>
        </is>
      </c>
      <c r="AZ86" t="inlineStr">
        <is>
          <t>T</t>
        </is>
      </c>
      <c r="BA86" t="inlineStr">
        <is>
          <t>T</t>
        </is>
      </c>
      <c r="BB86" t="n">
        <v>20.7961796</v>
      </c>
      <c r="BC86" t="inlineStr">
        <is>
          <t>T</t>
        </is>
      </c>
      <c r="BD86" t="inlineStr">
        <is>
          <t>T</t>
        </is>
      </c>
      <c r="BE86" t="inlineStr">
        <is>
          <t>T</t>
        </is>
      </c>
      <c r="BF86" t="inlineStr">
        <is>
          <t>T</t>
        </is>
      </c>
      <c r="BG86" t="inlineStr">
        <is>
          <t>T</t>
        </is>
      </c>
      <c r="BH86" t="inlineStr">
        <is>
          <t>T</t>
        </is>
      </c>
      <c r="BI86" t="inlineStr">
        <is>
          <t>T</t>
        </is>
      </c>
      <c r="BJ86" t="n">
        <v>0.0137849</v>
      </c>
      <c r="BK86" t="inlineStr">
        <is>
          <t>T</t>
        </is>
      </c>
      <c r="BL86" t="inlineStr">
        <is>
          <t>T</t>
        </is>
      </c>
      <c r="BM86" t="inlineStr">
        <is>
          <t>T</t>
        </is>
      </c>
      <c r="BN86" t="inlineStr">
        <is>
          <t>T</t>
        </is>
      </c>
      <c r="BO86" t="inlineStr">
        <is>
          <t>T</t>
        </is>
      </c>
      <c r="BP86" t="inlineStr">
        <is>
          <t>T</t>
        </is>
      </c>
      <c r="BQ86" t="inlineStr">
        <is>
          <t>T</t>
        </is>
      </c>
      <c r="BR86" t="n">
        <v>0.0078</v>
      </c>
      <c r="BS86" t="inlineStr">
        <is>
          <t>T</t>
        </is>
      </c>
    </row>
    <row r="87">
      <c r="A87" t="inlineStr">
        <is>
          <t>OREAS0184</t>
        </is>
      </c>
      <c r="B87" t="inlineStr">
        <is>
          <t>T</t>
        </is>
      </c>
      <c r="C87" t="n">
        <v>2.4451382</v>
      </c>
      <c r="D87" t="inlineStr">
        <is>
          <t>T</t>
        </is>
      </c>
      <c r="E87" t="inlineStr">
        <is>
          <t>T</t>
        </is>
      </c>
      <c r="F87" t="inlineStr">
        <is>
          <t>T</t>
        </is>
      </c>
      <c r="G87" t="inlineStr">
        <is>
          <t>T</t>
        </is>
      </c>
      <c r="H87" t="inlineStr">
        <is>
          <t>T</t>
        </is>
      </c>
      <c r="I87" t="inlineStr">
        <is>
          <t>T</t>
        </is>
      </c>
      <c r="J87" t="n">
        <v>0.1543732</v>
      </c>
      <c r="K87" t="inlineStr">
        <is>
          <t>T</t>
        </is>
      </c>
      <c r="L87" t="inlineStr">
        <is>
          <t>T</t>
        </is>
      </c>
      <c r="M87" t="inlineStr">
        <is>
          <t>T</t>
        </is>
      </c>
      <c r="N87" t="n">
        <v>0.09030000000000001</v>
      </c>
      <c r="O87" t="n">
        <v>1.1973542</v>
      </c>
      <c r="P87" t="inlineStr">
        <is>
          <t>T</t>
        </is>
      </c>
      <c r="Q87" t="n">
        <v>0.006</v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n">
        <v>27.4874224</v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>
        <is>
          <t>T</t>
        </is>
      </c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>
        <is>
          <t>T</t>
        </is>
      </c>
      <c r="AF87" t="inlineStr">
        <is>
          <t>T</t>
        </is>
      </c>
      <c r="AG87" t="inlineStr">
        <is>
          <t>T</t>
        </is>
      </c>
      <c r="AH87" t="n">
        <v>1.8091077</v>
      </c>
      <c r="AI87" t="n">
        <v>0.5250823</v>
      </c>
      <c r="AJ87" t="inlineStr">
        <is>
          <t>T</t>
        </is>
      </c>
      <c r="AK87" t="inlineStr">
        <is>
          <t>T</t>
        </is>
      </c>
      <c r="AL87" t="inlineStr">
        <is>
          <t>T</t>
        </is>
      </c>
      <c r="AM87" t="inlineStr">
        <is>
          <t>T</t>
        </is>
      </c>
      <c r="AN87" t="n">
        <v>1.02</v>
      </c>
      <c r="AO87" t="n">
        <v>0.0074192</v>
      </c>
      <c r="AP87" t="inlineStr">
        <is>
          <t>T</t>
        </is>
      </c>
      <c r="AQ87" t="inlineStr">
        <is>
          <t>T</t>
        </is>
      </c>
      <c r="AR87" t="inlineStr">
        <is>
          <t>T</t>
        </is>
      </c>
      <c r="AS87" t="inlineStr">
        <is>
          <t>T</t>
        </is>
      </c>
      <c r="AT87" t="inlineStr">
        <is>
          <t>T</t>
        </is>
      </c>
      <c r="AU87" t="inlineStr">
        <is>
          <t>T</t>
        </is>
      </c>
      <c r="AV87" t="inlineStr">
        <is>
          <t>T</t>
        </is>
      </c>
      <c r="AW87" t="inlineStr">
        <is>
          <t>T</t>
        </is>
      </c>
      <c r="AX87" t="inlineStr">
        <is>
          <t>T</t>
        </is>
      </c>
      <c r="AY87" t="inlineStr">
        <is>
          <t>T</t>
        </is>
      </c>
      <c r="AZ87" t="inlineStr">
        <is>
          <t>T</t>
        </is>
      </c>
      <c r="BA87" t="inlineStr">
        <is>
          <t>T</t>
        </is>
      </c>
      <c r="BB87" t="n">
        <v>19.7491254</v>
      </c>
      <c r="BC87" t="inlineStr">
        <is>
          <t>T</t>
        </is>
      </c>
      <c r="BD87" t="inlineStr">
        <is>
          <t>T</t>
        </is>
      </c>
      <c r="BE87" t="inlineStr">
        <is>
          <t>T</t>
        </is>
      </c>
      <c r="BF87" t="inlineStr">
        <is>
          <t>T</t>
        </is>
      </c>
      <c r="BG87" t="inlineStr">
        <is>
          <t>T</t>
        </is>
      </c>
      <c r="BH87" t="inlineStr">
        <is>
          <t>T</t>
        </is>
      </c>
      <c r="BI87" t="inlineStr">
        <is>
          <t>T</t>
        </is>
      </c>
      <c r="BJ87" t="n">
        <v>0.0359606</v>
      </c>
      <c r="BK87" t="inlineStr">
        <is>
          <t>T</t>
        </is>
      </c>
      <c r="BL87" t="inlineStr">
        <is>
          <t>T</t>
        </is>
      </c>
      <c r="BM87" t="inlineStr">
        <is>
          <t>T</t>
        </is>
      </c>
      <c r="BN87" t="inlineStr">
        <is>
          <t>T</t>
        </is>
      </c>
      <c r="BO87" t="inlineStr">
        <is>
          <t>T</t>
        </is>
      </c>
      <c r="BP87" t="inlineStr">
        <is>
          <t>T</t>
        </is>
      </c>
      <c r="BQ87" t="inlineStr">
        <is>
          <t>T</t>
        </is>
      </c>
      <c r="BR87" t="n">
        <v>0.0278</v>
      </c>
      <c r="BS87" t="inlineStr">
        <is>
          <t>T</t>
        </is>
      </c>
    </row>
    <row r="88">
      <c r="A88" t="inlineStr">
        <is>
          <t>OREAS0185</t>
        </is>
      </c>
      <c r="B88" t="inlineStr">
        <is>
          <t>T</t>
        </is>
      </c>
      <c r="C88" t="n">
        <v>1.3125417</v>
      </c>
      <c r="D88" t="inlineStr">
        <is>
          <t>T</t>
        </is>
      </c>
      <c r="E88" t="inlineStr">
        <is>
          <t>T</t>
        </is>
      </c>
      <c r="F88" t="inlineStr">
        <is>
          <t>T</t>
        </is>
      </c>
      <c r="G88" t="inlineStr">
        <is>
          <t>T</t>
        </is>
      </c>
      <c r="H88" t="inlineStr">
        <is>
          <t>T</t>
        </is>
      </c>
      <c r="I88" t="inlineStr">
        <is>
          <t>T</t>
        </is>
      </c>
      <c r="J88" t="n">
        <v>0.2751559</v>
      </c>
      <c r="K88" t="inlineStr">
        <is>
          <t>T</t>
        </is>
      </c>
      <c r="L88" t="inlineStr">
        <is>
          <t>T</t>
        </is>
      </c>
      <c r="M88" t="inlineStr">
        <is>
          <t>T</t>
        </is>
      </c>
      <c r="N88" t="n">
        <v>0.0388</v>
      </c>
      <c r="O88" t="n">
        <v>0.6251558</v>
      </c>
      <c r="P88" t="inlineStr">
        <is>
          <t>T</t>
        </is>
      </c>
      <c r="Q88" t="inlineStr">
        <is>
          <t>T</t>
        </is>
      </c>
      <c r="R88" t="inlineStr">
        <is>
          <t>T</t>
        </is>
      </c>
      <c r="S88" t="inlineStr">
        <is>
          <t>T</t>
        </is>
      </c>
      <c r="T88" t="inlineStr">
        <is>
          <t>T</t>
        </is>
      </c>
      <c r="U88" t="n">
        <v>12.8834178</v>
      </c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inlineStr">
        <is>
          <t>T</t>
        </is>
      </c>
      <c r="AD88" t="inlineStr">
        <is>
          <t>T</t>
        </is>
      </c>
      <c r="AE88" t="inlineStr">
        <is>
          <t>T</t>
        </is>
      </c>
      <c r="AF88" t="inlineStr">
        <is>
          <t>T</t>
        </is>
      </c>
      <c r="AG88" t="inlineStr">
        <is>
          <t>T</t>
        </is>
      </c>
      <c r="AH88" t="n">
        <v>12.163234</v>
      </c>
      <c r="AI88" t="n">
        <v>0.228465</v>
      </c>
      <c r="AJ88" t="inlineStr">
        <is>
          <t>T</t>
        </is>
      </c>
      <c r="AK88" t="n">
        <v>0.0178046</v>
      </c>
      <c r="AL88" t="inlineStr">
        <is>
          <t>T</t>
        </is>
      </c>
      <c r="AM88" t="inlineStr">
        <is>
          <t>T</t>
        </is>
      </c>
      <c r="AN88" t="n">
        <v>1.14</v>
      </c>
      <c r="AO88" t="inlineStr">
        <is>
          <t>T</t>
        </is>
      </c>
      <c r="AP88" t="inlineStr">
        <is>
          <t>T</t>
        </is>
      </c>
      <c r="AQ88" t="inlineStr">
        <is>
          <t>T</t>
        </is>
      </c>
      <c r="AR88" t="inlineStr">
        <is>
          <t>T</t>
        </is>
      </c>
      <c r="AS88" t="inlineStr">
        <is>
          <t>T</t>
        </is>
      </c>
      <c r="AT88" t="inlineStr">
        <is>
          <t>T</t>
        </is>
      </c>
      <c r="AU88" t="inlineStr">
        <is>
          <t>T</t>
        </is>
      </c>
      <c r="AV88" t="inlineStr">
        <is>
          <t>T</t>
        </is>
      </c>
      <c r="AW88" t="inlineStr">
        <is>
          <t>T</t>
        </is>
      </c>
      <c r="AX88" t="inlineStr">
        <is>
          <t>T</t>
        </is>
      </c>
      <c r="AY88" t="inlineStr">
        <is>
          <t>T</t>
        </is>
      </c>
      <c r="AZ88" t="inlineStr">
        <is>
          <t>T</t>
        </is>
      </c>
      <c r="BA88" t="inlineStr">
        <is>
          <t>T</t>
        </is>
      </c>
      <c r="BB88" t="n">
        <v>21.4692859</v>
      </c>
      <c r="BC88" t="inlineStr">
        <is>
          <t>T</t>
        </is>
      </c>
      <c r="BD88" t="inlineStr">
        <is>
          <t>T</t>
        </is>
      </c>
      <c r="BE88" t="inlineStr">
        <is>
          <t>T</t>
        </is>
      </c>
      <c r="BF88" t="inlineStr">
        <is>
          <t>T</t>
        </is>
      </c>
      <c r="BG88" t="inlineStr">
        <is>
          <t>T</t>
        </is>
      </c>
      <c r="BH88" t="inlineStr">
        <is>
          <t>T</t>
        </is>
      </c>
      <c r="BI88" t="inlineStr">
        <is>
          <t>T</t>
        </is>
      </c>
      <c r="BJ88" t="n">
        <v>0.0197783</v>
      </c>
      <c r="BK88" t="inlineStr">
        <is>
          <t>T</t>
        </is>
      </c>
      <c r="BL88" t="inlineStr">
        <is>
          <t>T</t>
        </is>
      </c>
      <c r="BM88" t="inlineStr">
        <is>
          <t>T</t>
        </is>
      </c>
      <c r="BN88" t="inlineStr">
        <is>
          <t>T</t>
        </is>
      </c>
      <c r="BO88" t="inlineStr">
        <is>
          <t>T</t>
        </is>
      </c>
      <c r="BP88" t="inlineStr">
        <is>
          <t>T</t>
        </is>
      </c>
      <c r="BQ88" t="inlineStr">
        <is>
          <t>T</t>
        </is>
      </c>
      <c r="BR88" t="n">
        <v>0.0143</v>
      </c>
      <c r="BS88" t="inlineStr">
        <is>
          <t>T</t>
        </is>
      </c>
    </row>
    <row r="89">
      <c r="A89" t="inlineStr">
        <is>
          <t>OREAS0186</t>
        </is>
      </c>
      <c r="B89" t="inlineStr">
        <is>
          <t>T</t>
        </is>
      </c>
      <c r="C89" t="n">
        <v>2.7468111</v>
      </c>
      <c r="D89" t="inlineStr">
        <is>
          <t>T</t>
        </is>
      </c>
      <c r="E89" t="inlineStr">
        <is>
          <t>T</t>
        </is>
      </c>
      <c r="F89" t="inlineStr">
        <is>
          <t>T</t>
        </is>
      </c>
      <c r="G89" t="inlineStr">
        <is>
          <t>T</t>
        </is>
      </c>
      <c r="H89" t="inlineStr">
        <is>
          <t>T</t>
        </is>
      </c>
      <c r="I89" t="inlineStr">
        <is>
          <t>T</t>
        </is>
      </c>
      <c r="J89" t="n">
        <v>0.4016562</v>
      </c>
      <c r="K89" t="inlineStr">
        <is>
          <t>T</t>
        </is>
      </c>
      <c r="L89" t="inlineStr">
        <is>
          <t>T</t>
        </is>
      </c>
      <c r="M89" t="inlineStr">
        <is>
          <t>T</t>
        </is>
      </c>
      <c r="N89" t="n">
        <v>0.0692</v>
      </c>
      <c r="O89" t="n">
        <v>0.9736885</v>
      </c>
      <c r="P89" t="inlineStr">
        <is>
          <t>T</t>
        </is>
      </c>
      <c r="Q89" t="n">
        <v>0.0057</v>
      </c>
      <c r="R89" t="inlineStr">
        <is>
          <t>T</t>
        </is>
      </c>
      <c r="S89" t="inlineStr">
        <is>
          <t>T</t>
        </is>
      </c>
      <c r="T89" t="inlineStr">
        <is>
          <t>T</t>
        </is>
      </c>
      <c r="U89" t="n">
        <v>22.4095932</v>
      </c>
      <c r="V89" t="inlineStr">
        <is>
          <t>T</t>
        </is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n">
        <v>2.906633</v>
      </c>
      <c r="AI89" t="n">
        <v>0.4019435</v>
      </c>
      <c r="AJ89" t="inlineStr">
        <is>
          <t>T</t>
        </is>
      </c>
      <c r="AK89" t="inlineStr">
        <is>
          <t>T</t>
        </is>
      </c>
      <c r="AL89" t="inlineStr">
        <is>
          <t>T</t>
        </is>
      </c>
      <c r="AM89" t="inlineStr">
        <is>
          <t>T</t>
        </is>
      </c>
      <c r="AN89" t="n">
        <v>1.23</v>
      </c>
      <c r="AO89" t="inlineStr">
        <is>
          <t>T</t>
        </is>
      </c>
      <c r="AP89" t="inlineStr">
        <is>
          <t>T</t>
        </is>
      </c>
      <c r="AQ89" t="inlineStr">
        <is>
          <t>T</t>
        </is>
      </c>
      <c r="AR89" t="inlineStr">
        <is>
          <t>T</t>
        </is>
      </c>
      <c r="AS89" t="inlineStr">
        <is>
          <t>T</t>
        </is>
      </c>
      <c r="AT89" t="inlineStr">
        <is>
          <t>T</t>
        </is>
      </c>
      <c r="AU89" t="inlineStr">
        <is>
          <t>T</t>
        </is>
      </c>
      <c r="AV89" t="inlineStr">
        <is>
          <t>T</t>
        </is>
      </c>
      <c r="AW89" t="inlineStr">
        <is>
          <t>T</t>
        </is>
      </c>
      <c r="AX89" t="inlineStr">
        <is>
          <t>T</t>
        </is>
      </c>
      <c r="AY89" t="inlineStr">
        <is>
          <t>T</t>
        </is>
      </c>
      <c r="AZ89" t="inlineStr">
        <is>
          <t>T</t>
        </is>
      </c>
      <c r="BA89" t="inlineStr">
        <is>
          <t>T</t>
        </is>
      </c>
      <c r="BB89" t="n">
        <v>21.6375625</v>
      </c>
      <c r="BC89" t="inlineStr">
        <is>
          <t>T</t>
        </is>
      </c>
      <c r="BD89" t="inlineStr">
        <is>
          <t>T</t>
        </is>
      </c>
      <c r="BE89" t="inlineStr">
        <is>
          <t>T</t>
        </is>
      </c>
      <c r="BF89" t="inlineStr">
        <is>
          <t>T</t>
        </is>
      </c>
      <c r="BG89" t="inlineStr">
        <is>
          <t>T</t>
        </is>
      </c>
      <c r="BH89" t="inlineStr">
        <is>
          <t>T</t>
        </is>
      </c>
      <c r="BI89" t="inlineStr">
        <is>
          <t>T</t>
        </is>
      </c>
      <c r="BJ89" t="n">
        <v>0.0413547</v>
      </c>
      <c r="BK89" t="inlineStr">
        <is>
          <t>T</t>
        </is>
      </c>
      <c r="BL89" t="inlineStr">
        <is>
          <t>T</t>
        </is>
      </c>
      <c r="BM89" t="inlineStr">
        <is>
          <t>T</t>
        </is>
      </c>
      <c r="BN89" t="inlineStr">
        <is>
          <t>T</t>
        </is>
      </c>
      <c r="BO89" t="inlineStr">
        <is>
          <t>T</t>
        </is>
      </c>
      <c r="BP89" t="inlineStr">
        <is>
          <t>T</t>
        </is>
      </c>
      <c r="BQ89" t="inlineStr">
        <is>
          <t>T</t>
        </is>
      </c>
      <c r="BR89" t="n">
        <v>0.0265</v>
      </c>
      <c r="BS89" t="inlineStr">
        <is>
          <t>T</t>
        </is>
      </c>
    </row>
    <row r="90">
      <c r="A90" t="inlineStr">
        <is>
          <t>OREAS0187</t>
        </is>
      </c>
      <c r="B90" t="inlineStr">
        <is>
          <t>T</t>
        </is>
      </c>
      <c r="C90" t="n">
        <v>1.481902</v>
      </c>
      <c r="D90" t="inlineStr">
        <is>
          <t>T</t>
        </is>
      </c>
      <c r="E90" t="inlineStr">
        <is>
          <t>T</t>
        </is>
      </c>
      <c r="F90" t="inlineStr">
        <is>
          <t>T</t>
        </is>
      </c>
      <c r="G90" t="inlineStr">
        <is>
          <t>T</t>
        </is>
      </c>
      <c r="H90" t="inlineStr">
        <is>
          <t>T</t>
        </is>
      </c>
      <c r="I90" t="inlineStr">
        <is>
          <t>T</t>
        </is>
      </c>
      <c r="J90" t="n">
        <v>0.2437096</v>
      </c>
      <c r="K90" t="inlineStr">
        <is>
          <t>T</t>
        </is>
      </c>
      <c r="L90" t="inlineStr">
        <is>
          <t>T</t>
        </is>
      </c>
      <c r="M90" t="inlineStr">
        <is>
          <t>T</t>
        </is>
      </c>
      <c r="N90" t="n">
        <v>0.0636</v>
      </c>
      <c r="O90" t="n">
        <v>0.6752394</v>
      </c>
      <c r="P90" t="inlineStr">
        <is>
          <t>T</t>
        </is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n">
        <v>13.6038261</v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>
        <is>
          <t>T</t>
        </is>
      </c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inlineStr">
        <is>
          <t>T</t>
        </is>
      </c>
      <c r="AD90" t="inlineStr">
        <is>
          <t>T</t>
        </is>
      </c>
      <c r="AE90" t="inlineStr">
        <is>
          <t>T</t>
        </is>
      </c>
      <c r="AF90" t="inlineStr">
        <is>
          <t>T</t>
        </is>
      </c>
      <c r="AG90" t="inlineStr">
        <is>
          <t>T</t>
        </is>
      </c>
      <c r="AH90" t="n">
        <v>10.8305247</v>
      </c>
      <c r="AI90" t="n">
        <v>0.2772558</v>
      </c>
      <c r="AJ90" t="inlineStr">
        <is>
          <t>T</t>
        </is>
      </c>
      <c r="AK90" t="inlineStr">
        <is>
          <t>T</t>
        </is>
      </c>
      <c r="AL90" t="inlineStr">
        <is>
          <t>T</t>
        </is>
      </c>
      <c r="AM90" t="inlineStr">
        <is>
          <t>T</t>
        </is>
      </c>
      <c r="AN90" t="n">
        <v>1.37</v>
      </c>
      <c r="AO90" t="inlineStr">
        <is>
          <t>T</t>
        </is>
      </c>
      <c r="AP90" t="inlineStr">
        <is>
          <t>T</t>
        </is>
      </c>
      <c r="AQ90" t="inlineStr">
        <is>
          <t>T</t>
        </is>
      </c>
      <c r="AR90" t="inlineStr">
        <is>
          <t>T</t>
        </is>
      </c>
      <c r="AS90" t="inlineStr">
        <is>
          <t>T</t>
        </is>
      </c>
      <c r="AT90" t="inlineStr">
        <is>
          <t>T</t>
        </is>
      </c>
      <c r="AU90" t="inlineStr">
        <is>
          <t>T</t>
        </is>
      </c>
      <c r="AV90" t="inlineStr">
        <is>
          <t>T</t>
        </is>
      </c>
      <c r="AW90" t="inlineStr">
        <is>
          <t>T</t>
        </is>
      </c>
      <c r="AX90" t="inlineStr">
        <is>
          <t>T</t>
        </is>
      </c>
      <c r="AY90" t="inlineStr">
        <is>
          <t>T</t>
        </is>
      </c>
      <c r="AZ90" t="inlineStr">
        <is>
          <t>T</t>
        </is>
      </c>
      <c r="BA90" t="inlineStr">
        <is>
          <t>T</t>
        </is>
      </c>
      <c r="BB90" t="n">
        <v>21.8105134</v>
      </c>
      <c r="BC90" t="inlineStr">
        <is>
          <t>T</t>
        </is>
      </c>
      <c r="BD90" t="inlineStr">
        <is>
          <t>T</t>
        </is>
      </c>
      <c r="BE90" t="inlineStr">
        <is>
          <t>T</t>
        </is>
      </c>
      <c r="BF90" t="inlineStr">
        <is>
          <t>T</t>
        </is>
      </c>
      <c r="BG90" t="inlineStr">
        <is>
          <t>T</t>
        </is>
      </c>
      <c r="BH90" t="inlineStr">
        <is>
          <t>T</t>
        </is>
      </c>
      <c r="BI90" t="inlineStr">
        <is>
          <t>T</t>
        </is>
      </c>
      <c r="BJ90" t="n">
        <v>0.0197783</v>
      </c>
      <c r="BK90" t="inlineStr">
        <is>
          <t>T</t>
        </is>
      </c>
      <c r="BL90" t="inlineStr">
        <is>
          <t>T</t>
        </is>
      </c>
      <c r="BM90" t="inlineStr">
        <is>
          <t>T</t>
        </is>
      </c>
      <c r="BN90" t="inlineStr">
        <is>
          <t>T</t>
        </is>
      </c>
      <c r="BO90" t="inlineStr">
        <is>
          <t>T</t>
        </is>
      </c>
      <c r="BP90" t="inlineStr">
        <is>
          <t>T</t>
        </is>
      </c>
      <c r="BQ90" t="inlineStr">
        <is>
          <t>T</t>
        </is>
      </c>
      <c r="BR90" t="n">
        <v>0.0196</v>
      </c>
      <c r="BS90" t="inlineStr">
        <is>
          <t>T</t>
        </is>
      </c>
    </row>
    <row r="91">
      <c r="A91" t="inlineStr">
        <is>
          <t>OREAS0189</t>
        </is>
      </c>
      <c r="B91" t="inlineStr">
        <is>
          <t>T</t>
        </is>
      </c>
      <c r="C91" t="n">
        <v>1.106134</v>
      </c>
      <c r="D91" t="inlineStr">
        <is>
          <t>T</t>
        </is>
      </c>
      <c r="E91" t="inlineStr">
        <is>
          <t>T</t>
        </is>
      </c>
      <c r="F91" t="inlineStr">
        <is>
          <t>T</t>
        </is>
      </c>
      <c r="G91" t="inlineStr">
        <is>
          <t>T</t>
        </is>
      </c>
      <c r="H91" t="inlineStr">
        <is>
          <t>T</t>
        </is>
      </c>
      <c r="I91" t="inlineStr">
        <is>
          <t>T</t>
        </is>
      </c>
      <c r="J91" t="n">
        <v>0.2329892</v>
      </c>
      <c r="K91" t="inlineStr">
        <is>
          <t>T</t>
        </is>
      </c>
      <c r="L91" t="inlineStr">
        <is>
          <t>T</t>
        </is>
      </c>
      <c r="M91" t="inlineStr">
        <is>
          <t>T</t>
        </is>
      </c>
      <c r="N91" t="n">
        <v>0.0326</v>
      </c>
      <c r="O91" t="n">
        <v>0.523278</v>
      </c>
      <c r="P91" t="inlineStr">
        <is>
          <t>T</t>
        </is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n">
        <v>10.5193596</v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n">
        <v>13.9060078</v>
      </c>
      <c r="AI91" t="n">
        <v>0.1765763</v>
      </c>
      <c r="AJ91" t="inlineStr">
        <is>
          <t>T</t>
        </is>
      </c>
      <c r="AK91" t="n">
        <v>0.015579</v>
      </c>
      <c r="AL91" t="inlineStr">
        <is>
          <t>T</t>
        </is>
      </c>
      <c r="AM91" t="inlineStr">
        <is>
          <t>T</t>
        </is>
      </c>
      <c r="AN91" t="n">
        <v>1.48</v>
      </c>
      <c r="AO91" t="inlineStr">
        <is>
          <t>T</t>
        </is>
      </c>
      <c r="AP91" t="inlineStr">
        <is>
          <t>T</t>
        </is>
      </c>
      <c r="AQ91" t="inlineStr">
        <is>
          <t>T</t>
        </is>
      </c>
      <c r="AR91" t="inlineStr">
        <is>
          <t>T</t>
        </is>
      </c>
      <c r="AS91" t="inlineStr">
        <is>
          <t>T</t>
        </is>
      </c>
      <c r="AT91" t="inlineStr">
        <is>
          <t>T</t>
        </is>
      </c>
      <c r="AU91" t="inlineStr">
        <is>
          <t>T</t>
        </is>
      </c>
      <c r="AV91" t="inlineStr">
        <is>
          <t>T</t>
        </is>
      </c>
      <c r="AW91" t="inlineStr">
        <is>
          <t>T</t>
        </is>
      </c>
      <c r="AX91" t="inlineStr">
        <is>
          <t>T</t>
        </is>
      </c>
      <c r="AY91" t="inlineStr">
        <is>
          <t>T</t>
        </is>
      </c>
      <c r="AZ91" t="inlineStr">
        <is>
          <t>T</t>
        </is>
      </c>
      <c r="BA91" t="inlineStr">
        <is>
          <t>T</t>
        </is>
      </c>
      <c r="BB91" t="n">
        <v>21.5954933</v>
      </c>
      <c r="BC91" t="inlineStr">
        <is>
          <t>T</t>
        </is>
      </c>
      <c r="BD91" t="inlineStr">
        <is>
          <t>T</t>
        </is>
      </c>
      <c r="BE91" t="inlineStr">
        <is>
          <t>T</t>
        </is>
      </c>
      <c r="BF91" t="inlineStr">
        <is>
          <t>T</t>
        </is>
      </c>
      <c r="BG91" t="inlineStr">
        <is>
          <t>T</t>
        </is>
      </c>
      <c r="BH91" t="inlineStr">
        <is>
          <t>T</t>
        </is>
      </c>
      <c r="BI91" t="inlineStr">
        <is>
          <t>T</t>
        </is>
      </c>
      <c r="BJ91" t="n">
        <v>0.0173809</v>
      </c>
      <c r="BK91" t="inlineStr">
        <is>
          <t>T</t>
        </is>
      </c>
      <c r="BL91" t="inlineStr">
        <is>
          <t>T</t>
        </is>
      </c>
      <c r="BM91" t="inlineStr">
        <is>
          <t>T</t>
        </is>
      </c>
      <c r="BN91" t="inlineStr">
        <is>
          <t>T</t>
        </is>
      </c>
      <c r="BO91" t="inlineStr">
        <is>
          <t>T</t>
        </is>
      </c>
      <c r="BP91" t="inlineStr">
        <is>
          <t>T</t>
        </is>
      </c>
      <c r="BQ91" t="inlineStr">
        <is>
          <t>T</t>
        </is>
      </c>
      <c r="BR91" t="n">
        <v>0.0125</v>
      </c>
      <c r="BS91" t="inlineStr">
        <is>
          <t>T</t>
        </is>
      </c>
    </row>
    <row r="92">
      <c r="A92" t="inlineStr">
        <is>
          <t>OREAS0018c</t>
        </is>
      </c>
      <c r="B92" t="inlineStr">
        <is>
          <t>T</t>
        </is>
      </c>
      <c r="C92" t="inlineStr">
        <is>
          <t>T</t>
        </is>
      </c>
      <c r="D92" t="inlineStr">
        <is>
          <t>T</t>
        </is>
      </c>
      <c r="E92" t="n">
        <v>0.000352</v>
      </c>
      <c r="F92" t="inlineStr">
        <is>
          <t>T</t>
        </is>
      </c>
      <c r="G92" t="inlineStr">
        <is>
          <t>T</t>
        </is>
      </c>
      <c r="H92" t="inlineStr">
        <is>
          <t>T</t>
        </is>
      </c>
      <c r="I92" t="inlineStr">
        <is>
          <t>T</t>
        </is>
      </c>
      <c r="J92" t="inlineStr">
        <is>
          <t>T</t>
        </is>
      </c>
      <c r="K92" t="inlineStr">
        <is>
          <t>T</t>
        </is>
      </c>
      <c r="L92" t="inlineStr">
        <is>
          <t>T</t>
        </is>
      </c>
      <c r="M92" t="inlineStr">
        <is>
          <t>T</t>
        </is>
      </c>
      <c r="N92" t="inlineStr">
        <is>
          <t>T</t>
        </is>
      </c>
      <c r="O92" t="inlineStr">
        <is>
          <t>T</t>
        </is>
      </c>
      <c r="P92" t="inlineStr">
        <is>
          <t>T</t>
        </is>
      </c>
      <c r="Q92" t="inlineStr">
        <is>
          <t>T</t>
        </is>
      </c>
      <c r="R92" t="inlineStr">
        <is>
          <t>T</t>
        </is>
      </c>
      <c r="S92" t="inlineStr">
        <is>
          <t>T</t>
        </is>
      </c>
      <c r="T92" t="inlineStr">
        <is>
          <t>T</t>
        </is>
      </c>
      <c r="U92" t="inlineStr">
        <is>
          <t>T</t>
        </is>
      </c>
      <c r="V92" t="inlineStr">
        <is>
          <t>T</t>
        </is>
      </c>
      <c r="W92" t="inlineStr">
        <is>
          <t>T</t>
        </is>
      </c>
      <c r="X92" t="inlineStr">
        <is>
          <t>T</t>
        </is>
      </c>
      <c r="Y92" t="inlineStr">
        <is>
          <t>T</t>
        </is>
      </c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>
        <is>
          <t>T</t>
        </is>
      </c>
      <c r="AD92" t="inlineStr">
        <is>
          <t>T</t>
        </is>
      </c>
      <c r="AE92" t="inlineStr">
        <is>
          <t>T</t>
        </is>
      </c>
      <c r="AF92" t="inlineStr">
        <is>
          <t>T</t>
        </is>
      </c>
      <c r="AG92" t="inlineStr">
        <is>
          <t>T</t>
        </is>
      </c>
      <c r="AH92" t="inlineStr">
        <is>
          <t>T</t>
        </is>
      </c>
      <c r="AI92" t="inlineStr">
        <is>
          <t>T</t>
        </is>
      </c>
      <c r="AJ92" t="inlineStr">
        <is>
          <t>T</t>
        </is>
      </c>
      <c r="AK92" t="inlineStr">
        <is>
          <t>T</t>
        </is>
      </c>
      <c r="AL92" t="inlineStr">
        <is>
          <t>T</t>
        </is>
      </c>
      <c r="AM92" t="inlineStr">
        <is>
          <t>T</t>
        </is>
      </c>
      <c r="AN92" t="inlineStr">
        <is>
          <t>T</t>
        </is>
      </c>
      <c r="AO92" t="inlineStr">
        <is>
          <t>T</t>
        </is>
      </c>
      <c r="AP92" t="inlineStr">
        <is>
          <t>T</t>
        </is>
      </c>
      <c r="AQ92" t="inlineStr">
        <is>
          <t>T</t>
        </is>
      </c>
      <c r="AR92" t="inlineStr">
        <is>
          <t>T</t>
        </is>
      </c>
      <c r="AS92" t="inlineStr">
        <is>
          <t>T</t>
        </is>
      </c>
      <c r="AT92" t="inlineStr">
        <is>
          <t>T</t>
        </is>
      </c>
      <c r="AU92" t="inlineStr">
        <is>
          <t>T</t>
        </is>
      </c>
      <c r="AV92" t="inlineStr">
        <is>
          <t>T</t>
        </is>
      </c>
      <c r="AW92" t="inlineStr">
        <is>
          <t>T</t>
        </is>
      </c>
      <c r="AX92" t="inlineStr">
        <is>
          <t>T</t>
        </is>
      </c>
      <c r="AY92" t="inlineStr">
        <is>
          <t>T</t>
        </is>
      </c>
      <c r="AZ92" t="inlineStr">
        <is>
          <t>T</t>
        </is>
      </c>
      <c r="BA92" t="inlineStr">
        <is>
          <t>T</t>
        </is>
      </c>
      <c r="BB92" t="inlineStr">
        <is>
          <t>T</t>
        </is>
      </c>
      <c r="BC92" t="inlineStr">
        <is>
          <t>T</t>
        </is>
      </c>
      <c r="BD92" t="inlineStr">
        <is>
          <t>T</t>
        </is>
      </c>
      <c r="BE92" t="inlineStr">
        <is>
          <t>T</t>
        </is>
      </c>
      <c r="BF92" t="inlineStr">
        <is>
          <t>T</t>
        </is>
      </c>
      <c r="BG92" t="inlineStr">
        <is>
          <t>T</t>
        </is>
      </c>
      <c r="BH92" t="inlineStr">
        <is>
          <t>T</t>
        </is>
      </c>
      <c r="BI92" t="inlineStr">
        <is>
          <t>T</t>
        </is>
      </c>
      <c r="BJ92" t="inlineStr">
        <is>
          <t>T</t>
        </is>
      </c>
      <c r="BK92" t="inlineStr">
        <is>
          <t>T</t>
        </is>
      </c>
      <c r="BL92" t="inlineStr">
        <is>
          <t>T</t>
        </is>
      </c>
      <c r="BM92" t="inlineStr">
        <is>
          <t>T</t>
        </is>
      </c>
      <c r="BN92" t="inlineStr">
        <is>
          <t>T</t>
        </is>
      </c>
      <c r="BO92" t="inlineStr">
        <is>
          <t>T</t>
        </is>
      </c>
      <c r="BP92" t="inlineStr">
        <is>
          <t>T</t>
        </is>
      </c>
      <c r="BQ92" t="inlineStr">
        <is>
          <t>T</t>
        </is>
      </c>
      <c r="BR92" t="inlineStr">
        <is>
          <t>T</t>
        </is>
      </c>
      <c r="BS92" t="inlineStr">
        <is>
          <t>T</t>
        </is>
      </c>
    </row>
    <row r="93">
      <c r="A93" t="inlineStr">
        <is>
          <t>OREAS0018Pa</t>
        </is>
      </c>
      <c r="B93" t="inlineStr">
        <is>
          <t>T</t>
        </is>
      </c>
      <c r="C93" t="inlineStr">
        <is>
          <t>T</t>
        </is>
      </c>
      <c r="D93" t="inlineStr">
        <is>
          <t>T</t>
        </is>
      </c>
      <c r="E93" t="n">
        <v>0.000336</v>
      </c>
      <c r="F93" t="inlineStr">
        <is>
          <t>T</t>
        </is>
      </c>
      <c r="G93" t="inlineStr">
        <is>
          <t>T</t>
        </is>
      </c>
      <c r="H93" t="inlineStr">
        <is>
          <t>T</t>
        </is>
      </c>
      <c r="I93" t="inlineStr">
        <is>
          <t>T</t>
        </is>
      </c>
      <c r="J93" t="inlineStr">
        <is>
          <t>T</t>
        </is>
      </c>
      <c r="K93" t="inlineStr">
        <is>
          <t>T</t>
        </is>
      </c>
      <c r="L93" t="inlineStr">
        <is>
          <t>T</t>
        </is>
      </c>
      <c r="M93" t="inlineStr">
        <is>
          <t>T</t>
        </is>
      </c>
      <c r="N93" t="inlineStr">
        <is>
          <t>T</t>
        </is>
      </c>
      <c r="O93" t="inlineStr">
        <is>
          <t>T</t>
        </is>
      </c>
      <c r="P93" t="inlineStr">
        <is>
          <t>T</t>
        </is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T</t>
        </is>
      </c>
      <c r="AJ93" t="inlineStr">
        <is>
          <t>T</t>
        </is>
      </c>
      <c r="AK93" t="inlineStr">
        <is>
          <t>T</t>
        </is>
      </c>
      <c r="AL93" t="inlineStr">
        <is>
          <t>T</t>
        </is>
      </c>
      <c r="AM93" t="inlineStr">
        <is>
          <t>T</t>
        </is>
      </c>
      <c r="AN93" t="inlineStr">
        <is>
          <t>T</t>
        </is>
      </c>
      <c r="AO93" t="inlineStr">
        <is>
          <t>T</t>
        </is>
      </c>
      <c r="AP93" t="inlineStr">
        <is>
          <t>T</t>
        </is>
      </c>
      <c r="AQ93" t="inlineStr">
        <is>
          <t>T</t>
        </is>
      </c>
      <c r="AR93" t="inlineStr">
        <is>
          <t>T</t>
        </is>
      </c>
      <c r="AS93" t="inlineStr">
        <is>
          <t>T</t>
        </is>
      </c>
      <c r="AT93" t="inlineStr">
        <is>
          <t>T</t>
        </is>
      </c>
      <c r="AU93" t="inlineStr">
        <is>
          <t>T</t>
        </is>
      </c>
      <c r="AV93" t="inlineStr">
        <is>
          <t>T</t>
        </is>
      </c>
      <c r="AW93" t="inlineStr">
        <is>
          <t>T</t>
        </is>
      </c>
      <c r="AX93" t="inlineStr">
        <is>
          <t>T</t>
        </is>
      </c>
      <c r="AY93" t="inlineStr">
        <is>
          <t>T</t>
        </is>
      </c>
      <c r="AZ93" t="inlineStr">
        <is>
          <t>T</t>
        </is>
      </c>
      <c r="BA93" t="inlineStr">
        <is>
          <t>T</t>
        </is>
      </c>
      <c r="BB93" t="inlineStr">
        <is>
          <t>T</t>
        </is>
      </c>
      <c r="BC93" t="inlineStr">
        <is>
          <t>T</t>
        </is>
      </c>
      <c r="BD93" t="inlineStr">
        <is>
          <t>T</t>
        </is>
      </c>
      <c r="BE93" t="inlineStr">
        <is>
          <t>T</t>
        </is>
      </c>
      <c r="BF93" t="inlineStr">
        <is>
          <t>T</t>
        </is>
      </c>
      <c r="BG93" t="inlineStr">
        <is>
          <t>T</t>
        </is>
      </c>
      <c r="BH93" t="inlineStr">
        <is>
          <t>T</t>
        </is>
      </c>
      <c r="BI93" t="inlineStr">
        <is>
          <t>T</t>
        </is>
      </c>
      <c r="BJ93" t="inlineStr">
        <is>
          <t>T</t>
        </is>
      </c>
      <c r="BK93" t="inlineStr">
        <is>
          <t>T</t>
        </is>
      </c>
      <c r="BL93" t="inlineStr">
        <is>
          <t>T</t>
        </is>
      </c>
      <c r="BM93" t="inlineStr">
        <is>
          <t>T</t>
        </is>
      </c>
      <c r="BN93" t="inlineStr">
        <is>
          <t>T</t>
        </is>
      </c>
      <c r="BO93" t="inlineStr">
        <is>
          <t>T</t>
        </is>
      </c>
      <c r="BP93" t="inlineStr">
        <is>
          <t>T</t>
        </is>
      </c>
      <c r="BQ93" t="inlineStr">
        <is>
          <t>T</t>
        </is>
      </c>
      <c r="BR93" t="inlineStr">
        <is>
          <t>T</t>
        </is>
      </c>
      <c r="BS93" t="inlineStr">
        <is>
          <t>T</t>
        </is>
      </c>
    </row>
    <row r="94">
      <c r="A94" t="inlineStr">
        <is>
          <t>OREAS0018Pb</t>
        </is>
      </c>
      <c r="B94" t="inlineStr">
        <is>
          <t>T</t>
        </is>
      </c>
      <c r="C94" t="inlineStr">
        <is>
          <t>T</t>
        </is>
      </c>
      <c r="D94" t="inlineStr">
        <is>
          <t>T</t>
        </is>
      </c>
      <c r="E94" t="n">
        <v>0.000363</v>
      </c>
      <c r="F94" t="inlineStr">
        <is>
          <t>T</t>
        </is>
      </c>
      <c r="G94" t="inlineStr">
        <is>
          <t>T</t>
        </is>
      </c>
      <c r="H94" t="inlineStr">
        <is>
          <t>T</t>
        </is>
      </c>
      <c r="I94" t="inlineStr">
        <is>
          <t>T</t>
        </is>
      </c>
      <c r="J94" t="inlineStr">
        <is>
          <t>T</t>
        </is>
      </c>
      <c r="K94" t="inlineStr">
        <is>
          <t>T</t>
        </is>
      </c>
      <c r="L94" t="inlineStr">
        <is>
          <t>T</t>
        </is>
      </c>
      <c r="M94" t="inlineStr">
        <is>
          <t>T</t>
        </is>
      </c>
      <c r="N94" t="inlineStr">
        <is>
          <t>T</t>
        </is>
      </c>
      <c r="O94" t="inlineStr">
        <is>
          <t>T</t>
        </is>
      </c>
      <c r="P94" t="inlineStr">
        <is>
          <t>T</t>
        </is>
      </c>
      <c r="Q94" t="inlineStr">
        <is>
          <t>T</t>
        </is>
      </c>
      <c r="R94" t="inlineStr">
        <is>
          <t>T</t>
        </is>
      </c>
      <c r="S94" t="inlineStr">
        <is>
          <t>T</t>
        </is>
      </c>
      <c r="T94" t="inlineStr">
        <is>
          <t>T</t>
        </is>
      </c>
      <c r="U94" t="inlineStr">
        <is>
          <t>T</t>
        </is>
      </c>
      <c r="V94" t="inlineStr">
        <is>
          <t>T</t>
        </is>
      </c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T</t>
        </is>
      </c>
      <c r="AJ94" t="inlineStr">
        <is>
          <t>T</t>
        </is>
      </c>
      <c r="AK94" t="inlineStr">
        <is>
          <t>T</t>
        </is>
      </c>
      <c r="AL94" t="inlineStr">
        <is>
          <t>T</t>
        </is>
      </c>
      <c r="AM94" t="inlineStr">
        <is>
          <t>T</t>
        </is>
      </c>
      <c r="AN94" t="inlineStr">
        <is>
          <t>T</t>
        </is>
      </c>
      <c r="AO94" t="inlineStr">
        <is>
          <t>T</t>
        </is>
      </c>
      <c r="AP94" t="inlineStr">
        <is>
          <t>T</t>
        </is>
      </c>
      <c r="AQ94" t="inlineStr">
        <is>
          <t>T</t>
        </is>
      </c>
      <c r="AR94" t="inlineStr">
        <is>
          <t>T</t>
        </is>
      </c>
      <c r="AS94" t="inlineStr">
        <is>
          <t>T</t>
        </is>
      </c>
      <c r="AT94" t="inlineStr">
        <is>
          <t>T</t>
        </is>
      </c>
      <c r="AU94" t="inlineStr">
        <is>
          <t>T</t>
        </is>
      </c>
      <c r="AV94" t="inlineStr">
        <is>
          <t>T</t>
        </is>
      </c>
      <c r="AW94" t="inlineStr">
        <is>
          <t>T</t>
        </is>
      </c>
      <c r="AX94" t="inlineStr">
        <is>
          <t>T</t>
        </is>
      </c>
      <c r="AY94" t="inlineStr">
        <is>
          <t>T</t>
        </is>
      </c>
      <c r="AZ94" t="inlineStr">
        <is>
          <t>T</t>
        </is>
      </c>
      <c r="BA94" t="inlineStr">
        <is>
          <t>T</t>
        </is>
      </c>
      <c r="BB94" t="inlineStr">
        <is>
          <t>T</t>
        </is>
      </c>
      <c r="BC94" t="inlineStr">
        <is>
          <t>T</t>
        </is>
      </c>
      <c r="BD94" t="inlineStr">
        <is>
          <t>T</t>
        </is>
      </c>
      <c r="BE94" t="inlineStr">
        <is>
          <t>T</t>
        </is>
      </c>
      <c r="BF94" t="inlineStr">
        <is>
          <t>T</t>
        </is>
      </c>
      <c r="BG94" t="inlineStr">
        <is>
          <t>T</t>
        </is>
      </c>
      <c r="BH94" t="inlineStr">
        <is>
          <t>T</t>
        </is>
      </c>
      <c r="BI94" t="inlineStr">
        <is>
          <t>T</t>
        </is>
      </c>
      <c r="BJ94" t="inlineStr">
        <is>
          <t>T</t>
        </is>
      </c>
      <c r="BK94" t="inlineStr">
        <is>
          <t>T</t>
        </is>
      </c>
      <c r="BL94" t="inlineStr">
        <is>
          <t>T</t>
        </is>
      </c>
      <c r="BM94" t="inlineStr">
        <is>
          <t>T</t>
        </is>
      </c>
      <c r="BN94" t="inlineStr">
        <is>
          <t>T</t>
        </is>
      </c>
      <c r="BO94" t="inlineStr">
        <is>
          <t>T</t>
        </is>
      </c>
      <c r="BP94" t="inlineStr">
        <is>
          <t>T</t>
        </is>
      </c>
      <c r="BQ94" t="inlineStr">
        <is>
          <t>T</t>
        </is>
      </c>
      <c r="BR94" t="inlineStr">
        <is>
          <t>T</t>
        </is>
      </c>
      <c r="BS94" t="inlineStr">
        <is>
          <t>T</t>
        </is>
      </c>
    </row>
    <row r="95">
      <c r="A95" t="inlineStr">
        <is>
          <t>OREAS0190</t>
        </is>
      </c>
      <c r="B95" t="inlineStr">
        <is>
          <t>T</t>
        </is>
      </c>
      <c r="C95" t="n">
        <v>3.1755042</v>
      </c>
      <c r="D95" t="inlineStr">
        <is>
          <t>T</t>
        </is>
      </c>
      <c r="E95" t="inlineStr">
        <is>
          <t>T</t>
        </is>
      </c>
      <c r="F95" t="inlineStr">
        <is>
          <t>T</t>
        </is>
      </c>
      <c r="G95" t="inlineStr">
        <is>
          <t>T</t>
        </is>
      </c>
      <c r="H95" t="inlineStr">
        <is>
          <t>T</t>
        </is>
      </c>
      <c r="I95" t="inlineStr">
        <is>
          <t>T</t>
        </is>
      </c>
      <c r="J95" t="n">
        <v>0.0950539</v>
      </c>
      <c r="K95" t="inlineStr">
        <is>
          <t>T</t>
        </is>
      </c>
      <c r="L95" t="inlineStr">
        <is>
          <t>T</t>
        </is>
      </c>
      <c r="M95" t="inlineStr">
        <is>
          <t>T</t>
        </is>
      </c>
      <c r="N95" t="n">
        <v>0.089</v>
      </c>
      <c r="O95" t="n">
        <v>1.1809334</v>
      </c>
      <c r="P95" t="inlineStr">
        <is>
          <t>T</t>
        </is>
      </c>
      <c r="Q95" t="n">
        <v>0.0068</v>
      </c>
      <c r="R95" t="inlineStr">
        <is>
          <t>T</t>
        </is>
      </c>
      <c r="S95" t="inlineStr">
        <is>
          <t>T</t>
        </is>
      </c>
      <c r="T95" t="inlineStr">
        <is>
          <t>T</t>
        </is>
      </c>
      <c r="U95" t="n">
        <v>24.8156169</v>
      </c>
      <c r="V95" t="inlineStr">
        <is>
          <t>T</t>
        </is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n">
        <v>4.1307959</v>
      </c>
      <c r="AI95" t="n">
        <v>0.4445387</v>
      </c>
      <c r="AJ95" t="inlineStr">
        <is>
          <t>T</t>
        </is>
      </c>
      <c r="AK95" t="inlineStr">
        <is>
          <t>T</t>
        </is>
      </c>
      <c r="AL95" t="inlineStr">
        <is>
          <t>T</t>
        </is>
      </c>
      <c r="AM95" t="inlineStr">
        <is>
          <t>T</t>
        </is>
      </c>
      <c r="AN95" t="n">
        <v>1.64</v>
      </c>
      <c r="AO95" t="inlineStr">
        <is>
          <t>T</t>
        </is>
      </c>
      <c r="AP95" t="inlineStr">
        <is>
          <t>T</t>
        </is>
      </c>
      <c r="AQ95" t="inlineStr">
        <is>
          <t>T</t>
        </is>
      </c>
      <c r="AR95" t="inlineStr">
        <is>
          <t>T</t>
        </is>
      </c>
      <c r="AS95" t="inlineStr">
        <is>
          <t>T</t>
        </is>
      </c>
      <c r="AT95" t="inlineStr">
        <is>
          <t>T</t>
        </is>
      </c>
      <c r="AU95" t="inlineStr">
        <is>
          <t>T</t>
        </is>
      </c>
      <c r="AV95" t="inlineStr">
        <is>
          <t>T</t>
        </is>
      </c>
      <c r="AW95" t="inlineStr">
        <is>
          <t>T</t>
        </is>
      </c>
      <c r="AX95" t="inlineStr">
        <is>
          <t>T</t>
        </is>
      </c>
      <c r="AY95" t="inlineStr">
        <is>
          <t>T</t>
        </is>
      </c>
      <c r="AZ95" t="inlineStr">
        <is>
          <t>T</t>
        </is>
      </c>
      <c r="BA95" t="inlineStr">
        <is>
          <t>T</t>
        </is>
      </c>
      <c r="BB95" t="n">
        <v>17.8653627</v>
      </c>
      <c r="BC95" t="inlineStr">
        <is>
          <t>T</t>
        </is>
      </c>
      <c r="BD95" t="inlineStr">
        <is>
          <t>T</t>
        </is>
      </c>
      <c r="BE95" t="inlineStr">
        <is>
          <t>T</t>
        </is>
      </c>
      <c r="BF95" t="inlineStr">
        <is>
          <t>T</t>
        </is>
      </c>
      <c r="BG95" t="inlineStr">
        <is>
          <t>T</t>
        </is>
      </c>
      <c r="BH95" t="inlineStr">
        <is>
          <t>T</t>
        </is>
      </c>
      <c r="BI95" t="inlineStr">
        <is>
          <t>T</t>
        </is>
      </c>
      <c r="BJ95" t="n">
        <v>0.0383579</v>
      </c>
      <c r="BK95" t="inlineStr">
        <is>
          <t>T</t>
        </is>
      </c>
      <c r="BL95" t="inlineStr">
        <is>
          <t>T</t>
        </is>
      </c>
      <c r="BM95" t="inlineStr">
        <is>
          <t>T</t>
        </is>
      </c>
      <c r="BN95" t="inlineStr">
        <is>
          <t>T</t>
        </is>
      </c>
      <c r="BO95" t="inlineStr">
        <is>
          <t>T</t>
        </is>
      </c>
      <c r="BP95" t="inlineStr">
        <is>
          <t>T</t>
        </is>
      </c>
      <c r="BQ95" t="inlineStr">
        <is>
          <t>T</t>
        </is>
      </c>
      <c r="BR95" t="n">
        <v>0.0353</v>
      </c>
      <c r="BS95" t="inlineStr">
        <is>
          <t>T</t>
        </is>
      </c>
    </row>
    <row r="96">
      <c r="A96" t="inlineStr">
        <is>
          <t>OREAS0191</t>
        </is>
      </c>
      <c r="B96" t="inlineStr">
        <is>
          <t>T</t>
        </is>
      </c>
      <c r="C96" t="n">
        <v>2.2599005</v>
      </c>
      <c r="D96" t="inlineStr">
        <is>
          <t>T</t>
        </is>
      </c>
      <c r="E96" t="inlineStr">
        <is>
          <t>T</t>
        </is>
      </c>
      <c r="F96" t="inlineStr">
        <is>
          <t>T</t>
        </is>
      </c>
      <c r="G96" t="inlineStr">
        <is>
          <t>T</t>
        </is>
      </c>
      <c r="H96" t="inlineStr">
        <is>
          <t>T</t>
        </is>
      </c>
      <c r="I96" t="inlineStr">
        <is>
          <t>T</t>
        </is>
      </c>
      <c r="J96" t="n">
        <v>0.1972547</v>
      </c>
      <c r="K96" t="inlineStr">
        <is>
          <t>T</t>
        </is>
      </c>
      <c r="L96" t="inlineStr">
        <is>
          <t>T</t>
        </is>
      </c>
      <c r="M96" t="inlineStr">
        <is>
          <t>T</t>
        </is>
      </c>
      <c r="N96" t="n">
        <v>0.0665</v>
      </c>
      <c r="O96" t="n">
        <v>0.8376006</v>
      </c>
      <c r="P96" t="inlineStr">
        <is>
          <t>T</t>
        </is>
      </c>
      <c r="Q96" t="n">
        <v>0.0053</v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n">
        <v>17.3877181</v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inlineStr">
        <is>
          <t>T</t>
        </is>
      </c>
      <c r="AD96" t="inlineStr">
        <is>
          <t>T</t>
        </is>
      </c>
      <c r="AE96" t="inlineStr">
        <is>
          <t>T</t>
        </is>
      </c>
      <c r="AF96" t="inlineStr">
        <is>
          <t>T</t>
        </is>
      </c>
      <c r="AG96" t="inlineStr">
        <is>
          <t>T</t>
        </is>
      </c>
      <c r="AH96" t="n">
        <v>6.0002072</v>
      </c>
      <c r="AI96" t="n">
        <v>0.3074597</v>
      </c>
      <c r="AJ96" t="inlineStr">
        <is>
          <t>T</t>
        </is>
      </c>
      <c r="AK96" t="inlineStr">
        <is>
          <t>T</t>
        </is>
      </c>
      <c r="AL96" t="inlineStr">
        <is>
          <t>T</t>
        </is>
      </c>
      <c r="AM96" t="inlineStr">
        <is>
          <t>T</t>
        </is>
      </c>
      <c r="AN96" t="n">
        <v>1.75</v>
      </c>
      <c r="AO96" t="inlineStr">
        <is>
          <t>T</t>
        </is>
      </c>
      <c r="AP96" t="inlineStr">
        <is>
          <t>T</t>
        </is>
      </c>
      <c r="AQ96" t="inlineStr">
        <is>
          <t>T</t>
        </is>
      </c>
      <c r="AR96" t="inlineStr">
        <is>
          <t>T</t>
        </is>
      </c>
      <c r="AS96" t="inlineStr">
        <is>
          <t>T</t>
        </is>
      </c>
      <c r="AT96" t="inlineStr">
        <is>
          <t>T</t>
        </is>
      </c>
      <c r="AU96" t="inlineStr">
        <is>
          <t>T</t>
        </is>
      </c>
      <c r="AV96" t="inlineStr">
        <is>
          <t>T</t>
        </is>
      </c>
      <c r="AW96" t="inlineStr">
        <is>
          <t>T</t>
        </is>
      </c>
      <c r="AX96" t="inlineStr">
        <is>
          <t>T</t>
        </is>
      </c>
      <c r="AY96" t="inlineStr">
        <is>
          <t>T</t>
        </is>
      </c>
      <c r="AZ96" t="inlineStr">
        <is>
          <t>T</t>
        </is>
      </c>
      <c r="BA96" t="inlineStr">
        <is>
          <t>T</t>
        </is>
      </c>
      <c r="BB96" t="n">
        <v>22.4228531</v>
      </c>
      <c r="BC96" t="inlineStr">
        <is>
          <t>T</t>
        </is>
      </c>
      <c r="BD96" t="inlineStr">
        <is>
          <t>T</t>
        </is>
      </c>
      <c r="BE96" t="inlineStr">
        <is>
          <t>T</t>
        </is>
      </c>
      <c r="BF96" t="inlineStr">
        <is>
          <t>T</t>
        </is>
      </c>
      <c r="BG96" t="inlineStr">
        <is>
          <t>T</t>
        </is>
      </c>
      <c r="BH96" t="inlineStr">
        <is>
          <t>T</t>
        </is>
      </c>
      <c r="BI96" t="inlineStr">
        <is>
          <t>T</t>
        </is>
      </c>
      <c r="BJ96" t="n">
        <v>0.0311658</v>
      </c>
      <c r="BK96" t="inlineStr">
        <is>
          <t>T</t>
        </is>
      </c>
      <c r="BL96" t="inlineStr">
        <is>
          <t>T</t>
        </is>
      </c>
      <c r="BM96" t="inlineStr">
        <is>
          <t>T</t>
        </is>
      </c>
      <c r="BN96" t="inlineStr">
        <is>
          <t>T</t>
        </is>
      </c>
      <c r="BO96" t="inlineStr">
        <is>
          <t>T</t>
        </is>
      </c>
      <c r="BP96" t="inlineStr">
        <is>
          <t>T</t>
        </is>
      </c>
      <c r="BQ96" t="inlineStr">
        <is>
          <t>T</t>
        </is>
      </c>
      <c r="BR96" t="n">
        <v>0.0302</v>
      </c>
      <c r="BS96" t="inlineStr">
        <is>
          <t>T</t>
        </is>
      </c>
    </row>
    <row r="97">
      <c r="A97" t="inlineStr">
        <is>
          <t>OREAS0192</t>
        </is>
      </c>
      <c r="B97" t="inlineStr">
        <is>
          <t>T</t>
        </is>
      </c>
      <c r="C97" t="n">
        <v>1.4607319</v>
      </c>
      <c r="D97" t="inlineStr">
        <is>
          <t>T</t>
        </is>
      </c>
      <c r="E97" t="inlineStr">
        <is>
          <t>T</t>
        </is>
      </c>
      <c r="F97" t="inlineStr">
        <is>
          <t>T</t>
        </is>
      </c>
      <c r="G97" t="inlineStr">
        <is>
          <t>T</t>
        </is>
      </c>
      <c r="H97" t="inlineStr">
        <is>
          <t>T</t>
        </is>
      </c>
      <c r="I97" t="inlineStr">
        <is>
          <t>T</t>
        </is>
      </c>
      <c r="J97" t="n">
        <v>0.2236982</v>
      </c>
      <c r="K97" t="inlineStr">
        <is>
          <t>T</t>
        </is>
      </c>
      <c r="L97" t="inlineStr">
        <is>
          <t>T</t>
        </is>
      </c>
      <c r="M97" t="inlineStr">
        <is>
          <t>T</t>
        </is>
      </c>
      <c r="N97" t="n">
        <v>0.0404</v>
      </c>
      <c r="O97" t="n">
        <v>0.6246084</v>
      </c>
      <c r="P97" t="inlineStr">
        <is>
          <t>T</t>
        </is>
      </c>
      <c r="Q97" t="inlineStr">
        <is>
          <t>T</t>
        </is>
      </c>
      <c r="R97" t="inlineStr">
        <is>
          <t>T</t>
        </is>
      </c>
      <c r="S97" t="inlineStr">
        <is>
          <t>T</t>
        </is>
      </c>
      <c r="T97" t="inlineStr">
        <is>
          <t>T</t>
        </is>
      </c>
      <c r="U97" t="n">
        <v>12.6596016</v>
      </c>
      <c r="V97" t="inlineStr">
        <is>
          <t>T</t>
        </is>
      </c>
      <c r="W97" t="inlineStr">
        <is>
          <t>T</t>
        </is>
      </c>
      <c r="X97" t="inlineStr">
        <is>
          <t>T</t>
        </is>
      </c>
      <c r="Y97" t="inlineStr">
        <is>
          <t>T</t>
        </is>
      </c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inlineStr">
        <is>
          <t>T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n">
        <v>12.8205432</v>
      </c>
      <c r="AI97" t="n">
        <v>0.2152992</v>
      </c>
      <c r="AJ97" t="inlineStr">
        <is>
          <t>T</t>
        </is>
      </c>
      <c r="AK97" t="n">
        <v>0.0163209</v>
      </c>
      <c r="AL97" t="inlineStr">
        <is>
          <t>T</t>
        </is>
      </c>
      <c r="AM97" t="inlineStr">
        <is>
          <t>T</t>
        </is>
      </c>
      <c r="AN97" t="n">
        <v>1.77</v>
      </c>
      <c r="AO97" t="inlineStr">
        <is>
          <t>T</t>
        </is>
      </c>
      <c r="AP97" t="inlineStr">
        <is>
          <t>T</t>
        </is>
      </c>
      <c r="AQ97" t="inlineStr">
        <is>
          <t>T</t>
        </is>
      </c>
      <c r="AR97" t="inlineStr">
        <is>
          <t>T</t>
        </is>
      </c>
      <c r="AS97" t="inlineStr">
        <is>
          <t>T</t>
        </is>
      </c>
      <c r="AT97" t="inlineStr">
        <is>
          <t>T</t>
        </is>
      </c>
      <c r="AU97" t="inlineStr">
        <is>
          <t>T</t>
        </is>
      </c>
      <c r="AV97" t="inlineStr">
        <is>
          <t>T</t>
        </is>
      </c>
      <c r="AW97" t="inlineStr">
        <is>
          <t>T</t>
        </is>
      </c>
      <c r="AX97" t="inlineStr">
        <is>
          <t>T</t>
        </is>
      </c>
      <c r="AY97" t="inlineStr">
        <is>
          <t>T</t>
        </is>
      </c>
      <c r="AZ97" t="inlineStr">
        <is>
          <t>T</t>
        </is>
      </c>
      <c r="BA97" t="inlineStr">
        <is>
          <t>T</t>
        </is>
      </c>
      <c r="BB97" t="n">
        <v>20.3708138</v>
      </c>
      <c r="BC97" t="inlineStr">
        <is>
          <t>T</t>
        </is>
      </c>
      <c r="BD97" t="inlineStr">
        <is>
          <t>T</t>
        </is>
      </c>
      <c r="BE97" t="inlineStr">
        <is>
          <t>T</t>
        </is>
      </c>
      <c r="BF97" t="inlineStr">
        <is>
          <t>T</t>
        </is>
      </c>
      <c r="BG97" t="inlineStr">
        <is>
          <t>T</t>
        </is>
      </c>
      <c r="BH97" t="inlineStr">
        <is>
          <t>T</t>
        </is>
      </c>
      <c r="BI97" t="inlineStr">
        <is>
          <t>T</t>
        </is>
      </c>
      <c r="BJ97" t="n">
        <v>0.0215763</v>
      </c>
      <c r="BK97" t="inlineStr">
        <is>
          <t>T</t>
        </is>
      </c>
      <c r="BL97" t="inlineStr">
        <is>
          <t>T</t>
        </is>
      </c>
      <c r="BM97" t="inlineStr">
        <is>
          <t>T</t>
        </is>
      </c>
      <c r="BN97" t="inlineStr">
        <is>
          <t>T</t>
        </is>
      </c>
      <c r="BO97" t="inlineStr">
        <is>
          <t>T</t>
        </is>
      </c>
      <c r="BP97" t="inlineStr">
        <is>
          <t>T</t>
        </is>
      </c>
      <c r="BQ97" t="inlineStr">
        <is>
          <t>T</t>
        </is>
      </c>
      <c r="BR97" t="n">
        <v>0.0176</v>
      </c>
      <c r="BS97" t="inlineStr">
        <is>
          <t>T</t>
        </is>
      </c>
    </row>
    <row r="98">
      <c r="A98" t="inlineStr">
        <is>
          <t>OREAS0193</t>
        </is>
      </c>
      <c r="B98" t="inlineStr">
        <is>
          <t>T</t>
        </is>
      </c>
      <c r="C98" t="n">
        <v>1.6300922</v>
      </c>
      <c r="D98" t="inlineStr">
        <is>
          <t>T</t>
        </is>
      </c>
      <c r="E98" t="inlineStr">
        <is>
          <t>T</t>
        </is>
      </c>
      <c r="F98" t="inlineStr">
        <is>
          <t>T</t>
        </is>
      </c>
      <c r="G98" t="inlineStr">
        <is>
          <t>T</t>
        </is>
      </c>
      <c r="H98" t="inlineStr">
        <is>
          <t>T</t>
        </is>
      </c>
      <c r="I98" t="inlineStr">
        <is>
          <t>T</t>
        </is>
      </c>
      <c r="J98" t="n">
        <v>0.2587181</v>
      </c>
      <c r="K98" t="inlineStr">
        <is>
          <t>T</t>
        </is>
      </c>
      <c r="L98" t="inlineStr">
        <is>
          <t>T</t>
        </is>
      </c>
      <c r="M98" t="inlineStr">
        <is>
          <t>T</t>
        </is>
      </c>
      <c r="N98" t="n">
        <v>0.0495</v>
      </c>
      <c r="O98" t="n">
        <v>0.658408</v>
      </c>
      <c r="P98" t="inlineStr">
        <is>
          <t>T</t>
        </is>
      </c>
      <c r="Q98" t="inlineStr">
        <is>
          <t>T</t>
        </is>
      </c>
      <c r="R98" t="inlineStr">
        <is>
          <t>T</t>
        </is>
      </c>
      <c r="S98" t="inlineStr">
        <is>
          <t>T</t>
        </is>
      </c>
      <c r="T98" t="inlineStr">
        <is>
          <t>T</t>
        </is>
      </c>
      <c r="U98" t="n">
        <v>13.6457916</v>
      </c>
      <c r="V98" t="inlineStr">
        <is>
          <t>T</t>
        </is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>
        <is>
          <t>T</t>
        </is>
      </c>
      <c r="AB98" t="inlineStr">
        <is>
          <t>T</t>
        </is>
      </c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>
        <is>
          <t>T</t>
        </is>
      </c>
      <c r="AG98" t="inlineStr">
        <is>
          <t>T</t>
        </is>
      </c>
      <c r="AH98" t="n">
        <v>12.2175073</v>
      </c>
      <c r="AI98" t="n">
        <v>0.2447286</v>
      </c>
      <c r="AJ98" t="inlineStr">
        <is>
          <t>T</t>
        </is>
      </c>
      <c r="AK98" t="n">
        <v>0.0222557</v>
      </c>
      <c r="AL98" t="inlineStr">
        <is>
          <t>T</t>
        </is>
      </c>
      <c r="AM98" t="inlineStr">
        <is>
          <t>T</t>
        </is>
      </c>
      <c r="AN98" t="n">
        <v>1.93</v>
      </c>
      <c r="AO98" t="inlineStr">
        <is>
          <t>T</t>
        </is>
      </c>
      <c r="AP98" t="inlineStr">
        <is>
          <t>T</t>
        </is>
      </c>
      <c r="AQ98" t="inlineStr">
        <is>
          <t>T</t>
        </is>
      </c>
      <c r="AR98" t="inlineStr">
        <is>
          <t>T</t>
        </is>
      </c>
      <c r="AS98" t="inlineStr">
        <is>
          <t>T</t>
        </is>
      </c>
      <c r="AT98" t="inlineStr">
        <is>
          <t>T</t>
        </is>
      </c>
      <c r="AU98" t="inlineStr">
        <is>
          <t>T</t>
        </is>
      </c>
      <c r="AV98" t="inlineStr">
        <is>
          <t>T</t>
        </is>
      </c>
      <c r="AW98" t="inlineStr">
        <is>
          <t>T</t>
        </is>
      </c>
      <c r="AX98" t="inlineStr">
        <is>
          <t>T</t>
        </is>
      </c>
      <c r="AY98" t="inlineStr">
        <is>
          <t>T</t>
        </is>
      </c>
      <c r="AZ98" t="inlineStr">
        <is>
          <t>T</t>
        </is>
      </c>
      <c r="BA98" t="inlineStr">
        <is>
          <t>T</t>
        </is>
      </c>
      <c r="BB98" t="n">
        <v>19.9688198</v>
      </c>
      <c r="BC98" t="inlineStr">
        <is>
          <t>T</t>
        </is>
      </c>
      <c r="BD98" t="inlineStr">
        <is>
          <t>T</t>
        </is>
      </c>
      <c r="BE98" t="inlineStr">
        <is>
          <t>T</t>
        </is>
      </c>
      <c r="BF98" t="inlineStr">
        <is>
          <t>T</t>
        </is>
      </c>
      <c r="BG98" t="inlineStr">
        <is>
          <t>T</t>
        </is>
      </c>
      <c r="BH98" t="inlineStr">
        <is>
          <t>T</t>
        </is>
      </c>
      <c r="BI98" t="inlineStr">
        <is>
          <t>T</t>
        </is>
      </c>
      <c r="BJ98" t="n">
        <v>0.0317652</v>
      </c>
      <c r="BK98" t="inlineStr">
        <is>
          <t>T</t>
        </is>
      </c>
      <c r="BL98" t="inlineStr">
        <is>
          <t>T</t>
        </is>
      </c>
      <c r="BM98" t="inlineStr">
        <is>
          <t>T</t>
        </is>
      </c>
      <c r="BN98" t="inlineStr">
        <is>
          <t>T</t>
        </is>
      </c>
      <c r="BO98" t="inlineStr">
        <is>
          <t>T</t>
        </is>
      </c>
      <c r="BP98" t="inlineStr">
        <is>
          <t>T</t>
        </is>
      </c>
      <c r="BQ98" t="inlineStr">
        <is>
          <t>T</t>
        </is>
      </c>
      <c r="BR98" t="n">
        <v>0.0219</v>
      </c>
      <c r="BS98" t="inlineStr">
        <is>
          <t>T</t>
        </is>
      </c>
    </row>
    <row r="99">
      <c r="A99" t="inlineStr">
        <is>
          <t>OREAS0194</t>
        </is>
      </c>
      <c r="B99" t="inlineStr">
        <is>
          <t>T</t>
        </is>
      </c>
      <c r="C99" t="n">
        <v>1.4501469</v>
      </c>
      <c r="D99" t="inlineStr">
        <is>
          <t>T</t>
        </is>
      </c>
      <c r="E99" t="inlineStr">
        <is>
          <t>T</t>
        </is>
      </c>
      <c r="F99" t="inlineStr">
        <is>
          <t>T</t>
        </is>
      </c>
      <c r="G99" t="inlineStr">
        <is>
          <t>T</t>
        </is>
      </c>
      <c r="H99" t="inlineStr">
        <is>
          <t>T</t>
        </is>
      </c>
      <c r="I99" t="inlineStr">
        <is>
          <t>T</t>
        </is>
      </c>
      <c r="J99" t="n">
        <v>0.2222688</v>
      </c>
      <c r="K99" t="inlineStr">
        <is>
          <t>T</t>
        </is>
      </c>
      <c r="L99" t="inlineStr">
        <is>
          <t>T</t>
        </is>
      </c>
      <c r="M99" t="inlineStr">
        <is>
          <t>T</t>
        </is>
      </c>
      <c r="N99" t="n">
        <v>0.0428</v>
      </c>
      <c r="O99" t="n">
        <v>0.5604302</v>
      </c>
      <c r="P99" t="inlineStr">
        <is>
          <t>T</t>
        </is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n">
        <v>11.5195381</v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inlineStr">
        <is>
          <t>T</t>
        </is>
      </c>
      <c r="AD99" t="inlineStr">
        <is>
          <t>T</t>
        </is>
      </c>
      <c r="AE99" t="inlineStr">
        <is>
          <t>T</t>
        </is>
      </c>
      <c r="AF99" t="inlineStr">
        <is>
          <t>T</t>
        </is>
      </c>
      <c r="AG99" t="inlineStr">
        <is>
          <t>T</t>
        </is>
      </c>
      <c r="AH99" t="n">
        <v>13.7311274</v>
      </c>
      <c r="AI99" t="n">
        <v>0.2029079</v>
      </c>
      <c r="AJ99" t="inlineStr">
        <is>
          <t>T</t>
        </is>
      </c>
      <c r="AK99" t="n">
        <v>0.0200302</v>
      </c>
      <c r="AL99" t="inlineStr">
        <is>
          <t>T</t>
        </is>
      </c>
      <c r="AM99" t="inlineStr">
        <is>
          <t>T</t>
        </is>
      </c>
      <c r="AN99" t="n">
        <v>2.13</v>
      </c>
      <c r="AO99" t="inlineStr">
        <is>
          <t>T</t>
        </is>
      </c>
      <c r="AP99" t="inlineStr">
        <is>
          <t>T</t>
        </is>
      </c>
      <c r="AQ99" t="inlineStr">
        <is>
          <t>T</t>
        </is>
      </c>
      <c r="AR99" t="inlineStr">
        <is>
          <t>T</t>
        </is>
      </c>
      <c r="AS99" t="inlineStr">
        <is>
          <t>T</t>
        </is>
      </c>
      <c r="AT99" t="inlineStr">
        <is>
          <t>T</t>
        </is>
      </c>
      <c r="AU99" t="inlineStr">
        <is>
          <t>T</t>
        </is>
      </c>
      <c r="AV99" t="inlineStr">
        <is>
          <t>T</t>
        </is>
      </c>
      <c r="AW99" t="inlineStr">
        <is>
          <t>T</t>
        </is>
      </c>
      <c r="AX99" t="inlineStr">
        <is>
          <t>T</t>
        </is>
      </c>
      <c r="AY99" t="inlineStr">
        <is>
          <t>T</t>
        </is>
      </c>
      <c r="AZ99" t="inlineStr">
        <is>
          <t>T</t>
        </is>
      </c>
      <c r="BA99" t="inlineStr">
        <is>
          <t>T</t>
        </is>
      </c>
      <c r="BB99" t="n">
        <v>20.1090503</v>
      </c>
      <c r="BC99" t="inlineStr">
        <is>
          <t>T</t>
        </is>
      </c>
      <c r="BD99" t="inlineStr">
        <is>
          <t>T</t>
        </is>
      </c>
      <c r="BE99" t="inlineStr">
        <is>
          <t>T</t>
        </is>
      </c>
      <c r="BF99" t="inlineStr">
        <is>
          <t>T</t>
        </is>
      </c>
      <c r="BG99" t="inlineStr">
        <is>
          <t>T</t>
        </is>
      </c>
      <c r="BH99" t="inlineStr">
        <is>
          <t>T</t>
        </is>
      </c>
      <c r="BI99" t="inlineStr">
        <is>
          <t>T</t>
        </is>
      </c>
      <c r="BJ99" t="n">
        <v>0.020977</v>
      </c>
      <c r="BK99" t="inlineStr">
        <is>
          <t>T</t>
        </is>
      </c>
      <c r="BL99" t="inlineStr">
        <is>
          <t>T</t>
        </is>
      </c>
      <c r="BM99" t="inlineStr">
        <is>
          <t>T</t>
        </is>
      </c>
      <c r="BN99" t="inlineStr">
        <is>
          <t>T</t>
        </is>
      </c>
      <c r="BO99" t="inlineStr">
        <is>
          <t>T</t>
        </is>
      </c>
      <c r="BP99" t="inlineStr">
        <is>
          <t>T</t>
        </is>
      </c>
      <c r="BQ99" t="inlineStr">
        <is>
          <t>T</t>
        </is>
      </c>
      <c r="BR99" t="n">
        <v>0.0174</v>
      </c>
      <c r="BS99" t="inlineStr">
        <is>
          <t>T</t>
        </is>
      </c>
    </row>
    <row r="100">
      <c r="A100" t="inlineStr">
        <is>
          <t>OREAS0195</t>
        </is>
      </c>
      <c r="B100" t="inlineStr">
        <is>
          <t>T</t>
        </is>
      </c>
      <c r="C100" t="n">
        <v>1.6565547</v>
      </c>
      <c r="D100" t="inlineStr">
        <is>
          <t>T</t>
        </is>
      </c>
      <c r="E100" t="inlineStr">
        <is>
          <t>T</t>
        </is>
      </c>
      <c r="F100" t="inlineStr">
        <is>
          <t>T</t>
        </is>
      </c>
      <c r="G100" t="inlineStr">
        <is>
          <t>T</t>
        </is>
      </c>
      <c r="H100" t="inlineStr">
        <is>
          <t>T</t>
        </is>
      </c>
      <c r="I100" t="inlineStr">
        <is>
          <t>T</t>
        </is>
      </c>
      <c r="J100" t="n">
        <v>0.2787294</v>
      </c>
      <c r="K100" t="inlineStr">
        <is>
          <t>T</t>
        </is>
      </c>
      <c r="L100" t="inlineStr">
        <is>
          <t>T</t>
        </is>
      </c>
      <c r="M100" t="inlineStr">
        <is>
          <t>T</t>
        </is>
      </c>
      <c r="N100" t="n">
        <v>0.0477</v>
      </c>
      <c r="O100" t="n">
        <v>0.6558079999999999</v>
      </c>
      <c r="P100" t="inlineStr">
        <is>
          <t>T</t>
        </is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n">
        <v>12.7924925</v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n">
        <v>11.3853177</v>
      </c>
      <c r="AI100" t="n">
        <v>0.2207204</v>
      </c>
      <c r="AJ100" t="inlineStr">
        <is>
          <t>T</t>
        </is>
      </c>
      <c r="AK100" t="n">
        <v>0.0229976</v>
      </c>
      <c r="AL100" t="inlineStr">
        <is>
          <t>T</t>
        </is>
      </c>
      <c r="AM100" t="inlineStr">
        <is>
          <t>T</t>
        </is>
      </c>
      <c r="AN100" t="n">
        <v>2.94</v>
      </c>
      <c r="AO100" t="inlineStr">
        <is>
          <t>T</t>
        </is>
      </c>
      <c r="AP100" t="inlineStr">
        <is>
          <t>T</t>
        </is>
      </c>
      <c r="AQ100" t="inlineStr">
        <is>
          <t>T</t>
        </is>
      </c>
      <c r="AR100" t="inlineStr">
        <is>
          <t>T</t>
        </is>
      </c>
      <c r="AS100" t="inlineStr">
        <is>
          <t>T</t>
        </is>
      </c>
      <c r="AT100" t="inlineStr">
        <is>
          <t>T</t>
        </is>
      </c>
      <c r="AU100" t="inlineStr">
        <is>
          <t>T</t>
        </is>
      </c>
      <c r="AV100" t="inlineStr">
        <is>
          <t>T</t>
        </is>
      </c>
      <c r="AW100" t="inlineStr">
        <is>
          <t>T</t>
        </is>
      </c>
      <c r="AX100" t="inlineStr">
        <is>
          <t>T</t>
        </is>
      </c>
      <c r="AY100" t="inlineStr">
        <is>
          <t>T</t>
        </is>
      </c>
      <c r="AZ100" t="inlineStr">
        <is>
          <t>T</t>
        </is>
      </c>
      <c r="BA100" t="inlineStr">
        <is>
          <t>T</t>
        </is>
      </c>
      <c r="BB100" t="n">
        <v>20.5671365</v>
      </c>
      <c r="BC100" t="inlineStr">
        <is>
          <t>T</t>
        </is>
      </c>
      <c r="BD100" t="inlineStr">
        <is>
          <t>T</t>
        </is>
      </c>
      <c r="BE100" t="inlineStr">
        <is>
          <t>T</t>
        </is>
      </c>
      <c r="BF100" t="inlineStr">
        <is>
          <t>T</t>
        </is>
      </c>
      <c r="BG100" t="inlineStr">
        <is>
          <t>T</t>
        </is>
      </c>
      <c r="BH100" t="inlineStr">
        <is>
          <t>T</t>
        </is>
      </c>
      <c r="BI100" t="inlineStr">
        <is>
          <t>T</t>
        </is>
      </c>
      <c r="BJ100" t="n">
        <v>0.0221757</v>
      </c>
      <c r="BK100" t="inlineStr">
        <is>
          <t>T</t>
        </is>
      </c>
      <c r="BL100" t="inlineStr">
        <is>
          <t>T</t>
        </is>
      </c>
      <c r="BM100" t="inlineStr">
        <is>
          <t>T</t>
        </is>
      </c>
      <c r="BN100" t="inlineStr">
        <is>
          <t>T</t>
        </is>
      </c>
      <c r="BO100" t="inlineStr">
        <is>
          <t>T</t>
        </is>
      </c>
      <c r="BP100" t="inlineStr">
        <is>
          <t>T</t>
        </is>
      </c>
      <c r="BQ100" t="inlineStr">
        <is>
          <t>T</t>
        </is>
      </c>
      <c r="BR100" t="n">
        <v>0.03</v>
      </c>
      <c r="BS100" t="inlineStr">
        <is>
          <t>T</t>
        </is>
      </c>
    </row>
    <row r="101">
      <c r="A101" t="inlineStr">
        <is>
          <t>OREAS0197</t>
        </is>
      </c>
      <c r="B101" t="inlineStr">
        <is>
          <t>T</t>
        </is>
      </c>
      <c r="C101" t="n">
        <v>9.0501869</v>
      </c>
      <c r="D101" t="inlineStr">
        <is>
          <t>T</t>
        </is>
      </c>
      <c r="E101" t="inlineStr">
        <is>
          <t>T</t>
        </is>
      </c>
      <c r="F101" t="inlineStr">
        <is>
          <t>T</t>
        </is>
      </c>
      <c r="G101" t="n">
        <v>0.0244</v>
      </c>
      <c r="H101" t="inlineStr">
        <is>
          <t>T</t>
        </is>
      </c>
      <c r="I101" t="inlineStr">
        <is>
          <t>T</t>
        </is>
      </c>
      <c r="J101" t="n">
        <v>0.7289846</v>
      </c>
      <c r="K101" t="inlineStr">
        <is>
          <t>T</t>
        </is>
      </c>
      <c r="L101" t="n">
        <v>0.00485</v>
      </c>
      <c r="M101" t="inlineStr">
        <is>
          <t>T</t>
        </is>
      </c>
      <c r="N101" t="n">
        <v>0.0327</v>
      </c>
      <c r="O101" t="n">
        <v>0.1163144</v>
      </c>
      <c r="P101" t="n">
        <v>9.899999999999999e-05</v>
      </c>
      <c r="Q101" t="n">
        <v>0.0257</v>
      </c>
      <c r="R101" t="inlineStr">
        <is>
          <t>T</t>
        </is>
      </c>
      <c r="S101" t="n">
        <v>0.000155</v>
      </c>
      <c r="T101" t="inlineStr">
        <is>
          <t>T</t>
        </is>
      </c>
      <c r="U101" t="n">
        <v>26.4732554</v>
      </c>
      <c r="V101" t="n">
        <v>0.00224</v>
      </c>
      <c r="W101" t="inlineStr">
        <is>
          <t>T</t>
        </is>
      </c>
      <c r="X101" t="inlineStr">
        <is>
          <t>T</t>
        </is>
      </c>
      <c r="Y101" t="n">
        <v>0.000238</v>
      </c>
      <c r="Z101" t="inlineStr">
        <is>
          <t>T</t>
        </is>
      </c>
      <c r="AA101" t="n">
        <v>5.1e-05</v>
      </c>
      <c r="AB101" t="inlineStr">
        <is>
          <t>T</t>
        </is>
      </c>
      <c r="AC101" t="inlineStr">
        <is>
          <t>T</t>
        </is>
      </c>
      <c r="AD101" t="n">
        <v>0.190934</v>
      </c>
      <c r="AE101" t="n">
        <v>0.000755</v>
      </c>
      <c r="AF101" t="n">
        <v>0.00176</v>
      </c>
      <c r="AG101" t="inlineStr">
        <is>
          <t>T</t>
        </is>
      </c>
      <c r="AH101" t="n">
        <v>1.3688915</v>
      </c>
      <c r="AI101" t="n">
        <v>0.7047563999999999</v>
      </c>
      <c r="AJ101" t="n">
        <v>0.000265</v>
      </c>
      <c r="AK101" t="n">
        <v>0.1320506</v>
      </c>
      <c r="AL101" t="n">
        <v>0.000491</v>
      </c>
      <c r="AM101" t="n">
        <v>0.00106</v>
      </c>
      <c r="AN101" t="n">
        <v>0.0522</v>
      </c>
      <c r="AO101" t="n">
        <v>0.07550080000000001</v>
      </c>
      <c r="AP101" t="inlineStr">
        <is>
          <t>T</t>
        </is>
      </c>
      <c r="AQ101" t="inlineStr">
        <is>
          <t>T</t>
        </is>
      </c>
      <c r="AR101" t="n">
        <v>0.000253</v>
      </c>
      <c r="AS101" t="inlineStr">
        <is>
          <t>T</t>
        </is>
      </c>
      <c r="AT101" t="n">
        <v>0.00105</v>
      </c>
      <c r="AU101" t="inlineStr">
        <is>
          <t>T</t>
        </is>
      </c>
      <c r="AV101" t="inlineStr">
        <is>
          <t>T</t>
        </is>
      </c>
      <c r="AW101" t="inlineStr">
        <is>
          <t>T</t>
        </is>
      </c>
      <c r="AX101" t="n">
        <v>0.0252313</v>
      </c>
      <c r="AY101" t="inlineStr">
        <is>
          <t>T</t>
        </is>
      </c>
      <c r="AZ101" t="n">
        <v>0.0205</v>
      </c>
      <c r="BA101" t="inlineStr">
        <is>
          <t>T</t>
        </is>
      </c>
      <c r="BB101" t="n">
        <v>13.25178</v>
      </c>
      <c r="BC101" t="n">
        <v>0.000306</v>
      </c>
      <c r="BD101" t="inlineStr">
        <is>
          <t>T</t>
        </is>
      </c>
      <c r="BE101" t="n">
        <v>0.0078</v>
      </c>
      <c r="BF101" t="n">
        <v>4e-05</v>
      </c>
      <c r="BG101" t="n">
        <v>4.7e-05</v>
      </c>
      <c r="BH101" t="inlineStr">
        <is>
          <t>T</t>
        </is>
      </c>
      <c r="BI101" t="n">
        <v>0.000324</v>
      </c>
      <c r="BJ101" t="n">
        <v>0.7791458</v>
      </c>
      <c r="BK101" t="inlineStr">
        <is>
          <t>T</t>
        </is>
      </c>
      <c r="BL101" t="n">
        <v>2.1e-05</v>
      </c>
      <c r="BM101" t="n">
        <v>0.000122</v>
      </c>
      <c r="BN101" t="n">
        <v>0.0502</v>
      </c>
      <c r="BO101" t="n">
        <v>0.000328</v>
      </c>
      <c r="BP101" t="n">
        <v>0.00114</v>
      </c>
      <c r="BQ101" t="n">
        <v>0.000147</v>
      </c>
      <c r="BR101" t="n">
        <v>0.0149</v>
      </c>
      <c r="BS101" t="n">
        <v>0.0078</v>
      </c>
    </row>
    <row r="102">
      <c r="A102" t="inlineStr">
        <is>
          <t>OREAS0198</t>
        </is>
      </c>
      <c r="B102" t="inlineStr">
        <is>
          <t>T</t>
        </is>
      </c>
      <c r="C102" t="n">
        <v>8.3674535</v>
      </c>
      <c r="D102" s="2" t="n">
        <v>0.003</v>
      </c>
      <c r="E102" t="inlineStr">
        <is>
          <t>T</t>
        </is>
      </c>
      <c r="F102" t="inlineStr">
        <is>
          <t>T</t>
        </is>
      </c>
      <c r="G102" t="n">
        <v>0.0284</v>
      </c>
      <c r="H102" t="n">
        <v>0.000143</v>
      </c>
      <c r="I102" t="inlineStr">
        <is>
          <t>T</t>
        </is>
      </c>
      <c r="J102" t="n">
        <v>0.247283</v>
      </c>
      <c r="K102" t="inlineStr">
        <is>
          <t>T</t>
        </is>
      </c>
      <c r="L102" t="n">
        <v>0.0075</v>
      </c>
      <c r="M102" t="inlineStr">
        <is>
          <t>T</t>
        </is>
      </c>
      <c r="N102" t="n">
        <v>0.0804</v>
      </c>
      <c r="O102" t="n">
        <v>0.1949977</v>
      </c>
      <c r="P102" t="n">
        <v>8.6e-05</v>
      </c>
      <c r="Q102" t="n">
        <v>0.0491</v>
      </c>
      <c r="R102" t="n">
        <v>0.000419</v>
      </c>
      <c r="S102" t="n">
        <v>0.000226</v>
      </c>
      <c r="T102" t="n">
        <v>0.000145</v>
      </c>
      <c r="U102" t="n">
        <v>32.166579</v>
      </c>
      <c r="V102" t="n">
        <v>0.00222</v>
      </c>
      <c r="W102" t="n">
        <v>0.000483</v>
      </c>
      <c r="X102" t="inlineStr">
        <is>
          <t>T</t>
        </is>
      </c>
      <c r="Y102" t="n">
        <v>0.000254</v>
      </c>
      <c r="Z102" t="inlineStr">
        <is>
          <t>T</t>
        </is>
      </c>
      <c r="AA102" t="n">
        <v>8.2e-05</v>
      </c>
      <c r="AB102" t="inlineStr">
        <is>
          <t>T</t>
        </is>
      </c>
      <c r="AC102" t="inlineStr">
        <is>
          <t>T</t>
        </is>
      </c>
      <c r="AD102" t="n">
        <v>0.0888258</v>
      </c>
      <c r="AE102" t="n">
        <v>0.00101</v>
      </c>
      <c r="AF102" t="n">
        <v>0.00222</v>
      </c>
      <c r="AG102" t="n">
        <v>3.3e-05</v>
      </c>
      <c r="AH102" t="n">
        <v>0.4661467</v>
      </c>
      <c r="AI102" t="n">
        <v>1.1539419</v>
      </c>
      <c r="AJ102" s="2" t="n">
        <v>0.0005</v>
      </c>
      <c r="AK102" t="n">
        <v>0.1068275</v>
      </c>
      <c r="AL102" t="n">
        <v>0.000479</v>
      </c>
      <c r="AM102" t="n">
        <v>0.00166</v>
      </c>
      <c r="AN102" t="n">
        <v>0.0688</v>
      </c>
      <c r="AO102" t="n">
        <v>0.0702637</v>
      </c>
      <c r="AP102" s="2" t="n">
        <v>0.002</v>
      </c>
      <c r="AQ102" t="inlineStr">
        <is>
          <t>T</t>
        </is>
      </c>
      <c r="AR102" t="n">
        <v>0.000358</v>
      </c>
      <c r="AS102" t="inlineStr">
        <is>
          <t>T</t>
        </is>
      </c>
      <c r="AT102" t="n">
        <v>0.000815</v>
      </c>
      <c r="AU102" t="inlineStr">
        <is>
          <t>T</t>
        </is>
      </c>
      <c r="AV102" t="inlineStr">
        <is>
          <t>T</t>
        </is>
      </c>
      <c r="AW102" t="inlineStr">
        <is>
          <t>T</t>
        </is>
      </c>
      <c r="AX102" t="inlineStr">
        <is>
          <t>T</t>
        </is>
      </c>
      <c r="AY102" t="inlineStr">
        <is>
          <t>T</t>
        </is>
      </c>
      <c r="AZ102" t="n">
        <v>0.0414</v>
      </c>
      <c r="BA102" t="inlineStr">
        <is>
          <t>T</t>
        </is>
      </c>
      <c r="BB102" t="n">
        <v>10.6528418</v>
      </c>
      <c r="BC102" t="n">
        <v>0.000518</v>
      </c>
      <c r="BD102" t="n">
        <v>0.000258</v>
      </c>
      <c r="BE102" t="n">
        <v>0.0068</v>
      </c>
      <c r="BF102" t="n">
        <v>3.8e-05</v>
      </c>
      <c r="BG102" t="n">
        <v>7.499999999999999e-05</v>
      </c>
      <c r="BH102" t="inlineStr">
        <is>
          <t>T</t>
        </is>
      </c>
      <c r="BI102" t="n">
        <v>0.00033</v>
      </c>
      <c r="BJ102" t="n">
        <v>0.8151063</v>
      </c>
      <c r="BK102" t="inlineStr">
        <is>
          <t>T</t>
        </is>
      </c>
      <c r="BL102" t="n">
        <v>3.4e-05</v>
      </c>
      <c r="BM102" t="n">
        <v>0.000132</v>
      </c>
      <c r="BN102" t="n">
        <v>0.0644</v>
      </c>
      <c r="BO102" t="n">
        <v>0.000112</v>
      </c>
      <c r="BP102" t="n">
        <v>0.00168</v>
      </c>
      <c r="BQ102" t="n">
        <v>0.000221</v>
      </c>
      <c r="BR102" t="n">
        <v>0.0207</v>
      </c>
      <c r="BS102" t="n">
        <v>0.008</v>
      </c>
    </row>
    <row r="103">
      <c r="A103" t="inlineStr">
        <is>
          <t>OREAS0199</t>
        </is>
      </c>
      <c r="B103" t="inlineStr">
        <is>
          <t>T</t>
        </is>
      </c>
      <c r="C103" t="n">
        <v>9.2460097</v>
      </c>
      <c r="D103" t="inlineStr">
        <is>
          <t>T</t>
        </is>
      </c>
      <c r="E103" t="inlineStr">
        <is>
          <t>T</t>
        </is>
      </c>
      <c r="F103" t="inlineStr">
        <is>
          <t>T</t>
        </is>
      </c>
      <c r="G103" t="n">
        <v>0.1442</v>
      </c>
      <c r="H103" t="n">
        <v>0.000169</v>
      </c>
      <c r="I103" t="inlineStr">
        <is>
          <t>T</t>
        </is>
      </c>
      <c r="J103" t="n">
        <v>0.1486557</v>
      </c>
      <c r="K103" t="inlineStr">
        <is>
          <t>T</t>
        </is>
      </c>
      <c r="L103" t="n">
        <v>0.0191</v>
      </c>
      <c r="M103" t="inlineStr">
        <is>
          <t>T</t>
        </is>
      </c>
      <c r="N103" t="n">
        <v>0.0554</v>
      </c>
      <c r="O103" t="n">
        <v>0.4693629</v>
      </c>
      <c r="P103" t="n">
        <v>1.9e-05</v>
      </c>
      <c r="Q103" t="n">
        <v>0.0189</v>
      </c>
      <c r="R103" t="n">
        <v>0.000269</v>
      </c>
      <c r="S103" t="n">
        <v>0.000146</v>
      </c>
      <c r="T103" t="inlineStr">
        <is>
          <t>T</t>
        </is>
      </c>
      <c r="U103" t="n">
        <v>28.68344</v>
      </c>
      <c r="V103" t="n">
        <v>0.0019</v>
      </c>
      <c r="W103" t="n">
        <v>0.000309</v>
      </c>
      <c r="X103" t="inlineStr">
        <is>
          <t>T</t>
        </is>
      </c>
      <c r="Y103" t="n">
        <v>0.000114</v>
      </c>
      <c r="Z103" t="inlineStr">
        <is>
          <t>T</t>
        </is>
      </c>
      <c r="AA103" t="n">
        <v>5.2e-05</v>
      </c>
      <c r="AB103" t="inlineStr">
        <is>
          <t>T</t>
        </is>
      </c>
      <c r="AC103" t="inlineStr">
        <is>
          <t>T</t>
        </is>
      </c>
      <c r="AD103" t="n">
        <v>0.0572802</v>
      </c>
      <c r="AE103" t="n">
        <v>0.000843</v>
      </c>
      <c r="AF103" t="n">
        <v>0.00212</v>
      </c>
      <c r="AG103" t="inlineStr">
        <is>
          <t>T</t>
        </is>
      </c>
      <c r="AH103" t="n">
        <v>0.4402162</v>
      </c>
      <c r="AI103" t="n">
        <v>1.4792141</v>
      </c>
      <c r="AJ103" s="2" t="n">
        <v>0.0005</v>
      </c>
      <c r="AK103" t="n">
        <v>0.2514897</v>
      </c>
      <c r="AL103" t="n">
        <v>0.000219</v>
      </c>
      <c r="AM103" t="n">
        <v>0.00126</v>
      </c>
      <c r="AN103" t="n">
        <v>0.09950000000000001</v>
      </c>
      <c r="AO103" t="n">
        <v>0.0283673</v>
      </c>
      <c r="AP103" t="inlineStr">
        <is>
          <t>T</t>
        </is>
      </c>
      <c r="AQ103" t="inlineStr">
        <is>
          <t>T</t>
        </is>
      </c>
      <c r="AR103" t="n">
        <v>0.000304</v>
      </c>
      <c r="AS103" t="inlineStr">
        <is>
          <t>T</t>
        </is>
      </c>
      <c r="AT103" t="n">
        <v>0.000203</v>
      </c>
      <c r="AU103" t="inlineStr">
        <is>
          <t>T</t>
        </is>
      </c>
      <c r="AV103" t="inlineStr">
        <is>
          <t>T</t>
        </is>
      </c>
      <c r="AW103" t="inlineStr">
        <is>
          <t>T</t>
        </is>
      </c>
      <c r="AX103" t="n">
        <v>0.0320397</v>
      </c>
      <c r="AY103" t="n">
        <v>0.000277</v>
      </c>
      <c r="AZ103" t="n">
        <v>0.0591</v>
      </c>
      <c r="BA103" t="inlineStr">
        <is>
          <t>T</t>
        </is>
      </c>
      <c r="BB103" t="n">
        <v>11.6531526</v>
      </c>
      <c r="BC103" t="n">
        <v>0.000373</v>
      </c>
      <c r="BD103" t="inlineStr">
        <is>
          <t>T</t>
        </is>
      </c>
      <c r="BE103" t="n">
        <v>0.008699999999999999</v>
      </c>
      <c r="BF103" t="inlineStr">
        <is>
          <t>T</t>
        </is>
      </c>
      <c r="BG103" t="n">
        <v>5e-05</v>
      </c>
      <c r="BH103" t="inlineStr">
        <is>
          <t>T</t>
        </is>
      </c>
      <c r="BI103" t="n">
        <v>0.000188</v>
      </c>
      <c r="BJ103" t="n">
        <v>0.5046467</v>
      </c>
      <c r="BK103" t="n">
        <v>9.6e-05</v>
      </c>
      <c r="BL103" t="n">
        <v>2.1e-05</v>
      </c>
      <c r="BM103" t="n">
        <v>0.000305</v>
      </c>
      <c r="BN103" t="n">
        <v>0.06569999999999999</v>
      </c>
      <c r="BO103" t="inlineStr">
        <is>
          <t>T</t>
        </is>
      </c>
      <c r="BP103" t="n">
        <v>0.000855</v>
      </c>
      <c r="BQ103" t="n">
        <v>0.000148</v>
      </c>
      <c r="BR103" t="n">
        <v>0.0198</v>
      </c>
      <c r="BS103" t="n">
        <v>0.00318</v>
      </c>
    </row>
    <row r="104">
      <c r="A104" t="inlineStr">
        <is>
          <t>OREAS0019a</t>
        </is>
      </c>
      <c r="B104" t="inlineStr">
        <is>
          <t>T</t>
        </is>
      </c>
      <c r="C104" t="inlineStr">
        <is>
          <t>T</t>
        </is>
      </c>
      <c r="D104" t="inlineStr">
        <is>
          <t>T</t>
        </is>
      </c>
      <c r="E104" t="n">
        <v>0.000549</v>
      </c>
      <c r="F104" t="inlineStr">
        <is>
          <t>T</t>
        </is>
      </c>
      <c r="G104" t="inlineStr">
        <is>
          <t>T</t>
        </is>
      </c>
      <c r="H104" t="inlineStr">
        <is>
          <t>T</t>
        </is>
      </c>
      <c r="I104" t="inlineStr">
        <is>
          <t>T</t>
        </is>
      </c>
      <c r="J104" t="inlineStr">
        <is>
          <t>T</t>
        </is>
      </c>
      <c r="K104" t="inlineStr">
        <is>
          <t>T</t>
        </is>
      </c>
      <c r="L104" t="inlineStr">
        <is>
          <t>T</t>
        </is>
      </c>
      <c r="M104" t="inlineStr">
        <is>
          <t>T</t>
        </is>
      </c>
      <c r="N104" t="inlineStr">
        <is>
          <t>T</t>
        </is>
      </c>
      <c r="O104" t="inlineStr">
        <is>
          <t>T</t>
        </is>
      </c>
      <c r="P104" t="inlineStr">
        <is>
          <t>T</t>
        </is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>
        <is>
          <t>T</t>
        </is>
      </c>
      <c r="AD104" t="inlineStr">
        <is>
          <t>T</t>
        </is>
      </c>
      <c r="AE104" t="inlineStr">
        <is>
          <t>T</t>
        </is>
      </c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T</t>
        </is>
      </c>
      <c r="AJ104" t="inlineStr">
        <is>
          <t>T</t>
        </is>
      </c>
      <c r="AK104" t="inlineStr">
        <is>
          <t>T</t>
        </is>
      </c>
      <c r="AL104" t="inlineStr">
        <is>
          <t>T</t>
        </is>
      </c>
      <c r="AM104" t="inlineStr">
        <is>
          <t>T</t>
        </is>
      </c>
      <c r="AN104" t="inlineStr">
        <is>
          <t>T</t>
        </is>
      </c>
      <c r="AO104" t="inlineStr">
        <is>
          <t>T</t>
        </is>
      </c>
      <c r="AP104" t="inlineStr">
        <is>
          <t>T</t>
        </is>
      </c>
      <c r="AQ104" t="inlineStr">
        <is>
          <t>T</t>
        </is>
      </c>
      <c r="AR104" t="inlineStr">
        <is>
          <t>T</t>
        </is>
      </c>
      <c r="AS104" t="inlineStr">
        <is>
          <t>T</t>
        </is>
      </c>
      <c r="AT104" t="inlineStr">
        <is>
          <t>T</t>
        </is>
      </c>
      <c r="AU104" t="inlineStr">
        <is>
          <t>T</t>
        </is>
      </c>
      <c r="AV104" t="inlineStr">
        <is>
          <t>T</t>
        </is>
      </c>
      <c r="AW104" t="inlineStr">
        <is>
          <t>T</t>
        </is>
      </c>
      <c r="AX104" t="inlineStr">
        <is>
          <t>T</t>
        </is>
      </c>
      <c r="AY104" t="inlineStr">
        <is>
          <t>T</t>
        </is>
      </c>
      <c r="AZ104" t="inlineStr">
        <is>
          <t>T</t>
        </is>
      </c>
      <c r="BA104" t="inlineStr">
        <is>
          <t>T</t>
        </is>
      </c>
      <c r="BB104" t="inlineStr">
        <is>
          <t>T</t>
        </is>
      </c>
      <c r="BC104" t="inlineStr">
        <is>
          <t>T</t>
        </is>
      </c>
      <c r="BD104" t="inlineStr">
        <is>
          <t>T</t>
        </is>
      </c>
      <c r="BE104" t="inlineStr">
        <is>
          <t>T</t>
        </is>
      </c>
      <c r="BF104" t="inlineStr">
        <is>
          <t>T</t>
        </is>
      </c>
      <c r="BG104" t="inlineStr">
        <is>
          <t>T</t>
        </is>
      </c>
      <c r="BH104" t="inlineStr">
        <is>
          <t>T</t>
        </is>
      </c>
      <c r="BI104" t="inlineStr">
        <is>
          <t>T</t>
        </is>
      </c>
      <c r="BJ104" t="inlineStr">
        <is>
          <t>T</t>
        </is>
      </c>
      <c r="BK104" t="inlineStr">
        <is>
          <t>T</t>
        </is>
      </c>
      <c r="BL104" t="inlineStr">
        <is>
          <t>T</t>
        </is>
      </c>
      <c r="BM104" t="inlineStr">
        <is>
          <t>T</t>
        </is>
      </c>
      <c r="BN104" t="inlineStr">
        <is>
          <t>T</t>
        </is>
      </c>
      <c r="BO104" t="inlineStr">
        <is>
          <t>T</t>
        </is>
      </c>
      <c r="BP104" t="inlineStr">
        <is>
          <t>T</t>
        </is>
      </c>
      <c r="BQ104" t="inlineStr">
        <is>
          <t>T</t>
        </is>
      </c>
      <c r="BR104" t="inlineStr">
        <is>
          <t>T</t>
        </is>
      </c>
      <c r="BS104" t="inlineStr">
        <is>
          <t>T</t>
        </is>
      </c>
    </row>
    <row r="105">
      <c r="A105" t="inlineStr">
        <is>
          <t>OREAS0200</t>
        </is>
      </c>
      <c r="B105" t="n">
        <v>8.5e-06</v>
      </c>
      <c r="C105" t="inlineStr">
        <is>
          <t>T</t>
        </is>
      </c>
      <c r="D105" t="n">
        <v>0.0198</v>
      </c>
      <c r="E105" t="n">
        <v>3.4e-05</v>
      </c>
      <c r="F105" t="inlineStr">
        <is>
          <t>T</t>
        </is>
      </c>
      <c r="G105" t="n">
        <v>0.008699999999999999</v>
      </c>
      <c r="H105" t="inlineStr">
        <is>
          <t>T</t>
        </is>
      </c>
      <c r="I105" t="n">
        <v>6.2e-06</v>
      </c>
      <c r="J105" t="n">
        <v>0.926</v>
      </c>
      <c r="K105" t="inlineStr">
        <is>
          <t>T</t>
        </is>
      </c>
      <c r="L105" t="n">
        <v>0.00328</v>
      </c>
      <c r="M105" t="inlineStr">
        <is>
          <t>T</t>
        </is>
      </c>
      <c r="N105" t="n">
        <v>0.0027</v>
      </c>
      <c r="O105" t="n">
        <v>0.0038</v>
      </c>
      <c r="P105" t="n">
        <v>0.000125</v>
      </c>
      <c r="Q105" t="n">
        <v>0.0103</v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n">
        <v>4.86</v>
      </c>
      <c r="V105" t="n">
        <v>0.000351</v>
      </c>
      <c r="W105" t="n">
        <v>0.00044</v>
      </c>
      <c r="X105" t="n">
        <v>1.2e-05</v>
      </c>
      <c r="Y105" t="inlineStr">
        <is>
          <t>T</t>
        </is>
      </c>
      <c r="Z105" s="2" t="n">
        <v>1e-06</v>
      </c>
      <c r="AA105" t="inlineStr">
        <is>
          <t>T</t>
        </is>
      </c>
      <c r="AB105" t="n">
        <v>2.4e-06</v>
      </c>
      <c r="AC105" t="inlineStr">
        <is>
          <t>T</t>
        </is>
      </c>
      <c r="AD105" t="n">
        <v>0.115</v>
      </c>
      <c r="AE105" t="n">
        <v>0.00167</v>
      </c>
      <c r="AF105" t="n">
        <v>0.000479</v>
      </c>
      <c r="AG105" t="inlineStr">
        <is>
          <t>T</t>
        </is>
      </c>
      <c r="AH105" t="n">
        <v>2.09</v>
      </c>
      <c r="AI105" t="n">
        <v>0.08599999999999999</v>
      </c>
      <c r="AJ105" t="n">
        <v>0.000446</v>
      </c>
      <c r="AK105" t="inlineStr">
        <is>
          <t>T</t>
        </is>
      </c>
      <c r="AL105" t="n">
        <v>8.6e-05</v>
      </c>
      <c r="AM105" t="n">
        <v>0.0018</v>
      </c>
      <c r="AN105" t="n">
        <v>0.0112</v>
      </c>
      <c r="AO105" t="n">
        <v>0.137</v>
      </c>
      <c r="AP105" t="n">
        <v>0.000209</v>
      </c>
      <c r="AQ105" t="inlineStr">
        <is>
          <t>T</t>
        </is>
      </c>
      <c r="AR105" t="inlineStr">
        <is>
          <t>T</t>
        </is>
      </c>
      <c r="AS105" t="inlineStr">
        <is>
          <t>T</t>
        </is>
      </c>
      <c r="AT105" t="n">
        <v>0.00104</v>
      </c>
      <c r="AU105" t="inlineStr">
        <is>
          <t>T</t>
        </is>
      </c>
      <c r="AV105" t="inlineStr">
        <is>
          <t>T</t>
        </is>
      </c>
      <c r="AW105" t="inlineStr">
        <is>
          <t>T</t>
        </is>
      </c>
      <c r="AX105" t="n">
        <v>0.271</v>
      </c>
      <c r="AY105" t="n">
        <v>2.1e-05</v>
      </c>
      <c r="AZ105" t="n">
        <v>0.000268</v>
      </c>
      <c r="BA105" t="n">
        <v>7.2e-05</v>
      </c>
      <c r="BB105" t="inlineStr">
        <is>
          <t>T</t>
        </is>
      </c>
      <c r="BC105" t="inlineStr">
        <is>
          <t>T</t>
        </is>
      </c>
      <c r="BD105" t="n">
        <v>7.4e-05</v>
      </c>
      <c r="BE105" t="n">
        <v>0.0055</v>
      </c>
      <c r="BF105" t="inlineStr">
        <is>
          <t>T</t>
        </is>
      </c>
      <c r="BG105" t="n">
        <v>5.2e-05</v>
      </c>
      <c r="BH105" t="inlineStr">
        <is>
          <t>T</t>
        </is>
      </c>
      <c r="BI105" t="n">
        <v>0.000266</v>
      </c>
      <c r="BJ105" t="n">
        <v>0.158</v>
      </c>
      <c r="BK105" t="n">
        <v>6.3e-06</v>
      </c>
      <c r="BL105" t="inlineStr">
        <is>
          <t>T</t>
        </is>
      </c>
      <c r="BM105" t="n">
        <v>5.8e-05</v>
      </c>
      <c r="BN105" t="n">
        <v>0.00334</v>
      </c>
      <c r="BO105" t="n">
        <v>3.2e-05</v>
      </c>
      <c r="BP105" t="n">
        <v>0.00136</v>
      </c>
      <c r="BQ105" t="n">
        <v>9.8e-05</v>
      </c>
      <c r="BR105" t="n">
        <v>0.0067</v>
      </c>
      <c r="BS105" t="inlineStr">
        <is>
          <t>T</t>
        </is>
      </c>
    </row>
    <row r="106">
      <c r="A106" t="inlineStr">
        <is>
          <t>OREAS0201</t>
        </is>
      </c>
      <c r="B106" t="inlineStr">
        <is>
          <t>T</t>
        </is>
      </c>
      <c r="C106" t="inlineStr">
        <is>
          <t>T</t>
        </is>
      </c>
      <c r="D106" t="inlineStr">
        <is>
          <t>T</t>
        </is>
      </c>
      <c r="E106" t="n">
        <v>5.14e-05</v>
      </c>
      <c r="F106" t="inlineStr">
        <is>
          <t>T</t>
        </is>
      </c>
      <c r="G106" t="inlineStr">
        <is>
          <t>T</t>
        </is>
      </c>
      <c r="H106" t="inlineStr">
        <is>
          <t>T</t>
        </is>
      </c>
      <c r="I106" t="inlineStr">
        <is>
          <t>T</t>
        </is>
      </c>
      <c r="J106" t="inlineStr">
        <is>
          <t>T</t>
        </is>
      </c>
      <c r="K106" t="inlineStr">
        <is>
          <t>T</t>
        </is>
      </c>
      <c r="L106" t="inlineStr">
        <is>
          <t>T</t>
        </is>
      </c>
      <c r="M106" t="inlineStr">
        <is>
          <t>T</t>
        </is>
      </c>
      <c r="N106" t="inlineStr">
        <is>
          <t>T</t>
        </is>
      </c>
      <c r="O106" t="inlineStr">
        <is>
          <t>T</t>
        </is>
      </c>
      <c r="P106" t="inlineStr">
        <is>
          <t>T</t>
        </is>
      </c>
      <c r="Q106" t="inlineStr">
        <is>
          <t>T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inlineStr">
        <is>
          <t>T</t>
        </is>
      </c>
      <c r="AD106" t="inlineStr">
        <is>
          <t>T</t>
        </is>
      </c>
      <c r="AE106" t="inlineStr">
        <is>
          <t>T</t>
        </is>
      </c>
      <c r="AF106" t="inlineStr">
        <is>
          <t>T</t>
        </is>
      </c>
      <c r="AG106" t="inlineStr">
        <is>
          <t>T</t>
        </is>
      </c>
      <c r="AH106" t="inlineStr">
        <is>
          <t>T</t>
        </is>
      </c>
      <c r="AI106" t="inlineStr">
        <is>
          <t>T</t>
        </is>
      </c>
      <c r="AJ106" t="inlineStr">
        <is>
          <t>T</t>
        </is>
      </c>
      <c r="AK106" t="inlineStr">
        <is>
          <t>T</t>
        </is>
      </c>
      <c r="AL106" t="inlineStr">
        <is>
          <t>T</t>
        </is>
      </c>
      <c r="AM106" t="inlineStr">
        <is>
          <t>T</t>
        </is>
      </c>
      <c r="AN106" t="inlineStr">
        <is>
          <t>T</t>
        </is>
      </c>
      <c r="AO106" t="inlineStr">
        <is>
          <t>T</t>
        </is>
      </c>
      <c r="AP106" t="inlineStr">
        <is>
          <t>T</t>
        </is>
      </c>
      <c r="AQ106" t="inlineStr">
        <is>
          <t>T</t>
        </is>
      </c>
      <c r="AR106" t="inlineStr">
        <is>
          <t>T</t>
        </is>
      </c>
      <c r="AS106" t="inlineStr">
        <is>
          <t>T</t>
        </is>
      </c>
      <c r="AT106" t="inlineStr">
        <is>
          <t>T</t>
        </is>
      </c>
      <c r="AU106" t="inlineStr">
        <is>
          <t>T</t>
        </is>
      </c>
      <c r="AV106" t="inlineStr">
        <is>
          <t>T</t>
        </is>
      </c>
      <c r="AW106" t="inlineStr">
        <is>
          <t>T</t>
        </is>
      </c>
      <c r="AX106" t="inlineStr">
        <is>
          <t>T</t>
        </is>
      </c>
      <c r="AY106" t="inlineStr">
        <is>
          <t>T</t>
        </is>
      </c>
      <c r="AZ106" t="inlineStr">
        <is>
          <t>T</t>
        </is>
      </c>
      <c r="BA106" t="inlineStr">
        <is>
          <t>T</t>
        </is>
      </c>
      <c r="BB106" t="inlineStr">
        <is>
          <t>T</t>
        </is>
      </c>
      <c r="BC106" t="inlineStr">
        <is>
          <t>T</t>
        </is>
      </c>
      <c r="BD106" t="inlineStr">
        <is>
          <t>T</t>
        </is>
      </c>
      <c r="BE106" t="inlineStr">
        <is>
          <t>T</t>
        </is>
      </c>
      <c r="BF106" t="inlineStr">
        <is>
          <t>T</t>
        </is>
      </c>
      <c r="BG106" t="inlineStr">
        <is>
          <t>T</t>
        </is>
      </c>
      <c r="BH106" t="inlineStr">
        <is>
          <t>T</t>
        </is>
      </c>
      <c r="BI106" t="inlineStr">
        <is>
          <t>T</t>
        </is>
      </c>
      <c r="BJ106" t="inlineStr">
        <is>
          <t>T</t>
        </is>
      </c>
      <c r="BK106" t="inlineStr">
        <is>
          <t>T</t>
        </is>
      </c>
      <c r="BL106" t="inlineStr">
        <is>
          <t>T</t>
        </is>
      </c>
      <c r="BM106" t="inlineStr">
        <is>
          <t>T</t>
        </is>
      </c>
      <c r="BN106" t="inlineStr">
        <is>
          <t>T</t>
        </is>
      </c>
      <c r="BO106" t="inlineStr">
        <is>
          <t>T</t>
        </is>
      </c>
      <c r="BP106" t="inlineStr">
        <is>
          <t>T</t>
        </is>
      </c>
      <c r="BQ106" t="inlineStr">
        <is>
          <t>T</t>
        </is>
      </c>
      <c r="BR106" t="inlineStr">
        <is>
          <t>T</t>
        </is>
      </c>
      <c r="BS106" t="inlineStr">
        <is>
          <t>T</t>
        </is>
      </c>
    </row>
    <row r="107">
      <c r="A107" t="inlineStr">
        <is>
          <t>OREAS0202</t>
        </is>
      </c>
      <c r="B107" t="inlineStr">
        <is>
          <t>T</t>
        </is>
      </c>
      <c r="C107" t="inlineStr">
        <is>
          <t>T</t>
        </is>
      </c>
      <c r="D107" t="inlineStr">
        <is>
          <t>T</t>
        </is>
      </c>
      <c r="E107" t="n">
        <v>7.52e-05</v>
      </c>
      <c r="F107" t="inlineStr">
        <is>
          <t>T</t>
        </is>
      </c>
      <c r="G107" t="inlineStr">
        <is>
          <t>T</t>
        </is>
      </c>
      <c r="H107" t="inlineStr">
        <is>
          <t>T</t>
        </is>
      </c>
      <c r="I107" t="inlineStr">
        <is>
          <t>T</t>
        </is>
      </c>
      <c r="J107" t="inlineStr">
        <is>
          <t>T</t>
        </is>
      </c>
      <c r="K107" t="inlineStr">
        <is>
          <t>T</t>
        </is>
      </c>
      <c r="L107" t="inlineStr">
        <is>
          <t>T</t>
        </is>
      </c>
      <c r="M107" t="inlineStr">
        <is>
          <t>T</t>
        </is>
      </c>
      <c r="N107" t="inlineStr">
        <is>
          <t>T</t>
        </is>
      </c>
      <c r="O107" t="inlineStr">
        <is>
          <t>T</t>
        </is>
      </c>
      <c r="P107" t="inlineStr">
        <is>
          <t>T</t>
        </is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inlineStr">
        <is>
          <t>T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T</t>
        </is>
      </c>
      <c r="AI107" t="inlineStr">
        <is>
          <t>T</t>
        </is>
      </c>
      <c r="AJ107" t="inlineStr">
        <is>
          <t>T</t>
        </is>
      </c>
      <c r="AK107" t="inlineStr">
        <is>
          <t>T</t>
        </is>
      </c>
      <c r="AL107" t="inlineStr">
        <is>
          <t>T</t>
        </is>
      </c>
      <c r="AM107" t="inlineStr">
        <is>
          <t>T</t>
        </is>
      </c>
      <c r="AN107" t="inlineStr">
        <is>
          <t>T</t>
        </is>
      </c>
      <c r="AO107" t="inlineStr">
        <is>
          <t>T</t>
        </is>
      </c>
      <c r="AP107" t="inlineStr">
        <is>
          <t>T</t>
        </is>
      </c>
      <c r="AQ107" t="inlineStr">
        <is>
          <t>T</t>
        </is>
      </c>
      <c r="AR107" t="inlineStr">
        <is>
          <t>T</t>
        </is>
      </c>
      <c r="AS107" t="inlineStr">
        <is>
          <t>T</t>
        </is>
      </c>
      <c r="AT107" t="inlineStr">
        <is>
          <t>T</t>
        </is>
      </c>
      <c r="AU107" t="inlineStr">
        <is>
          <t>T</t>
        </is>
      </c>
      <c r="AV107" t="inlineStr">
        <is>
          <t>T</t>
        </is>
      </c>
      <c r="AW107" t="inlineStr">
        <is>
          <t>T</t>
        </is>
      </c>
      <c r="AX107" t="inlineStr">
        <is>
          <t>T</t>
        </is>
      </c>
      <c r="AY107" t="inlineStr">
        <is>
          <t>T</t>
        </is>
      </c>
      <c r="AZ107" t="inlineStr">
        <is>
          <t>T</t>
        </is>
      </c>
      <c r="BA107" t="inlineStr">
        <is>
          <t>T</t>
        </is>
      </c>
      <c r="BB107" t="inlineStr">
        <is>
          <t>T</t>
        </is>
      </c>
      <c r="BC107" t="inlineStr">
        <is>
          <t>T</t>
        </is>
      </c>
      <c r="BD107" t="inlineStr">
        <is>
          <t>T</t>
        </is>
      </c>
      <c r="BE107" t="inlineStr">
        <is>
          <t>T</t>
        </is>
      </c>
      <c r="BF107" t="inlineStr">
        <is>
          <t>T</t>
        </is>
      </c>
      <c r="BG107" t="inlineStr">
        <is>
          <t>T</t>
        </is>
      </c>
      <c r="BH107" t="inlineStr">
        <is>
          <t>T</t>
        </is>
      </c>
      <c r="BI107" t="inlineStr">
        <is>
          <t>T</t>
        </is>
      </c>
      <c r="BJ107" t="inlineStr">
        <is>
          <t>T</t>
        </is>
      </c>
      <c r="BK107" t="inlineStr">
        <is>
          <t>T</t>
        </is>
      </c>
      <c r="BL107" t="inlineStr">
        <is>
          <t>T</t>
        </is>
      </c>
      <c r="BM107" t="inlineStr">
        <is>
          <t>T</t>
        </is>
      </c>
      <c r="BN107" t="inlineStr">
        <is>
          <t>T</t>
        </is>
      </c>
      <c r="BO107" t="inlineStr">
        <is>
          <t>T</t>
        </is>
      </c>
      <c r="BP107" t="inlineStr">
        <is>
          <t>T</t>
        </is>
      </c>
      <c r="BQ107" t="inlineStr">
        <is>
          <t>T</t>
        </is>
      </c>
      <c r="BR107" t="inlineStr">
        <is>
          <t>T</t>
        </is>
      </c>
      <c r="BS107" t="inlineStr">
        <is>
          <t>T</t>
        </is>
      </c>
    </row>
    <row r="108">
      <c r="A108" t="inlineStr">
        <is>
          <t>OREAS0203</t>
        </is>
      </c>
      <c r="B108" t="inlineStr">
        <is>
          <t>T</t>
        </is>
      </c>
      <c r="C108" t="inlineStr">
        <is>
          <t>T</t>
        </is>
      </c>
      <c r="D108" t="inlineStr">
        <is>
          <t>T</t>
        </is>
      </c>
      <c r="E108" t="n">
        <v>8.71e-05</v>
      </c>
      <c r="F108" t="inlineStr">
        <is>
          <t>T</t>
        </is>
      </c>
      <c r="G108" t="inlineStr">
        <is>
          <t>T</t>
        </is>
      </c>
      <c r="H108" t="inlineStr">
        <is>
          <t>T</t>
        </is>
      </c>
      <c r="I108" t="inlineStr">
        <is>
          <t>T</t>
        </is>
      </c>
      <c r="J108" t="inlineStr">
        <is>
          <t>T</t>
        </is>
      </c>
      <c r="K108" t="inlineStr">
        <is>
          <t>T</t>
        </is>
      </c>
      <c r="L108" t="inlineStr">
        <is>
          <t>T</t>
        </is>
      </c>
      <c r="M108" t="inlineStr">
        <is>
          <t>T</t>
        </is>
      </c>
      <c r="N108" t="inlineStr">
        <is>
          <t>T</t>
        </is>
      </c>
      <c r="O108" t="inlineStr">
        <is>
          <t>T</t>
        </is>
      </c>
      <c r="P108" t="inlineStr">
        <is>
          <t>T</t>
        </is>
      </c>
      <c r="Q108" t="inlineStr">
        <is>
          <t>T</t>
        </is>
      </c>
      <c r="R108" t="inlineStr">
        <is>
          <t>T</t>
        </is>
      </c>
      <c r="S108" t="inlineStr">
        <is>
          <t>T</t>
        </is>
      </c>
      <c r="T108" t="inlineStr">
        <is>
          <t>T</t>
        </is>
      </c>
      <c r="U108" t="inlineStr">
        <is>
          <t>T</t>
        </is>
      </c>
      <c r="V108" t="inlineStr">
        <is>
          <t>T</t>
        </is>
      </c>
      <c r="W108" t="inlineStr">
        <is>
          <t>T</t>
        </is>
      </c>
      <c r="X108" t="inlineStr">
        <is>
          <t>T</t>
        </is>
      </c>
      <c r="Y108" t="inlineStr">
        <is>
          <t>T</t>
        </is>
      </c>
      <c r="Z108" t="inlineStr">
        <is>
          <t>T</t>
        </is>
      </c>
      <c r="AA108" t="inlineStr">
        <is>
          <t>T</t>
        </is>
      </c>
      <c r="AB108" t="inlineStr">
        <is>
          <t>T</t>
        </is>
      </c>
      <c r="AC108" t="inlineStr">
        <is>
          <t>T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T</t>
        </is>
      </c>
      <c r="AI108" t="inlineStr">
        <is>
          <t>T</t>
        </is>
      </c>
      <c r="AJ108" t="inlineStr">
        <is>
          <t>T</t>
        </is>
      </c>
      <c r="AK108" t="inlineStr">
        <is>
          <t>T</t>
        </is>
      </c>
      <c r="AL108" t="inlineStr">
        <is>
          <t>T</t>
        </is>
      </c>
      <c r="AM108" t="inlineStr">
        <is>
          <t>T</t>
        </is>
      </c>
      <c r="AN108" t="inlineStr">
        <is>
          <t>T</t>
        </is>
      </c>
      <c r="AO108" t="inlineStr">
        <is>
          <t>T</t>
        </is>
      </c>
      <c r="AP108" t="inlineStr">
        <is>
          <t>T</t>
        </is>
      </c>
      <c r="AQ108" t="inlineStr">
        <is>
          <t>T</t>
        </is>
      </c>
      <c r="AR108" t="inlineStr">
        <is>
          <t>T</t>
        </is>
      </c>
      <c r="AS108" t="inlineStr">
        <is>
          <t>T</t>
        </is>
      </c>
      <c r="AT108" t="inlineStr">
        <is>
          <t>T</t>
        </is>
      </c>
      <c r="AU108" t="inlineStr">
        <is>
          <t>T</t>
        </is>
      </c>
      <c r="AV108" t="inlineStr">
        <is>
          <t>T</t>
        </is>
      </c>
      <c r="AW108" t="inlineStr">
        <is>
          <t>T</t>
        </is>
      </c>
      <c r="AX108" t="inlineStr">
        <is>
          <t>T</t>
        </is>
      </c>
      <c r="AY108" t="inlineStr">
        <is>
          <t>T</t>
        </is>
      </c>
      <c r="AZ108" t="inlineStr">
        <is>
          <t>T</t>
        </is>
      </c>
      <c r="BA108" t="inlineStr">
        <is>
          <t>T</t>
        </is>
      </c>
      <c r="BB108" t="inlineStr">
        <is>
          <t>T</t>
        </is>
      </c>
      <c r="BC108" t="inlineStr">
        <is>
          <t>T</t>
        </is>
      </c>
      <c r="BD108" t="inlineStr">
        <is>
          <t>T</t>
        </is>
      </c>
      <c r="BE108" t="inlineStr">
        <is>
          <t>T</t>
        </is>
      </c>
      <c r="BF108" t="inlineStr">
        <is>
          <t>T</t>
        </is>
      </c>
      <c r="BG108" t="inlineStr">
        <is>
          <t>T</t>
        </is>
      </c>
      <c r="BH108" t="inlineStr">
        <is>
          <t>T</t>
        </is>
      </c>
      <c r="BI108" t="inlineStr">
        <is>
          <t>T</t>
        </is>
      </c>
      <c r="BJ108" t="inlineStr">
        <is>
          <t>T</t>
        </is>
      </c>
      <c r="BK108" t="inlineStr">
        <is>
          <t>T</t>
        </is>
      </c>
      <c r="BL108" t="inlineStr">
        <is>
          <t>T</t>
        </is>
      </c>
      <c r="BM108" t="inlineStr">
        <is>
          <t>T</t>
        </is>
      </c>
      <c r="BN108" t="inlineStr">
        <is>
          <t>T</t>
        </is>
      </c>
      <c r="BO108" t="inlineStr">
        <is>
          <t>T</t>
        </is>
      </c>
      <c r="BP108" t="inlineStr">
        <is>
          <t>T</t>
        </is>
      </c>
      <c r="BQ108" t="inlineStr">
        <is>
          <t>T</t>
        </is>
      </c>
      <c r="BR108" t="inlineStr">
        <is>
          <t>T</t>
        </is>
      </c>
      <c r="BS108" t="inlineStr">
        <is>
          <t>T</t>
        </is>
      </c>
    </row>
    <row r="109">
      <c r="A109" t="inlineStr">
        <is>
          <t>OREAS0204</t>
        </is>
      </c>
      <c r="B109" t="inlineStr">
        <is>
          <t>T</t>
        </is>
      </c>
      <c r="C109" t="inlineStr">
        <is>
          <t>T</t>
        </is>
      </c>
      <c r="D109" t="inlineStr">
        <is>
          <t>T</t>
        </is>
      </c>
      <c r="E109" t="n">
        <v>0.000104</v>
      </c>
      <c r="F109" t="inlineStr">
        <is>
          <t>T</t>
        </is>
      </c>
      <c r="G109" t="inlineStr">
        <is>
          <t>T</t>
        </is>
      </c>
      <c r="H109" t="inlineStr">
        <is>
          <t>T</t>
        </is>
      </c>
      <c r="I109" t="inlineStr">
        <is>
          <t>T</t>
        </is>
      </c>
      <c r="J109" t="inlineStr">
        <is>
          <t>T</t>
        </is>
      </c>
      <c r="K109" t="inlineStr">
        <is>
          <t>T</t>
        </is>
      </c>
      <c r="L109" t="inlineStr">
        <is>
          <t>T</t>
        </is>
      </c>
      <c r="M109" t="inlineStr">
        <is>
          <t>T</t>
        </is>
      </c>
      <c r="N109" t="inlineStr">
        <is>
          <t>T</t>
        </is>
      </c>
      <c r="O109" t="inlineStr">
        <is>
          <t>T</t>
        </is>
      </c>
      <c r="P109" t="inlineStr">
        <is>
          <t>T</t>
        </is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T</t>
        </is>
      </c>
      <c r="AJ109" t="inlineStr">
        <is>
          <t>T</t>
        </is>
      </c>
      <c r="AK109" t="inlineStr">
        <is>
          <t>T</t>
        </is>
      </c>
      <c r="AL109" t="inlineStr">
        <is>
          <t>T</t>
        </is>
      </c>
      <c r="AM109" t="inlineStr">
        <is>
          <t>T</t>
        </is>
      </c>
      <c r="AN109" t="inlineStr">
        <is>
          <t>T</t>
        </is>
      </c>
      <c r="AO109" t="inlineStr">
        <is>
          <t>T</t>
        </is>
      </c>
      <c r="AP109" t="inlineStr">
        <is>
          <t>T</t>
        </is>
      </c>
      <c r="AQ109" t="inlineStr">
        <is>
          <t>T</t>
        </is>
      </c>
      <c r="AR109" t="inlineStr">
        <is>
          <t>T</t>
        </is>
      </c>
      <c r="AS109" t="inlineStr">
        <is>
          <t>T</t>
        </is>
      </c>
      <c r="AT109" t="inlineStr">
        <is>
          <t>T</t>
        </is>
      </c>
      <c r="AU109" t="inlineStr">
        <is>
          <t>T</t>
        </is>
      </c>
      <c r="AV109" t="inlineStr">
        <is>
          <t>T</t>
        </is>
      </c>
      <c r="AW109" t="inlineStr">
        <is>
          <t>T</t>
        </is>
      </c>
      <c r="AX109" t="inlineStr">
        <is>
          <t>T</t>
        </is>
      </c>
      <c r="AY109" t="inlineStr">
        <is>
          <t>T</t>
        </is>
      </c>
      <c r="AZ109" t="inlineStr">
        <is>
          <t>T</t>
        </is>
      </c>
      <c r="BA109" t="inlineStr">
        <is>
          <t>T</t>
        </is>
      </c>
      <c r="BB109" t="inlineStr">
        <is>
          <t>T</t>
        </is>
      </c>
      <c r="BC109" t="inlineStr">
        <is>
          <t>T</t>
        </is>
      </c>
      <c r="BD109" t="inlineStr">
        <is>
          <t>T</t>
        </is>
      </c>
      <c r="BE109" t="inlineStr">
        <is>
          <t>T</t>
        </is>
      </c>
      <c r="BF109" t="inlineStr">
        <is>
          <t>T</t>
        </is>
      </c>
      <c r="BG109" t="inlineStr">
        <is>
          <t>T</t>
        </is>
      </c>
      <c r="BH109" t="inlineStr">
        <is>
          <t>T</t>
        </is>
      </c>
      <c r="BI109" t="inlineStr">
        <is>
          <t>T</t>
        </is>
      </c>
      <c r="BJ109" t="inlineStr">
        <is>
          <t>T</t>
        </is>
      </c>
      <c r="BK109" t="inlineStr">
        <is>
          <t>T</t>
        </is>
      </c>
      <c r="BL109" t="inlineStr">
        <is>
          <t>T</t>
        </is>
      </c>
      <c r="BM109" t="inlineStr">
        <is>
          <t>T</t>
        </is>
      </c>
      <c r="BN109" t="inlineStr">
        <is>
          <t>T</t>
        </is>
      </c>
      <c r="BO109" t="inlineStr">
        <is>
          <t>T</t>
        </is>
      </c>
      <c r="BP109" t="inlineStr">
        <is>
          <t>T</t>
        </is>
      </c>
      <c r="BQ109" t="inlineStr">
        <is>
          <t>T</t>
        </is>
      </c>
      <c r="BR109" t="inlineStr">
        <is>
          <t>T</t>
        </is>
      </c>
      <c r="BS109" t="inlineStr">
        <is>
          <t>T</t>
        </is>
      </c>
    </row>
    <row r="110">
      <c r="A110" t="inlineStr">
        <is>
          <t>OREAS0205</t>
        </is>
      </c>
      <c r="B110" t="inlineStr">
        <is>
          <t>T</t>
        </is>
      </c>
      <c r="C110" t="inlineStr">
        <is>
          <t>T</t>
        </is>
      </c>
      <c r="D110" t="inlineStr">
        <is>
          <t>T</t>
        </is>
      </c>
      <c r="E110" t="n">
        <v>0.000124</v>
      </c>
      <c r="F110" t="inlineStr">
        <is>
          <t>T</t>
        </is>
      </c>
      <c r="G110" t="inlineStr">
        <is>
          <t>T</t>
        </is>
      </c>
      <c r="H110" t="inlineStr">
        <is>
          <t>T</t>
        </is>
      </c>
      <c r="I110" t="inlineStr">
        <is>
          <t>T</t>
        </is>
      </c>
      <c r="J110" t="inlineStr">
        <is>
          <t>T</t>
        </is>
      </c>
      <c r="K110" t="inlineStr">
        <is>
          <t>T</t>
        </is>
      </c>
      <c r="L110" t="inlineStr">
        <is>
          <t>T</t>
        </is>
      </c>
      <c r="M110" t="inlineStr">
        <is>
          <t>T</t>
        </is>
      </c>
      <c r="N110" t="inlineStr">
        <is>
          <t>T</t>
        </is>
      </c>
      <c r="O110" t="inlineStr">
        <is>
          <t>T</t>
        </is>
      </c>
      <c r="P110" t="inlineStr">
        <is>
          <t>T</t>
        </is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inlineStr">
        <is>
          <t>T</t>
        </is>
      </c>
      <c r="AD110" t="inlineStr">
        <is>
          <t>T</t>
        </is>
      </c>
      <c r="AE110" t="inlineStr">
        <is>
          <t>T</t>
        </is>
      </c>
      <c r="AF110" t="inlineStr">
        <is>
          <t>T</t>
        </is>
      </c>
      <c r="AG110" t="inlineStr">
        <is>
          <t>T</t>
        </is>
      </c>
      <c r="AH110" t="inlineStr">
        <is>
          <t>T</t>
        </is>
      </c>
      <c r="AI110" t="inlineStr">
        <is>
          <t>T</t>
        </is>
      </c>
      <c r="AJ110" t="inlineStr">
        <is>
          <t>T</t>
        </is>
      </c>
      <c r="AK110" t="inlineStr">
        <is>
          <t>T</t>
        </is>
      </c>
      <c r="AL110" t="inlineStr">
        <is>
          <t>T</t>
        </is>
      </c>
      <c r="AM110" t="inlineStr">
        <is>
          <t>T</t>
        </is>
      </c>
      <c r="AN110" t="inlineStr">
        <is>
          <t>T</t>
        </is>
      </c>
      <c r="AO110" t="inlineStr">
        <is>
          <t>T</t>
        </is>
      </c>
      <c r="AP110" t="inlineStr">
        <is>
          <t>T</t>
        </is>
      </c>
      <c r="AQ110" t="inlineStr">
        <is>
          <t>T</t>
        </is>
      </c>
      <c r="AR110" t="inlineStr">
        <is>
          <t>T</t>
        </is>
      </c>
      <c r="AS110" t="inlineStr">
        <is>
          <t>T</t>
        </is>
      </c>
      <c r="AT110" t="inlineStr">
        <is>
          <t>T</t>
        </is>
      </c>
      <c r="AU110" t="inlineStr">
        <is>
          <t>T</t>
        </is>
      </c>
      <c r="AV110" t="inlineStr">
        <is>
          <t>T</t>
        </is>
      </c>
      <c r="AW110" t="inlineStr">
        <is>
          <t>T</t>
        </is>
      </c>
      <c r="AX110" t="inlineStr">
        <is>
          <t>T</t>
        </is>
      </c>
      <c r="AY110" t="inlineStr">
        <is>
          <t>T</t>
        </is>
      </c>
      <c r="AZ110" t="inlineStr">
        <is>
          <t>T</t>
        </is>
      </c>
      <c r="BA110" t="inlineStr">
        <is>
          <t>T</t>
        </is>
      </c>
      <c r="BB110" t="inlineStr">
        <is>
          <t>T</t>
        </is>
      </c>
      <c r="BC110" t="inlineStr">
        <is>
          <t>T</t>
        </is>
      </c>
      <c r="BD110" t="inlineStr">
        <is>
          <t>T</t>
        </is>
      </c>
      <c r="BE110" t="inlineStr">
        <is>
          <t>T</t>
        </is>
      </c>
      <c r="BF110" t="inlineStr">
        <is>
          <t>T</t>
        </is>
      </c>
      <c r="BG110" t="inlineStr">
        <is>
          <t>T</t>
        </is>
      </c>
      <c r="BH110" t="inlineStr">
        <is>
          <t>T</t>
        </is>
      </c>
      <c r="BI110" t="inlineStr">
        <is>
          <t>T</t>
        </is>
      </c>
      <c r="BJ110" t="inlineStr">
        <is>
          <t>T</t>
        </is>
      </c>
      <c r="BK110" t="inlineStr">
        <is>
          <t>T</t>
        </is>
      </c>
      <c r="BL110" t="inlineStr">
        <is>
          <t>T</t>
        </is>
      </c>
      <c r="BM110" t="inlineStr">
        <is>
          <t>T</t>
        </is>
      </c>
      <c r="BN110" t="inlineStr">
        <is>
          <t>T</t>
        </is>
      </c>
      <c r="BO110" t="inlineStr">
        <is>
          <t>T</t>
        </is>
      </c>
      <c r="BP110" t="inlineStr">
        <is>
          <t>T</t>
        </is>
      </c>
      <c r="BQ110" t="inlineStr">
        <is>
          <t>T</t>
        </is>
      </c>
      <c r="BR110" t="inlineStr">
        <is>
          <t>T</t>
        </is>
      </c>
      <c r="BS110" t="inlineStr">
        <is>
          <t>T</t>
        </is>
      </c>
    </row>
    <row r="111">
      <c r="A111" t="inlineStr">
        <is>
          <t>OREAS0206</t>
        </is>
      </c>
      <c r="B111" t="inlineStr">
        <is>
          <t>T</t>
        </is>
      </c>
      <c r="C111" t="inlineStr">
        <is>
          <t>T</t>
        </is>
      </c>
      <c r="D111" t="inlineStr">
        <is>
          <t>T</t>
        </is>
      </c>
      <c r="E111" t="n">
        <v>0.00022</v>
      </c>
      <c r="F111" t="inlineStr">
        <is>
          <t>T</t>
        </is>
      </c>
      <c r="G111" t="inlineStr">
        <is>
          <t>T</t>
        </is>
      </c>
      <c r="H111" t="inlineStr">
        <is>
          <t>T</t>
        </is>
      </c>
      <c r="I111" t="inlineStr">
        <is>
          <t>T</t>
        </is>
      </c>
      <c r="J111" t="inlineStr">
        <is>
          <t>T</t>
        </is>
      </c>
      <c r="K111" t="inlineStr">
        <is>
          <t>T</t>
        </is>
      </c>
      <c r="L111" t="inlineStr">
        <is>
          <t>T</t>
        </is>
      </c>
      <c r="M111" t="inlineStr">
        <is>
          <t>T</t>
        </is>
      </c>
      <c r="N111" t="inlineStr">
        <is>
          <t>T</t>
        </is>
      </c>
      <c r="O111" t="inlineStr">
        <is>
          <t>T</t>
        </is>
      </c>
      <c r="P111" t="inlineStr">
        <is>
          <t>T</t>
        </is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inlineStr">
        <is>
          <t>T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T</t>
        </is>
      </c>
      <c r="AI111" t="inlineStr">
        <is>
          <t>T</t>
        </is>
      </c>
      <c r="AJ111" t="inlineStr">
        <is>
          <t>T</t>
        </is>
      </c>
      <c r="AK111" t="inlineStr">
        <is>
          <t>T</t>
        </is>
      </c>
      <c r="AL111" t="inlineStr">
        <is>
          <t>T</t>
        </is>
      </c>
      <c r="AM111" t="inlineStr">
        <is>
          <t>T</t>
        </is>
      </c>
      <c r="AN111" t="inlineStr">
        <is>
          <t>T</t>
        </is>
      </c>
      <c r="AO111" t="inlineStr">
        <is>
          <t>T</t>
        </is>
      </c>
      <c r="AP111" t="inlineStr">
        <is>
          <t>T</t>
        </is>
      </c>
      <c r="AQ111" t="inlineStr">
        <is>
          <t>T</t>
        </is>
      </c>
      <c r="AR111" t="inlineStr">
        <is>
          <t>T</t>
        </is>
      </c>
      <c r="AS111" t="inlineStr">
        <is>
          <t>T</t>
        </is>
      </c>
      <c r="AT111" t="inlineStr">
        <is>
          <t>T</t>
        </is>
      </c>
      <c r="AU111" t="inlineStr">
        <is>
          <t>T</t>
        </is>
      </c>
      <c r="AV111" t="inlineStr">
        <is>
          <t>T</t>
        </is>
      </c>
      <c r="AW111" t="inlineStr">
        <is>
          <t>T</t>
        </is>
      </c>
      <c r="AX111" t="inlineStr">
        <is>
          <t>T</t>
        </is>
      </c>
      <c r="AY111" t="inlineStr">
        <is>
          <t>T</t>
        </is>
      </c>
      <c r="AZ111" t="inlineStr">
        <is>
          <t>T</t>
        </is>
      </c>
      <c r="BA111" t="inlineStr">
        <is>
          <t>T</t>
        </is>
      </c>
      <c r="BB111" t="inlineStr">
        <is>
          <t>T</t>
        </is>
      </c>
      <c r="BC111" t="inlineStr">
        <is>
          <t>T</t>
        </is>
      </c>
      <c r="BD111" t="inlineStr">
        <is>
          <t>T</t>
        </is>
      </c>
      <c r="BE111" t="inlineStr">
        <is>
          <t>T</t>
        </is>
      </c>
      <c r="BF111" t="inlineStr">
        <is>
          <t>T</t>
        </is>
      </c>
      <c r="BG111" t="inlineStr">
        <is>
          <t>T</t>
        </is>
      </c>
      <c r="BH111" t="inlineStr">
        <is>
          <t>T</t>
        </is>
      </c>
      <c r="BI111" t="inlineStr">
        <is>
          <t>T</t>
        </is>
      </c>
      <c r="BJ111" t="inlineStr">
        <is>
          <t>T</t>
        </is>
      </c>
      <c r="BK111" t="inlineStr">
        <is>
          <t>T</t>
        </is>
      </c>
      <c r="BL111" t="inlineStr">
        <is>
          <t>T</t>
        </is>
      </c>
      <c r="BM111" t="inlineStr">
        <is>
          <t>T</t>
        </is>
      </c>
      <c r="BN111" t="inlineStr">
        <is>
          <t>T</t>
        </is>
      </c>
      <c r="BO111" t="inlineStr">
        <is>
          <t>T</t>
        </is>
      </c>
      <c r="BP111" t="inlineStr">
        <is>
          <t>T</t>
        </is>
      </c>
      <c r="BQ111" t="inlineStr">
        <is>
          <t>T</t>
        </is>
      </c>
      <c r="BR111" t="inlineStr">
        <is>
          <t>T</t>
        </is>
      </c>
      <c r="BS111" t="inlineStr">
        <is>
          <t>T</t>
        </is>
      </c>
    </row>
    <row r="112">
      <c r="A112" t="inlineStr">
        <is>
          <t>OREAS0207</t>
        </is>
      </c>
      <c r="B112" t="inlineStr">
        <is>
          <t>T</t>
        </is>
      </c>
      <c r="C112" t="inlineStr">
        <is>
          <t>T</t>
        </is>
      </c>
      <c r="D112" t="inlineStr">
        <is>
          <t>T</t>
        </is>
      </c>
      <c r="E112" t="n">
        <v>0.000347</v>
      </c>
      <c r="F112" t="inlineStr">
        <is>
          <t>T</t>
        </is>
      </c>
      <c r="G112" t="inlineStr">
        <is>
          <t>T</t>
        </is>
      </c>
      <c r="H112" t="inlineStr">
        <is>
          <t>T</t>
        </is>
      </c>
      <c r="I112" t="inlineStr">
        <is>
          <t>T</t>
        </is>
      </c>
      <c r="J112" t="inlineStr">
        <is>
          <t>T</t>
        </is>
      </c>
      <c r="K112" t="inlineStr">
        <is>
          <t>T</t>
        </is>
      </c>
      <c r="L112" t="inlineStr">
        <is>
          <t>T</t>
        </is>
      </c>
      <c r="M112" t="inlineStr">
        <is>
          <t>T</t>
        </is>
      </c>
      <c r="N112" t="inlineStr">
        <is>
          <t>T</t>
        </is>
      </c>
      <c r="O112" t="inlineStr">
        <is>
          <t>T</t>
        </is>
      </c>
      <c r="P112" t="inlineStr">
        <is>
          <t>T</t>
        </is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>
        <is>
          <t>T</t>
        </is>
      </c>
      <c r="AG112" t="inlineStr">
        <is>
          <t>T</t>
        </is>
      </c>
      <c r="AH112" t="inlineStr">
        <is>
          <t>T</t>
        </is>
      </c>
      <c r="AI112" t="inlineStr">
        <is>
          <t>T</t>
        </is>
      </c>
      <c r="AJ112" t="inlineStr">
        <is>
          <t>T</t>
        </is>
      </c>
      <c r="AK112" t="inlineStr">
        <is>
          <t>T</t>
        </is>
      </c>
      <c r="AL112" t="inlineStr">
        <is>
          <t>T</t>
        </is>
      </c>
      <c r="AM112" t="inlineStr">
        <is>
          <t>T</t>
        </is>
      </c>
      <c r="AN112" t="inlineStr">
        <is>
          <t>T</t>
        </is>
      </c>
      <c r="AO112" t="inlineStr">
        <is>
          <t>T</t>
        </is>
      </c>
      <c r="AP112" t="inlineStr">
        <is>
          <t>T</t>
        </is>
      </c>
      <c r="AQ112" t="inlineStr">
        <is>
          <t>T</t>
        </is>
      </c>
      <c r="AR112" t="inlineStr">
        <is>
          <t>T</t>
        </is>
      </c>
      <c r="AS112" t="inlineStr">
        <is>
          <t>T</t>
        </is>
      </c>
      <c r="AT112" t="inlineStr">
        <is>
          <t>T</t>
        </is>
      </c>
      <c r="AU112" t="inlineStr">
        <is>
          <t>T</t>
        </is>
      </c>
      <c r="AV112" t="inlineStr">
        <is>
          <t>T</t>
        </is>
      </c>
      <c r="AW112" t="inlineStr">
        <is>
          <t>T</t>
        </is>
      </c>
      <c r="AX112" t="inlineStr">
        <is>
          <t>T</t>
        </is>
      </c>
      <c r="AY112" t="inlineStr">
        <is>
          <t>T</t>
        </is>
      </c>
      <c r="AZ112" t="inlineStr">
        <is>
          <t>T</t>
        </is>
      </c>
      <c r="BA112" t="inlineStr">
        <is>
          <t>T</t>
        </is>
      </c>
      <c r="BB112" t="inlineStr">
        <is>
          <t>T</t>
        </is>
      </c>
      <c r="BC112" t="inlineStr">
        <is>
          <t>T</t>
        </is>
      </c>
      <c r="BD112" t="inlineStr">
        <is>
          <t>T</t>
        </is>
      </c>
      <c r="BE112" t="inlineStr">
        <is>
          <t>T</t>
        </is>
      </c>
      <c r="BF112" t="inlineStr">
        <is>
          <t>T</t>
        </is>
      </c>
      <c r="BG112" t="inlineStr">
        <is>
          <t>T</t>
        </is>
      </c>
      <c r="BH112" t="inlineStr">
        <is>
          <t>T</t>
        </is>
      </c>
      <c r="BI112" t="inlineStr">
        <is>
          <t>T</t>
        </is>
      </c>
      <c r="BJ112" t="inlineStr">
        <is>
          <t>T</t>
        </is>
      </c>
      <c r="BK112" t="inlineStr">
        <is>
          <t>T</t>
        </is>
      </c>
      <c r="BL112" t="inlineStr">
        <is>
          <t>T</t>
        </is>
      </c>
      <c r="BM112" t="inlineStr">
        <is>
          <t>T</t>
        </is>
      </c>
      <c r="BN112" t="inlineStr">
        <is>
          <t>T</t>
        </is>
      </c>
      <c r="BO112" t="inlineStr">
        <is>
          <t>T</t>
        </is>
      </c>
      <c r="BP112" t="inlineStr">
        <is>
          <t>T</t>
        </is>
      </c>
      <c r="BQ112" t="inlineStr">
        <is>
          <t>T</t>
        </is>
      </c>
      <c r="BR112" t="inlineStr">
        <is>
          <t>T</t>
        </is>
      </c>
      <c r="BS112" t="inlineStr">
        <is>
          <t>T</t>
        </is>
      </c>
    </row>
    <row r="113">
      <c r="A113" t="inlineStr">
        <is>
          <t>OREAS0208</t>
        </is>
      </c>
      <c r="B113" t="inlineStr">
        <is>
          <t>T</t>
        </is>
      </c>
      <c r="C113" t="inlineStr">
        <is>
          <t>T</t>
        </is>
      </c>
      <c r="D113" t="inlineStr">
        <is>
          <t>T</t>
        </is>
      </c>
      <c r="E113" t="n">
        <v>0.000925</v>
      </c>
      <c r="F113" t="inlineStr">
        <is>
          <t>T</t>
        </is>
      </c>
      <c r="G113" t="inlineStr">
        <is>
          <t>T</t>
        </is>
      </c>
      <c r="H113" t="inlineStr">
        <is>
          <t>T</t>
        </is>
      </c>
      <c r="I113" t="inlineStr">
        <is>
          <t>T</t>
        </is>
      </c>
      <c r="J113" t="inlineStr">
        <is>
          <t>T</t>
        </is>
      </c>
      <c r="K113" t="inlineStr">
        <is>
          <t>T</t>
        </is>
      </c>
      <c r="L113" t="inlineStr">
        <is>
          <t>T</t>
        </is>
      </c>
      <c r="M113" t="inlineStr">
        <is>
          <t>T</t>
        </is>
      </c>
      <c r="N113" t="inlineStr">
        <is>
          <t>T</t>
        </is>
      </c>
      <c r="O113" t="inlineStr">
        <is>
          <t>T</t>
        </is>
      </c>
      <c r="P113" t="inlineStr">
        <is>
          <t>T</t>
        </is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T</t>
        </is>
      </c>
      <c r="AJ113" t="inlineStr">
        <is>
          <t>T</t>
        </is>
      </c>
      <c r="AK113" t="inlineStr">
        <is>
          <t>T</t>
        </is>
      </c>
      <c r="AL113" t="inlineStr">
        <is>
          <t>T</t>
        </is>
      </c>
      <c r="AM113" t="inlineStr">
        <is>
          <t>T</t>
        </is>
      </c>
      <c r="AN113" t="inlineStr">
        <is>
          <t>T</t>
        </is>
      </c>
      <c r="AO113" t="inlineStr">
        <is>
          <t>T</t>
        </is>
      </c>
      <c r="AP113" t="inlineStr">
        <is>
          <t>T</t>
        </is>
      </c>
      <c r="AQ113" t="inlineStr">
        <is>
          <t>T</t>
        </is>
      </c>
      <c r="AR113" t="inlineStr">
        <is>
          <t>T</t>
        </is>
      </c>
      <c r="AS113" t="inlineStr">
        <is>
          <t>T</t>
        </is>
      </c>
      <c r="AT113" t="inlineStr">
        <is>
          <t>T</t>
        </is>
      </c>
      <c r="AU113" t="inlineStr">
        <is>
          <t>T</t>
        </is>
      </c>
      <c r="AV113" t="inlineStr">
        <is>
          <t>T</t>
        </is>
      </c>
      <c r="AW113" t="inlineStr">
        <is>
          <t>T</t>
        </is>
      </c>
      <c r="AX113" t="inlineStr">
        <is>
          <t>T</t>
        </is>
      </c>
      <c r="AY113" t="inlineStr">
        <is>
          <t>T</t>
        </is>
      </c>
      <c r="AZ113" t="inlineStr">
        <is>
          <t>T</t>
        </is>
      </c>
      <c r="BA113" t="inlineStr">
        <is>
          <t>T</t>
        </is>
      </c>
      <c r="BB113" t="inlineStr">
        <is>
          <t>T</t>
        </is>
      </c>
      <c r="BC113" t="inlineStr">
        <is>
          <t>T</t>
        </is>
      </c>
      <c r="BD113" t="inlineStr">
        <is>
          <t>T</t>
        </is>
      </c>
      <c r="BE113" t="inlineStr">
        <is>
          <t>T</t>
        </is>
      </c>
      <c r="BF113" t="inlineStr">
        <is>
          <t>T</t>
        </is>
      </c>
      <c r="BG113" t="inlineStr">
        <is>
          <t>T</t>
        </is>
      </c>
      <c r="BH113" t="inlineStr">
        <is>
          <t>T</t>
        </is>
      </c>
      <c r="BI113" t="inlineStr">
        <is>
          <t>T</t>
        </is>
      </c>
      <c r="BJ113" t="inlineStr">
        <is>
          <t>T</t>
        </is>
      </c>
      <c r="BK113" t="inlineStr">
        <is>
          <t>T</t>
        </is>
      </c>
      <c r="BL113" t="inlineStr">
        <is>
          <t>T</t>
        </is>
      </c>
      <c r="BM113" t="inlineStr">
        <is>
          <t>T</t>
        </is>
      </c>
      <c r="BN113" t="inlineStr">
        <is>
          <t>T</t>
        </is>
      </c>
      <c r="BO113" t="inlineStr">
        <is>
          <t>T</t>
        </is>
      </c>
      <c r="BP113" t="inlineStr">
        <is>
          <t>T</t>
        </is>
      </c>
      <c r="BQ113" t="inlineStr">
        <is>
          <t>T</t>
        </is>
      </c>
      <c r="BR113" t="inlineStr">
        <is>
          <t>T</t>
        </is>
      </c>
      <c r="BS113" t="inlineStr">
        <is>
          <t>T</t>
        </is>
      </c>
    </row>
    <row r="114">
      <c r="A114" t="inlineStr">
        <is>
          <t>OREAS0209</t>
        </is>
      </c>
      <c r="B114" t="n">
        <v>2.64e-05</v>
      </c>
      <c r="C114" t="n">
        <v>1.23</v>
      </c>
      <c r="D114" t="n">
        <v>0.1047</v>
      </c>
      <c r="E114" t="n">
        <v>0.000158</v>
      </c>
      <c r="F114" s="2" t="n">
        <v>0.001</v>
      </c>
      <c r="G114" t="n">
        <v>0.0073</v>
      </c>
      <c r="H114" s="2" t="n">
        <v>5e-05</v>
      </c>
      <c r="I114" t="n">
        <v>6.1e-06</v>
      </c>
      <c r="J114" t="n">
        <v>1.49</v>
      </c>
      <c r="K114" s="2" t="n">
        <v>2e-05</v>
      </c>
      <c r="L114" t="n">
        <v>0.00277</v>
      </c>
      <c r="M114" t="inlineStr">
        <is>
          <t>T</t>
        </is>
      </c>
      <c r="N114" t="n">
        <v>0.0029</v>
      </c>
      <c r="O114" t="n">
        <v>0.00391</v>
      </c>
      <c r="P114" t="n">
        <v>9.2e-05</v>
      </c>
      <c r="Q114" t="n">
        <v>0.0076</v>
      </c>
      <c r="R114" t="n">
        <v>0.000296</v>
      </c>
      <c r="S114" t="inlineStr">
        <is>
          <t>T</t>
        </is>
      </c>
      <c r="T114" t="n">
        <v>6.600000000000001e-05</v>
      </c>
      <c r="U114" t="n">
        <v>6.04</v>
      </c>
      <c r="V114" t="n">
        <v>0.000402</v>
      </c>
      <c r="W114" t="n">
        <v>0.000378</v>
      </c>
      <c r="X114" t="inlineStr">
        <is>
          <t>T</t>
        </is>
      </c>
      <c r="Y114" t="n">
        <v>6.499999999999999e-05</v>
      </c>
      <c r="Z114" s="2" t="n">
        <v>0.0001</v>
      </c>
      <c r="AA114" t="inlineStr">
        <is>
          <t>T</t>
        </is>
      </c>
      <c r="AB114" t="n">
        <v>2.3e-06</v>
      </c>
      <c r="AC114" t="inlineStr">
        <is>
          <t>T</t>
        </is>
      </c>
      <c r="AD114" t="n">
        <v>0.064</v>
      </c>
      <c r="AE114" t="n">
        <v>0.00128</v>
      </c>
      <c r="AF114" t="n">
        <v>0.000538</v>
      </c>
      <c r="AG114" t="n">
        <v>1.3e-05</v>
      </c>
      <c r="AH114" t="n">
        <v>2.35</v>
      </c>
      <c r="AI114" t="n">
        <v>0.136</v>
      </c>
      <c r="AJ114" t="n">
        <v>0.000201</v>
      </c>
      <c r="AK114" t="n">
        <v>0.185</v>
      </c>
      <c r="AL114" t="inlineStr">
        <is>
          <t>T</t>
        </is>
      </c>
      <c r="AM114" t="inlineStr">
        <is>
          <t>T</t>
        </is>
      </c>
      <c r="AN114" t="n">
        <v>0.0113</v>
      </c>
      <c r="AO114" t="n">
        <v>0.161</v>
      </c>
      <c r="AP114" t="n">
        <v>0.000325</v>
      </c>
      <c r="AQ114" t="inlineStr">
        <is>
          <t>T</t>
        </is>
      </c>
      <c r="AR114" t="inlineStr">
        <is>
          <t>T</t>
        </is>
      </c>
      <c r="AS114" t="inlineStr">
        <is>
          <t>T</t>
        </is>
      </c>
      <c r="AT114" t="n">
        <v>0.000396</v>
      </c>
      <c r="AU114" t="inlineStr">
        <is>
          <t>T</t>
        </is>
      </c>
      <c r="AV114" t="inlineStr">
        <is>
          <t>T</t>
        </is>
      </c>
      <c r="AW114" t="inlineStr">
        <is>
          <t>T</t>
        </is>
      </c>
      <c r="AX114" t="n">
        <v>0.887</v>
      </c>
      <c r="AY114" s="2" t="n">
        <v>0.0002</v>
      </c>
      <c r="AZ114" t="n">
        <v>0.000333</v>
      </c>
      <c r="BA114" t="n">
        <v>9.899999999999999e-05</v>
      </c>
      <c r="BB114" t="inlineStr">
        <is>
          <t>T</t>
        </is>
      </c>
      <c r="BC114" t="inlineStr">
        <is>
          <t>T</t>
        </is>
      </c>
      <c r="BD114" t="n">
        <v>9.399999999999999e-05</v>
      </c>
      <c r="BE114" t="n">
        <v>0.0064</v>
      </c>
      <c r="BF114" s="2" t="n">
        <v>5e-06</v>
      </c>
      <c r="BG114" t="n">
        <v>4.9e-05</v>
      </c>
      <c r="BH114" t="inlineStr">
        <is>
          <t>T</t>
        </is>
      </c>
      <c r="BI114" t="n">
        <v>0.000175</v>
      </c>
      <c r="BJ114" t="n">
        <v>0.124</v>
      </c>
      <c r="BK114" t="n">
        <v>3.7e-06</v>
      </c>
      <c r="BL114" t="inlineStr">
        <is>
          <t>T</t>
        </is>
      </c>
      <c r="BM114" t="n">
        <v>4.3e-05</v>
      </c>
      <c r="BN114" t="n">
        <v>0.00397</v>
      </c>
      <c r="BO114" t="n">
        <v>3.6e-05</v>
      </c>
      <c r="BP114" t="n">
        <v>0.0013</v>
      </c>
      <c r="BQ114" t="n">
        <v>9.3e-05</v>
      </c>
      <c r="BR114" t="n">
        <v>0.0074</v>
      </c>
      <c r="BS114" t="n">
        <v>0.00274</v>
      </c>
    </row>
    <row r="115">
      <c r="A115" t="inlineStr">
        <is>
          <t>OREAS0020a</t>
        </is>
      </c>
      <c r="B115" t="n">
        <v>6.1e-06</v>
      </c>
      <c r="C115" t="n">
        <v>7.72</v>
      </c>
      <c r="D115" t="n">
        <v>0.0017</v>
      </c>
      <c r="E115" s="2" t="n">
        <v>3e-07</v>
      </c>
      <c r="F115" t="inlineStr">
        <is>
          <t>T</t>
        </is>
      </c>
      <c r="G115" t="n">
        <v>0.107</v>
      </c>
      <c r="H115" t="n">
        <v>0.000365</v>
      </c>
      <c r="I115" t="n">
        <v>1.4e-05</v>
      </c>
      <c r="J115" t="n">
        <v>2.52</v>
      </c>
      <c r="K115" t="n">
        <v>8.600000000000001e-06</v>
      </c>
      <c r="L115" t="n">
        <v>0.0077</v>
      </c>
      <c r="M115" t="inlineStr">
        <is>
          <t>T</t>
        </is>
      </c>
      <c r="N115" t="n">
        <v>0.00134</v>
      </c>
      <c r="O115" t="n">
        <v>0.0065</v>
      </c>
      <c r="P115" t="n">
        <v>0.00152</v>
      </c>
      <c r="Q115" t="n">
        <v>0.00454</v>
      </c>
      <c r="R115" t="n">
        <v>0.000515</v>
      </c>
      <c r="S115" t="n">
        <v>0.000294</v>
      </c>
      <c r="T115" t="n">
        <v>0.000142</v>
      </c>
      <c r="U115" t="n">
        <v>3.6</v>
      </c>
      <c r="V115" t="n">
        <v>0.00196</v>
      </c>
      <c r="W115" t="n">
        <v>0.000556</v>
      </c>
      <c r="X115" t="n">
        <v>1.7e-05</v>
      </c>
      <c r="Y115" t="n">
        <v>0.000289</v>
      </c>
      <c r="Z115" t="inlineStr">
        <is>
          <t>T</t>
        </is>
      </c>
      <c r="AA115" t="n">
        <v>0.0001</v>
      </c>
      <c r="AB115" t="n">
        <v>5e-06</v>
      </c>
      <c r="AC115" t="inlineStr">
        <is>
          <t>T</t>
        </is>
      </c>
      <c r="AD115" t="n">
        <v>3.27</v>
      </c>
      <c r="AE115" t="n">
        <v>0.00365</v>
      </c>
      <c r="AF115" t="n">
        <v>0.00385</v>
      </c>
      <c r="AG115" t="n">
        <v>4e-05</v>
      </c>
      <c r="AH115" t="n">
        <v>1.36</v>
      </c>
      <c r="AI115" t="n">
        <v>0.052</v>
      </c>
      <c r="AJ115" t="n">
        <v>0.000325</v>
      </c>
      <c r="AK115" t="n">
        <v>1.98</v>
      </c>
      <c r="AL115" t="n">
        <v>0.00204</v>
      </c>
      <c r="AM115" t="n">
        <v>0.0033</v>
      </c>
      <c r="AN115" t="n">
        <v>0.00406</v>
      </c>
      <c r="AO115" t="n">
        <v>0.101</v>
      </c>
      <c r="AP115" t="n">
        <v>0.00219</v>
      </c>
      <c r="AQ115" t="inlineStr">
        <is>
          <t>T</t>
        </is>
      </c>
      <c r="AR115" t="n">
        <v>0.000914</v>
      </c>
      <c r="AS115" t="inlineStr">
        <is>
          <t>T</t>
        </is>
      </c>
      <c r="AT115" t="n">
        <v>0.0233</v>
      </c>
      <c r="AU115" t="inlineStr">
        <is>
          <t>T</t>
        </is>
      </c>
      <c r="AV115" t="inlineStr">
        <is>
          <t>T</t>
        </is>
      </c>
      <c r="AW115" t="inlineStr">
        <is>
          <t>T</t>
        </is>
      </c>
      <c r="AX115" t="n">
        <v>0.064</v>
      </c>
      <c r="AY115" t="n">
        <v>5.7e-05</v>
      </c>
      <c r="AZ115" t="n">
        <v>0.00123</v>
      </c>
      <c r="BA115" t="inlineStr">
        <is>
          <t>T</t>
        </is>
      </c>
      <c r="BB115" t="n">
        <v>30.144878</v>
      </c>
      <c r="BC115" t="n">
        <v>0.000666</v>
      </c>
      <c r="BD115" t="n">
        <v>0.000403</v>
      </c>
      <c r="BE115" t="n">
        <v>0.0296</v>
      </c>
      <c r="BF115" t="n">
        <v>0.000156</v>
      </c>
      <c r="BG115" t="n">
        <v>8.6e-05</v>
      </c>
      <c r="BH115" t="inlineStr">
        <is>
          <t>T</t>
        </is>
      </c>
      <c r="BI115" t="n">
        <v>0.00219</v>
      </c>
      <c r="BJ115" t="n">
        <v>0.489</v>
      </c>
      <c r="BK115" t="n">
        <v>0.000113</v>
      </c>
      <c r="BL115" t="n">
        <v>4.3e-05</v>
      </c>
      <c r="BM115" t="n">
        <v>0.000637</v>
      </c>
      <c r="BN115" t="n">
        <v>0.0114834</v>
      </c>
      <c r="BO115" t="n">
        <v>0.000338</v>
      </c>
      <c r="BP115" t="n">
        <v>0.00268</v>
      </c>
      <c r="BQ115" t="n">
        <v>0.000266</v>
      </c>
      <c r="BR115" t="n">
        <v>0.0069</v>
      </c>
      <c r="BS115" t="n">
        <v>0.0089</v>
      </c>
    </row>
    <row r="116">
      <c r="A116" t="inlineStr">
        <is>
          <t>OREAS0020b</t>
        </is>
      </c>
      <c r="B116" t="n">
        <v>8.5e-06</v>
      </c>
      <c r="C116" t="n">
        <v>7.63</v>
      </c>
      <c r="D116" t="n">
        <v>0.000205</v>
      </c>
      <c r="E116" t="n">
        <v>4e-07</v>
      </c>
      <c r="F116" s="2" t="n">
        <v>0.001</v>
      </c>
      <c r="G116" t="n">
        <v>0.1056</v>
      </c>
      <c r="H116" t="n">
        <v>0.000268</v>
      </c>
      <c r="I116" t="n">
        <v>7.9e-05</v>
      </c>
      <c r="J116" t="n">
        <v>1.73</v>
      </c>
      <c r="K116" t="n">
        <v>1.9e-05</v>
      </c>
      <c r="L116" t="n">
        <v>0.007900000000000001</v>
      </c>
      <c r="M116" t="inlineStr">
        <is>
          <t>T</t>
        </is>
      </c>
      <c r="N116" t="n">
        <v>0.00084</v>
      </c>
      <c r="O116" t="n">
        <v>0.00479</v>
      </c>
      <c r="P116" t="n">
        <v>0.0012</v>
      </c>
      <c r="Q116" t="n">
        <v>0.00227</v>
      </c>
      <c r="R116" t="n">
        <v>0.000376</v>
      </c>
      <c r="S116" t="n">
        <v>0.000143</v>
      </c>
      <c r="T116" t="n">
        <v>0.00015</v>
      </c>
      <c r="U116" t="n">
        <v>2.98</v>
      </c>
      <c r="V116" t="n">
        <v>0.0021</v>
      </c>
      <c r="W116" t="n">
        <v>0.0006089999999999999</v>
      </c>
      <c r="X116" t="n">
        <v>1.6e-05</v>
      </c>
      <c r="Y116" t="n">
        <v>0.000196</v>
      </c>
      <c r="Z116" s="2" t="n">
        <v>1e-06</v>
      </c>
      <c r="AA116" t="n">
        <v>6e-05</v>
      </c>
      <c r="AB116" t="n">
        <v>6.7e-06</v>
      </c>
      <c r="AC116" t="inlineStr">
        <is>
          <t>T</t>
        </is>
      </c>
      <c r="AD116" t="n">
        <v>2.95</v>
      </c>
      <c r="AE116" t="n">
        <v>0.00381</v>
      </c>
      <c r="AF116" t="n">
        <v>0.0056</v>
      </c>
      <c r="AG116" t="n">
        <v>1.7e-05</v>
      </c>
      <c r="AH116" t="n">
        <v>0.749</v>
      </c>
      <c r="AI116" t="n">
        <v>0.036</v>
      </c>
      <c r="AJ116" t="n">
        <v>0.000265</v>
      </c>
      <c r="AK116" t="n">
        <v>2.04</v>
      </c>
      <c r="AL116" t="n">
        <v>0.00132</v>
      </c>
      <c r="AM116" t="n">
        <v>0.00345</v>
      </c>
      <c r="AN116" t="n">
        <v>0.00228</v>
      </c>
      <c r="AO116" t="n">
        <v>0.083</v>
      </c>
      <c r="AP116" t="n">
        <v>0.00245</v>
      </c>
      <c r="AQ116" s="2" t="n">
        <v>1e-07</v>
      </c>
      <c r="AR116" t="n">
        <v>0.000896</v>
      </c>
      <c r="AS116" s="2" t="n">
        <v>5e-07</v>
      </c>
      <c r="AT116" t="n">
        <v>0.0176</v>
      </c>
      <c r="AU116" s="2" t="n">
        <v>2e-07</v>
      </c>
      <c r="AV116" t="inlineStr">
        <is>
          <t>T</t>
        </is>
      </c>
      <c r="AW116" t="inlineStr">
        <is>
          <t>T</t>
        </is>
      </c>
      <c r="AX116" t="n">
        <v>0.129</v>
      </c>
      <c r="AY116" t="n">
        <v>2.6e-05</v>
      </c>
      <c r="AZ116" t="n">
        <v>0.000878</v>
      </c>
      <c r="BA116" t="n">
        <v>3.4e-05</v>
      </c>
      <c r="BB116" t="n">
        <v>31.9164564</v>
      </c>
      <c r="BC116" t="n">
        <v>0.000779</v>
      </c>
      <c r="BD116" t="n">
        <v>0.000505</v>
      </c>
      <c r="BE116" t="n">
        <v>0.0161</v>
      </c>
      <c r="BF116" t="n">
        <v>0.000117</v>
      </c>
      <c r="BG116" t="n">
        <v>7.7e-05</v>
      </c>
      <c r="BH116" s="2" t="n">
        <v>5e-06</v>
      </c>
      <c r="BI116" t="n">
        <v>0.00151</v>
      </c>
      <c r="BJ116" t="n">
        <v>0.371</v>
      </c>
      <c r="BK116" t="n">
        <v>9.7e-05</v>
      </c>
      <c r="BL116" t="n">
        <v>1.9e-05</v>
      </c>
      <c r="BM116" t="n">
        <v>0.000404</v>
      </c>
      <c r="BN116" t="n">
        <v>0.0068</v>
      </c>
      <c r="BO116" t="n">
        <v>0.00113</v>
      </c>
      <c r="BP116" t="n">
        <v>0.00158</v>
      </c>
      <c r="BQ116" t="n">
        <v>0.000107</v>
      </c>
      <c r="BR116" t="n">
        <v>0.008200000000000001</v>
      </c>
      <c r="BS116" t="n">
        <v>0.0062</v>
      </c>
    </row>
    <row r="117">
      <c r="A117" t="inlineStr">
        <is>
          <t>OREAS0210</t>
        </is>
      </c>
      <c r="B117" t="n">
        <v>9.43e-05</v>
      </c>
      <c r="C117" t="n">
        <v>2.19</v>
      </c>
      <c r="D117" t="n">
        <v>0.3715</v>
      </c>
      <c r="E117" t="n">
        <v>0.000549</v>
      </c>
      <c r="F117" s="2" t="n">
        <v>0.001</v>
      </c>
      <c r="G117" t="n">
        <v>0.0157</v>
      </c>
      <c r="H117" s="2" t="n">
        <v>5e-05</v>
      </c>
      <c r="I117" t="n">
        <v>1.9e-05</v>
      </c>
      <c r="J117" t="n">
        <v>3.13</v>
      </c>
      <c r="K117" t="n">
        <v>2e-05</v>
      </c>
      <c r="L117" t="n">
        <v>0.00201</v>
      </c>
      <c r="M117" t="inlineStr">
        <is>
          <t>T</t>
        </is>
      </c>
      <c r="N117" t="n">
        <v>0.00275</v>
      </c>
      <c r="O117" t="n">
        <v>0.0068</v>
      </c>
      <c r="P117" t="n">
        <v>0.000227</v>
      </c>
      <c r="Q117" t="n">
        <v>0.0162</v>
      </c>
      <c r="R117" t="n">
        <v>0.0003</v>
      </c>
      <c r="S117" t="n">
        <v>0.000143</v>
      </c>
      <c r="T117" t="n">
        <v>7.499999999999999e-05</v>
      </c>
      <c r="U117" t="n">
        <v>9.539999999999999</v>
      </c>
      <c r="V117" t="n">
        <v>0.00079</v>
      </c>
      <c r="W117" t="n">
        <v>0.000364</v>
      </c>
      <c r="X117" t="inlineStr">
        <is>
          <t>T</t>
        </is>
      </c>
      <c r="Y117" t="n">
        <v>4.3e-05</v>
      </c>
      <c r="Z117" s="2" t="n">
        <v>0.0001</v>
      </c>
      <c r="AA117" t="n">
        <v>5.3e-05</v>
      </c>
      <c r="AB117" t="n">
        <v>4e-06</v>
      </c>
      <c r="AC117" t="inlineStr">
        <is>
          <t>T</t>
        </is>
      </c>
      <c r="AD117" t="n">
        <v>0.104</v>
      </c>
      <c r="AE117" t="n">
        <v>0.00103</v>
      </c>
      <c r="AF117" t="n">
        <v>0.00109</v>
      </c>
      <c r="AG117" t="n">
        <v>1.5e-05</v>
      </c>
      <c r="AH117" t="n">
        <v>2.19</v>
      </c>
      <c r="AI117" t="n">
        <v>0.334</v>
      </c>
      <c r="AJ117" t="n">
        <v>0.000327</v>
      </c>
      <c r="AK117" t="n">
        <v>0.141</v>
      </c>
      <c r="AL117" t="n">
        <v>3.9e-05</v>
      </c>
      <c r="AM117" t="inlineStr">
        <is>
          <t>T</t>
        </is>
      </c>
      <c r="AN117" t="n">
        <v>0.0092</v>
      </c>
      <c r="AO117" t="n">
        <v>0.21</v>
      </c>
      <c r="AP117" t="n">
        <v>0.000913</v>
      </c>
      <c r="AQ117" t="inlineStr">
        <is>
          <t>T</t>
        </is>
      </c>
      <c r="AR117" t="inlineStr">
        <is>
          <t>T</t>
        </is>
      </c>
      <c r="AS117" t="inlineStr">
        <is>
          <t>T</t>
        </is>
      </c>
      <c r="AT117" t="n">
        <v>0.000596</v>
      </c>
      <c r="AU117" t="inlineStr">
        <is>
          <t>T</t>
        </is>
      </c>
      <c r="AV117" t="inlineStr">
        <is>
          <t>T</t>
        </is>
      </c>
      <c r="AW117" t="inlineStr">
        <is>
          <t>T</t>
        </is>
      </c>
      <c r="AX117" t="n">
        <v>2.87</v>
      </c>
      <c r="AY117" s="2" t="n">
        <v>0.0007</v>
      </c>
      <c r="AZ117" t="n">
        <v>0.000702</v>
      </c>
      <c r="BA117" t="n">
        <v>0.000337</v>
      </c>
      <c r="BB117" t="inlineStr">
        <is>
          <t>T</t>
        </is>
      </c>
      <c r="BC117" t="n">
        <v>0.000319</v>
      </c>
      <c r="BD117" t="n">
        <v>8.3e-05</v>
      </c>
      <c r="BE117" t="n">
        <v>0.0089</v>
      </c>
      <c r="BF117" t="inlineStr">
        <is>
          <t>T</t>
        </is>
      </c>
      <c r="BG117" t="n">
        <v>4.9e-05</v>
      </c>
      <c r="BH117" t="n">
        <v>1.9e-05</v>
      </c>
      <c r="BI117" t="n">
        <v>0.000248</v>
      </c>
      <c r="BJ117" t="n">
        <v>0.099</v>
      </c>
      <c r="BK117" t="n">
        <v>6.9e-06</v>
      </c>
      <c r="BL117" t="n">
        <v>1.8e-05</v>
      </c>
      <c r="BM117" t="n">
        <v>8.4e-05</v>
      </c>
      <c r="BN117" t="n">
        <v>0.0089</v>
      </c>
      <c r="BO117" t="n">
        <v>0.00012</v>
      </c>
      <c r="BP117" t="n">
        <v>0.00137</v>
      </c>
      <c r="BQ117" t="n">
        <v>0.000112</v>
      </c>
      <c r="BR117" t="n">
        <v>0.009599999999999999</v>
      </c>
      <c r="BS117" t="n">
        <v>0.00182</v>
      </c>
    </row>
    <row r="118">
      <c r="A118" t="inlineStr">
        <is>
          <t>OREAS0211</t>
        </is>
      </c>
      <c r="B118" t="n">
        <v>2.05e-05</v>
      </c>
      <c r="C118" t="n">
        <v>6.85</v>
      </c>
      <c r="D118" t="n">
        <v>0.00418</v>
      </c>
      <c r="E118" t="n">
        <v>7.68e-05</v>
      </c>
      <c r="F118" t="n">
        <v>0.007</v>
      </c>
      <c r="G118" t="n">
        <v>0.0186</v>
      </c>
      <c r="H118" t="n">
        <v>4.1e-05</v>
      </c>
      <c r="I118" t="n">
        <v>4.6e-06</v>
      </c>
      <c r="J118" t="n">
        <v>6.61</v>
      </c>
      <c r="K118" t="n">
        <v>4.2e-05</v>
      </c>
      <c r="L118" t="n">
        <v>0.00123</v>
      </c>
      <c r="M118" t="inlineStr">
        <is>
          <t>T</t>
        </is>
      </c>
      <c r="N118" t="n">
        <v>0.00438</v>
      </c>
      <c r="O118" t="n">
        <v>0.0095</v>
      </c>
      <c r="P118" t="n">
        <v>6.9e-05</v>
      </c>
      <c r="Q118" t="n">
        <v>0.0164</v>
      </c>
      <c r="R118" t="n">
        <v>0.000405</v>
      </c>
      <c r="S118" t="n">
        <v>0.00025</v>
      </c>
      <c r="T118" t="n">
        <v>9.8e-05</v>
      </c>
      <c r="U118" t="n">
        <v>8.140000000000001</v>
      </c>
      <c r="V118" t="n">
        <v>0.00158</v>
      </c>
      <c r="W118" t="n">
        <v>0.00035</v>
      </c>
      <c r="X118" t="n">
        <v>1.4e-05</v>
      </c>
      <c r="Y118" t="n">
        <v>0.00017</v>
      </c>
      <c r="Z118" t="n">
        <v>4e-06</v>
      </c>
      <c r="AA118" t="n">
        <v>8.500000000000001e-05</v>
      </c>
      <c r="AB118" t="n">
        <v>7.6e-06</v>
      </c>
      <c r="AC118" t="inlineStr">
        <is>
          <t>T</t>
        </is>
      </c>
      <c r="AD118" t="n">
        <v>0.399</v>
      </c>
      <c r="AE118" t="n">
        <v>0.000501</v>
      </c>
      <c r="AF118" t="n">
        <v>0.00107</v>
      </c>
      <c r="AG118" t="n">
        <v>3.8e-05</v>
      </c>
      <c r="AH118" t="n">
        <v>3.72</v>
      </c>
      <c r="AI118" t="n">
        <v>0.139</v>
      </c>
      <c r="AJ118" t="n">
        <v>0.000115</v>
      </c>
      <c r="AK118" t="n">
        <v>2.05</v>
      </c>
      <c r="AL118" t="n">
        <v>0.000358</v>
      </c>
      <c r="AM118" t="n">
        <v>0.000857</v>
      </c>
      <c r="AN118" t="n">
        <v>0.00491</v>
      </c>
      <c r="AO118" t="n">
        <v>0.043</v>
      </c>
      <c r="AP118" t="n">
        <v>0.00171</v>
      </c>
      <c r="AQ118" t="inlineStr">
        <is>
          <t>T</t>
        </is>
      </c>
      <c r="AR118" t="n">
        <v>0.00018</v>
      </c>
      <c r="AS118" t="inlineStr">
        <is>
          <t>T</t>
        </is>
      </c>
      <c r="AT118" t="n">
        <v>0.000383</v>
      </c>
      <c r="AU118" t="n">
        <v>2e-07</v>
      </c>
      <c r="AV118" t="inlineStr">
        <is>
          <t>T</t>
        </is>
      </c>
      <c r="AW118" t="inlineStr">
        <is>
          <t>T</t>
        </is>
      </c>
      <c r="AX118" t="n">
        <v>0.308</v>
      </c>
      <c r="AY118" t="n">
        <v>0.00011</v>
      </c>
      <c r="AZ118" t="n">
        <v>0.00408</v>
      </c>
      <c r="BA118" t="n">
        <v>0.0001</v>
      </c>
      <c r="BB118" t="inlineStr">
        <is>
          <t>T</t>
        </is>
      </c>
      <c r="BC118" t="n">
        <v>0.000175</v>
      </c>
      <c r="BD118" t="n">
        <v>0.0001</v>
      </c>
      <c r="BE118" t="n">
        <v>0.0127</v>
      </c>
      <c r="BF118" t="n">
        <v>2.4e-05</v>
      </c>
      <c r="BG118" t="n">
        <v>6.3e-05</v>
      </c>
      <c r="BH118" t="n">
        <v>7.2e-06</v>
      </c>
      <c r="BI118" t="n">
        <v>7.8e-05</v>
      </c>
      <c r="BJ118" t="n">
        <v>0.653</v>
      </c>
      <c r="BK118" t="n">
        <v>1.5e-05</v>
      </c>
      <c r="BL118" t="n">
        <v>3.7e-05</v>
      </c>
      <c r="BM118" t="n">
        <v>2.4e-05</v>
      </c>
      <c r="BN118" t="n">
        <v>0.0154</v>
      </c>
      <c r="BO118" t="n">
        <v>0.00193</v>
      </c>
      <c r="BP118" t="n">
        <v>0.00217</v>
      </c>
      <c r="BQ118" t="n">
        <v>0.000236</v>
      </c>
      <c r="BR118" t="n">
        <v>0.012</v>
      </c>
      <c r="BS118" t="n">
        <v>0.0051</v>
      </c>
    </row>
    <row r="119">
      <c r="A119" t="inlineStr">
        <is>
          <t>OREAS0214</t>
        </is>
      </c>
      <c r="B119" t="inlineStr">
        <is>
          <t>T</t>
        </is>
      </c>
      <c r="C119" t="inlineStr">
        <is>
          <t>T</t>
        </is>
      </c>
      <c r="D119" t="inlineStr">
        <is>
          <t>T</t>
        </is>
      </c>
      <c r="E119" t="n">
        <v>0.000303</v>
      </c>
      <c r="F119" t="inlineStr">
        <is>
          <t>T</t>
        </is>
      </c>
      <c r="G119" t="inlineStr">
        <is>
          <t>T</t>
        </is>
      </c>
      <c r="H119" t="inlineStr">
        <is>
          <t>T</t>
        </is>
      </c>
      <c r="I119" t="inlineStr">
        <is>
          <t>T</t>
        </is>
      </c>
      <c r="J119" t="inlineStr">
        <is>
          <t>T</t>
        </is>
      </c>
      <c r="K119" t="inlineStr">
        <is>
          <t>T</t>
        </is>
      </c>
      <c r="L119" t="inlineStr">
        <is>
          <t>T</t>
        </is>
      </c>
      <c r="M119" t="inlineStr">
        <is>
          <t>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>
        <is>
          <t>T</t>
        </is>
      </c>
      <c r="V119" t="inlineStr">
        <is>
          <t>T</t>
        </is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T</t>
        </is>
      </c>
      <c r="AJ119" t="inlineStr">
        <is>
          <t>T</t>
        </is>
      </c>
      <c r="AK119" t="inlineStr">
        <is>
          <t>T</t>
        </is>
      </c>
      <c r="AL119" t="inlineStr">
        <is>
          <t>T</t>
        </is>
      </c>
      <c r="AM119" t="inlineStr">
        <is>
          <t>T</t>
        </is>
      </c>
      <c r="AN119" t="inlineStr">
        <is>
          <t>T</t>
        </is>
      </c>
      <c r="AO119" t="inlineStr">
        <is>
          <t>T</t>
        </is>
      </c>
      <c r="AP119" t="inlineStr">
        <is>
          <t>T</t>
        </is>
      </c>
      <c r="AQ119" t="inlineStr">
        <is>
          <t>T</t>
        </is>
      </c>
      <c r="AR119" t="inlineStr">
        <is>
          <t>T</t>
        </is>
      </c>
      <c r="AS119" t="inlineStr">
        <is>
          <t>T</t>
        </is>
      </c>
      <c r="AT119" t="inlineStr">
        <is>
          <t>T</t>
        </is>
      </c>
      <c r="AU119" t="inlineStr">
        <is>
          <t>T</t>
        </is>
      </c>
      <c r="AV119" t="inlineStr">
        <is>
          <t>T</t>
        </is>
      </c>
      <c r="AW119" t="inlineStr">
        <is>
          <t>T</t>
        </is>
      </c>
      <c r="AX119" t="inlineStr">
        <is>
          <t>T</t>
        </is>
      </c>
      <c r="AY119" t="inlineStr">
        <is>
          <t>T</t>
        </is>
      </c>
      <c r="AZ119" t="inlineStr">
        <is>
          <t>T</t>
        </is>
      </c>
      <c r="BA119" t="inlineStr">
        <is>
          <t>T</t>
        </is>
      </c>
      <c r="BB119" t="inlineStr">
        <is>
          <t>T</t>
        </is>
      </c>
      <c r="BC119" t="inlineStr">
        <is>
          <t>T</t>
        </is>
      </c>
      <c r="BD119" t="inlineStr">
        <is>
          <t>T</t>
        </is>
      </c>
      <c r="BE119" t="inlineStr">
        <is>
          <t>T</t>
        </is>
      </c>
      <c r="BF119" t="inlineStr">
        <is>
          <t>T</t>
        </is>
      </c>
      <c r="BG119" t="inlineStr">
        <is>
          <t>T</t>
        </is>
      </c>
      <c r="BH119" t="inlineStr">
        <is>
          <t>T</t>
        </is>
      </c>
      <c r="BI119" t="inlineStr">
        <is>
          <t>T</t>
        </is>
      </c>
      <c r="BJ119" t="inlineStr">
        <is>
          <t>T</t>
        </is>
      </c>
      <c r="BK119" t="inlineStr">
        <is>
          <t>T</t>
        </is>
      </c>
      <c r="BL119" t="inlineStr">
        <is>
          <t>T</t>
        </is>
      </c>
      <c r="BM119" t="inlineStr">
        <is>
          <t>T</t>
        </is>
      </c>
      <c r="BN119" t="inlineStr">
        <is>
          <t>T</t>
        </is>
      </c>
      <c r="BO119" t="inlineStr">
        <is>
          <t>T</t>
        </is>
      </c>
      <c r="BP119" t="inlineStr">
        <is>
          <t>T</t>
        </is>
      </c>
      <c r="BQ119" t="inlineStr">
        <is>
          <t>T</t>
        </is>
      </c>
      <c r="BR119" t="inlineStr">
        <is>
          <t>T</t>
        </is>
      </c>
      <c r="BS119" t="inlineStr">
        <is>
          <t>T</t>
        </is>
      </c>
    </row>
    <row r="120">
      <c r="A120" t="inlineStr">
        <is>
          <t>OREAS0215</t>
        </is>
      </c>
      <c r="B120" t="inlineStr">
        <is>
          <t>T</t>
        </is>
      </c>
      <c r="C120" t="inlineStr">
        <is>
          <t>T</t>
        </is>
      </c>
      <c r="D120" t="inlineStr">
        <is>
          <t>T</t>
        </is>
      </c>
      <c r="E120" t="n">
        <v>0.000354</v>
      </c>
      <c r="F120" t="inlineStr">
        <is>
          <t>T</t>
        </is>
      </c>
      <c r="G120" t="inlineStr">
        <is>
          <t>T</t>
        </is>
      </c>
      <c r="H120" t="inlineStr">
        <is>
          <t>T</t>
        </is>
      </c>
      <c r="I120" t="inlineStr">
        <is>
          <t>T</t>
        </is>
      </c>
      <c r="J120" t="inlineStr">
        <is>
          <t>T</t>
        </is>
      </c>
      <c r="K120" t="inlineStr">
        <is>
          <t>T</t>
        </is>
      </c>
      <c r="L120" t="inlineStr">
        <is>
          <t>T</t>
        </is>
      </c>
      <c r="M120" t="inlineStr">
        <is>
          <t>T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inlineStr">
        <is>
          <t>T</t>
        </is>
      </c>
      <c r="AD120" t="inlineStr">
        <is>
          <t>T</t>
        </is>
      </c>
      <c r="AE120" t="inlineStr">
        <is>
          <t>T</t>
        </is>
      </c>
      <c r="AF120" t="inlineStr">
        <is>
          <t>T</t>
        </is>
      </c>
      <c r="AG120" t="inlineStr">
        <is>
          <t>T</t>
        </is>
      </c>
      <c r="AH120" t="inlineStr">
        <is>
          <t>T</t>
        </is>
      </c>
      <c r="AI120" t="inlineStr">
        <is>
          <t>T</t>
        </is>
      </c>
      <c r="AJ120" t="inlineStr">
        <is>
          <t>T</t>
        </is>
      </c>
      <c r="AK120" t="inlineStr">
        <is>
          <t>T</t>
        </is>
      </c>
      <c r="AL120" t="inlineStr">
        <is>
          <t>T</t>
        </is>
      </c>
      <c r="AM120" t="inlineStr">
        <is>
          <t>T</t>
        </is>
      </c>
      <c r="AN120" t="inlineStr">
        <is>
          <t>T</t>
        </is>
      </c>
      <c r="AO120" t="inlineStr">
        <is>
          <t>T</t>
        </is>
      </c>
      <c r="AP120" t="inlineStr">
        <is>
          <t>T</t>
        </is>
      </c>
      <c r="AQ120" t="inlineStr">
        <is>
          <t>T</t>
        </is>
      </c>
      <c r="AR120" t="inlineStr">
        <is>
          <t>T</t>
        </is>
      </c>
      <c r="AS120" t="inlineStr">
        <is>
          <t>T</t>
        </is>
      </c>
      <c r="AT120" t="inlineStr">
        <is>
          <t>T</t>
        </is>
      </c>
      <c r="AU120" t="inlineStr">
        <is>
          <t>T</t>
        </is>
      </c>
      <c r="AV120" t="inlineStr">
        <is>
          <t>T</t>
        </is>
      </c>
      <c r="AW120" t="inlineStr">
        <is>
          <t>T</t>
        </is>
      </c>
      <c r="AX120" t="inlineStr">
        <is>
          <t>T</t>
        </is>
      </c>
      <c r="AY120" t="inlineStr">
        <is>
          <t>T</t>
        </is>
      </c>
      <c r="AZ120" t="inlineStr">
        <is>
          <t>T</t>
        </is>
      </c>
      <c r="BA120" t="inlineStr">
        <is>
          <t>T</t>
        </is>
      </c>
      <c r="BB120" t="inlineStr">
        <is>
          <t>T</t>
        </is>
      </c>
      <c r="BC120" t="inlineStr">
        <is>
          <t>T</t>
        </is>
      </c>
      <c r="BD120" t="inlineStr">
        <is>
          <t>T</t>
        </is>
      </c>
      <c r="BE120" t="inlineStr">
        <is>
          <t>T</t>
        </is>
      </c>
      <c r="BF120" t="inlineStr">
        <is>
          <t>T</t>
        </is>
      </c>
      <c r="BG120" t="inlineStr">
        <is>
          <t>T</t>
        </is>
      </c>
      <c r="BH120" t="inlineStr">
        <is>
          <t>T</t>
        </is>
      </c>
      <c r="BI120" t="inlineStr">
        <is>
          <t>T</t>
        </is>
      </c>
      <c r="BJ120" t="inlineStr">
        <is>
          <t>T</t>
        </is>
      </c>
      <c r="BK120" t="inlineStr">
        <is>
          <t>T</t>
        </is>
      </c>
      <c r="BL120" t="inlineStr">
        <is>
          <t>T</t>
        </is>
      </c>
      <c r="BM120" t="inlineStr">
        <is>
          <t>T</t>
        </is>
      </c>
      <c r="BN120" t="inlineStr">
        <is>
          <t>T</t>
        </is>
      </c>
      <c r="BO120" t="inlineStr">
        <is>
          <t>T</t>
        </is>
      </c>
      <c r="BP120" t="inlineStr">
        <is>
          <t>T</t>
        </is>
      </c>
      <c r="BQ120" t="inlineStr">
        <is>
          <t>T</t>
        </is>
      </c>
      <c r="BR120" t="inlineStr">
        <is>
          <t>T</t>
        </is>
      </c>
      <c r="BS120" t="inlineStr">
        <is>
          <t>T</t>
        </is>
      </c>
    </row>
    <row r="121">
      <c r="A121" t="inlineStr">
        <is>
          <t>OREAS0216</t>
        </is>
      </c>
      <c r="B121" t="inlineStr">
        <is>
          <t>T</t>
        </is>
      </c>
      <c r="C121" t="inlineStr">
        <is>
          <t>T</t>
        </is>
      </c>
      <c r="D121" t="inlineStr">
        <is>
          <t>T</t>
        </is>
      </c>
      <c r="E121" t="n">
        <v>0.000666</v>
      </c>
      <c r="F121" t="inlineStr">
        <is>
          <t>T</t>
        </is>
      </c>
      <c r="G121" t="inlineStr">
        <is>
          <t>T</t>
        </is>
      </c>
      <c r="H121" t="inlineStr">
        <is>
          <t>T</t>
        </is>
      </c>
      <c r="I121" t="inlineStr">
        <is>
          <t>T</t>
        </is>
      </c>
      <c r="J121" t="inlineStr">
        <is>
          <t>T</t>
        </is>
      </c>
      <c r="K121" t="inlineStr">
        <is>
          <t>T</t>
        </is>
      </c>
      <c r="L121" t="inlineStr">
        <is>
          <t>T</t>
        </is>
      </c>
      <c r="M121" t="inlineStr">
        <is>
          <t>T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inlineStr">
        <is>
          <t>T</t>
        </is>
      </c>
      <c r="AD121" t="inlineStr">
        <is>
          <t>T</t>
        </is>
      </c>
      <c r="AE121" t="inlineStr">
        <is>
          <t>T</t>
        </is>
      </c>
      <c r="AF121" t="inlineStr">
        <is>
          <t>T</t>
        </is>
      </c>
      <c r="AG121" t="inlineStr">
        <is>
          <t>T</t>
        </is>
      </c>
      <c r="AH121" t="inlineStr">
        <is>
          <t>T</t>
        </is>
      </c>
      <c r="AI121" t="inlineStr">
        <is>
          <t>T</t>
        </is>
      </c>
      <c r="AJ121" t="inlineStr">
        <is>
          <t>T</t>
        </is>
      </c>
      <c r="AK121" t="inlineStr">
        <is>
          <t>T</t>
        </is>
      </c>
      <c r="AL121" t="inlineStr">
        <is>
          <t>T</t>
        </is>
      </c>
      <c r="AM121" t="inlineStr">
        <is>
          <t>T</t>
        </is>
      </c>
      <c r="AN121" t="inlineStr">
        <is>
          <t>T</t>
        </is>
      </c>
      <c r="AO121" t="inlineStr">
        <is>
          <t>T</t>
        </is>
      </c>
      <c r="AP121" t="inlineStr">
        <is>
          <t>T</t>
        </is>
      </c>
      <c r="AQ121" t="inlineStr">
        <is>
          <t>T</t>
        </is>
      </c>
      <c r="AR121" t="inlineStr">
        <is>
          <t>T</t>
        </is>
      </c>
      <c r="AS121" t="inlineStr">
        <is>
          <t>T</t>
        </is>
      </c>
      <c r="AT121" t="inlineStr">
        <is>
          <t>T</t>
        </is>
      </c>
      <c r="AU121" t="inlineStr">
        <is>
          <t>T</t>
        </is>
      </c>
      <c r="AV121" t="inlineStr">
        <is>
          <t>T</t>
        </is>
      </c>
      <c r="AW121" t="inlineStr">
        <is>
          <t>T</t>
        </is>
      </c>
      <c r="AX121" t="inlineStr">
        <is>
          <t>T</t>
        </is>
      </c>
      <c r="AY121" t="inlineStr">
        <is>
          <t>T</t>
        </is>
      </c>
      <c r="AZ121" t="inlineStr">
        <is>
          <t>T</t>
        </is>
      </c>
      <c r="BA121" t="inlineStr">
        <is>
          <t>T</t>
        </is>
      </c>
      <c r="BB121" t="inlineStr">
        <is>
          <t>T</t>
        </is>
      </c>
      <c r="BC121" t="inlineStr">
        <is>
          <t>T</t>
        </is>
      </c>
      <c r="BD121" t="inlineStr">
        <is>
          <t>T</t>
        </is>
      </c>
      <c r="BE121" t="inlineStr">
        <is>
          <t>T</t>
        </is>
      </c>
      <c r="BF121" t="inlineStr">
        <is>
          <t>T</t>
        </is>
      </c>
      <c r="BG121" t="inlineStr">
        <is>
          <t>T</t>
        </is>
      </c>
      <c r="BH121" t="inlineStr">
        <is>
          <t>T</t>
        </is>
      </c>
      <c r="BI121" t="inlineStr">
        <is>
          <t>T</t>
        </is>
      </c>
      <c r="BJ121" t="inlineStr">
        <is>
          <t>T</t>
        </is>
      </c>
      <c r="BK121" t="inlineStr">
        <is>
          <t>T</t>
        </is>
      </c>
      <c r="BL121" t="inlineStr">
        <is>
          <t>T</t>
        </is>
      </c>
      <c r="BM121" t="inlineStr">
        <is>
          <t>T</t>
        </is>
      </c>
      <c r="BN121" t="inlineStr">
        <is>
          <t>T</t>
        </is>
      </c>
      <c r="BO121" t="inlineStr">
        <is>
          <t>T</t>
        </is>
      </c>
      <c r="BP121" t="inlineStr">
        <is>
          <t>T</t>
        </is>
      </c>
      <c r="BQ121" t="inlineStr">
        <is>
          <t>T</t>
        </is>
      </c>
      <c r="BR121" t="inlineStr">
        <is>
          <t>T</t>
        </is>
      </c>
      <c r="BS121" t="inlineStr">
        <is>
          <t>T</t>
        </is>
      </c>
    </row>
    <row r="122">
      <c r="A122" t="inlineStr">
        <is>
          <t>OREAS0216b</t>
        </is>
      </c>
      <c r="B122" t="n">
        <v>0.000109</v>
      </c>
      <c r="C122" t="n">
        <v>3.02</v>
      </c>
      <c r="D122" t="n">
        <v>0.00342</v>
      </c>
      <c r="E122" t="n">
        <v>0.000666</v>
      </c>
      <c r="F122" t="n">
        <v>0.00279</v>
      </c>
      <c r="G122" t="n">
        <v>0.00333</v>
      </c>
      <c r="H122" t="n">
        <v>1.9e-05</v>
      </c>
      <c r="I122" t="n">
        <v>3.4e-05</v>
      </c>
      <c r="J122" t="n">
        <v>2.72</v>
      </c>
      <c r="K122" t="n">
        <v>1.5e-05</v>
      </c>
      <c r="L122" t="n">
        <v>0.000811</v>
      </c>
      <c r="M122" t="inlineStr">
        <is>
          <t>T</t>
        </is>
      </c>
      <c r="N122" t="n">
        <v>0.00312</v>
      </c>
      <c r="O122" t="n">
        <v>0.0266</v>
      </c>
      <c r="P122" t="n">
        <v>2.6e-05</v>
      </c>
      <c r="Q122" t="n">
        <v>0.0136</v>
      </c>
      <c r="R122" t="n">
        <v>0.000214</v>
      </c>
      <c r="S122" t="inlineStr">
        <is>
          <t>T</t>
        </is>
      </c>
      <c r="T122" t="inlineStr">
        <is>
          <t>T</t>
        </is>
      </c>
      <c r="U122" t="n">
        <v>5.09</v>
      </c>
      <c r="V122" t="n">
        <v>0.00101</v>
      </c>
      <c r="W122" t="inlineStr">
        <is>
          <t>T</t>
        </is>
      </c>
      <c r="X122" t="inlineStr">
        <is>
          <t>T</t>
        </is>
      </c>
      <c r="Y122" t="n">
        <v>4.4e-05</v>
      </c>
      <c r="Z122" t="n">
        <v>8.600000000000001e-06</v>
      </c>
      <c r="AA122" t="inlineStr">
        <is>
          <t>T</t>
        </is>
      </c>
      <c r="AB122" t="inlineStr">
        <is>
          <t>T</t>
        </is>
      </c>
      <c r="AC122" t="inlineStr">
        <is>
          <t>T</t>
        </is>
      </c>
      <c r="AD122" t="n">
        <v>0.139</v>
      </c>
      <c r="AE122" t="n">
        <v>0.000347</v>
      </c>
      <c r="AF122" t="n">
        <v>0.00177</v>
      </c>
      <c r="AG122" t="n">
        <v>1.5e-05</v>
      </c>
      <c r="AH122" t="n">
        <v>2.56</v>
      </c>
      <c r="AI122" t="n">
        <v>0.065</v>
      </c>
      <c r="AJ122" t="n">
        <v>0.000343</v>
      </c>
      <c r="AK122" t="n">
        <v>0.061</v>
      </c>
      <c r="AL122" t="inlineStr">
        <is>
          <t>T</t>
        </is>
      </c>
      <c r="AM122" t="n">
        <v>0.000522</v>
      </c>
      <c r="AN122" t="n">
        <v>0.01</v>
      </c>
      <c r="AO122" t="n">
        <v>0.037</v>
      </c>
      <c r="AP122" t="n">
        <v>0.00203</v>
      </c>
      <c r="AQ122" t="inlineStr">
        <is>
          <t>T</t>
        </is>
      </c>
      <c r="AR122" t="inlineStr">
        <is>
          <t>T</t>
        </is>
      </c>
      <c r="AS122" t="inlineStr">
        <is>
          <t>T</t>
        </is>
      </c>
      <c r="AT122" t="n">
        <v>0.000599</v>
      </c>
      <c r="AU122" t="inlineStr">
        <is>
          <t>T</t>
        </is>
      </c>
      <c r="AV122" t="inlineStr">
        <is>
          <t>T</t>
        </is>
      </c>
      <c r="AW122" t="inlineStr">
        <is>
          <t>T</t>
        </is>
      </c>
      <c r="AX122" t="n">
        <v>0.508</v>
      </c>
      <c r="AY122" t="n">
        <v>2.3e-05</v>
      </c>
      <c r="AZ122" t="n">
        <v>0.000777</v>
      </c>
      <c r="BA122" t="inlineStr">
        <is>
          <t>T</t>
        </is>
      </c>
      <c r="BB122" t="inlineStr">
        <is>
          <t>T</t>
        </is>
      </c>
      <c r="BC122" t="inlineStr">
        <is>
          <t>T</t>
        </is>
      </c>
      <c r="BD122" t="inlineStr">
        <is>
          <t>T</t>
        </is>
      </c>
      <c r="BE122" t="n">
        <v>0.00339</v>
      </c>
      <c r="BF122" t="inlineStr">
        <is>
          <t>T</t>
        </is>
      </c>
      <c r="BG122" t="n">
        <v>2.9e-05</v>
      </c>
      <c r="BH122" t="n">
        <v>1.9e-05</v>
      </c>
      <c r="BI122" t="n">
        <v>9.1e-05</v>
      </c>
      <c r="BJ122" t="n">
        <v>0.29</v>
      </c>
      <c r="BK122" t="n">
        <v>6.2e-06</v>
      </c>
      <c r="BL122" t="inlineStr">
        <is>
          <t>T</t>
        </is>
      </c>
      <c r="BM122" t="n">
        <v>1.9e-05</v>
      </c>
      <c r="BN122" t="n">
        <v>0.0138</v>
      </c>
      <c r="BO122" t="n">
        <v>0.000395</v>
      </c>
      <c r="BP122" t="n">
        <v>0.00105</v>
      </c>
      <c r="BQ122" t="n">
        <v>0.000101</v>
      </c>
      <c r="BR122" t="n">
        <v>0.007</v>
      </c>
      <c r="BS122" t="n">
        <v>0.0012</v>
      </c>
    </row>
    <row r="123">
      <c r="A123" t="inlineStr">
        <is>
          <t>OREAS0217</t>
        </is>
      </c>
      <c r="B123" t="inlineStr">
        <is>
          <t>T</t>
        </is>
      </c>
      <c r="C123" t="inlineStr">
        <is>
          <t>T</t>
        </is>
      </c>
      <c r="D123" t="inlineStr">
        <is>
          <t>T</t>
        </is>
      </c>
      <c r="E123" t="n">
        <v>3.38e-05</v>
      </c>
      <c r="F123" t="inlineStr">
        <is>
          <t>T</t>
        </is>
      </c>
      <c r="G123" t="inlineStr">
        <is>
          <t>T</t>
        </is>
      </c>
      <c r="H123" t="inlineStr">
        <is>
          <t>T</t>
        </is>
      </c>
      <c r="I123" t="inlineStr">
        <is>
          <t>T</t>
        </is>
      </c>
      <c r="J123" t="inlineStr">
        <is>
          <t>T</t>
        </is>
      </c>
      <c r="K123" t="inlineStr">
        <is>
          <t>T</t>
        </is>
      </c>
      <c r="L123" t="inlineStr">
        <is>
          <t>T</t>
        </is>
      </c>
      <c r="M123" t="inlineStr">
        <is>
          <t>T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inlineStr">
        <is>
          <t>T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T</t>
        </is>
      </c>
      <c r="AI123" t="inlineStr">
        <is>
          <t>T</t>
        </is>
      </c>
      <c r="AJ123" t="inlineStr">
        <is>
          <t>T</t>
        </is>
      </c>
      <c r="AK123" t="inlineStr">
        <is>
          <t>T</t>
        </is>
      </c>
      <c r="AL123" t="inlineStr">
        <is>
          <t>T</t>
        </is>
      </c>
      <c r="AM123" t="inlineStr">
        <is>
          <t>T</t>
        </is>
      </c>
      <c r="AN123" t="inlineStr">
        <is>
          <t>T</t>
        </is>
      </c>
      <c r="AO123" t="inlineStr">
        <is>
          <t>T</t>
        </is>
      </c>
      <c r="AP123" t="inlineStr">
        <is>
          <t>T</t>
        </is>
      </c>
      <c r="AQ123" t="inlineStr">
        <is>
          <t>T</t>
        </is>
      </c>
      <c r="AR123" t="inlineStr">
        <is>
          <t>T</t>
        </is>
      </c>
      <c r="AS123" t="inlineStr">
        <is>
          <t>T</t>
        </is>
      </c>
      <c r="AT123" t="inlineStr">
        <is>
          <t>T</t>
        </is>
      </c>
      <c r="AU123" t="inlineStr">
        <is>
          <t>T</t>
        </is>
      </c>
      <c r="AV123" t="inlineStr">
        <is>
          <t>T</t>
        </is>
      </c>
      <c r="AW123" t="inlineStr">
        <is>
          <t>T</t>
        </is>
      </c>
      <c r="AX123" t="inlineStr">
        <is>
          <t>T</t>
        </is>
      </c>
      <c r="AY123" t="inlineStr">
        <is>
          <t>T</t>
        </is>
      </c>
      <c r="AZ123" t="inlineStr">
        <is>
          <t>T</t>
        </is>
      </c>
      <c r="BA123" t="inlineStr">
        <is>
          <t>T</t>
        </is>
      </c>
      <c r="BB123" t="inlineStr">
        <is>
          <t>T</t>
        </is>
      </c>
      <c r="BC123" t="inlineStr">
        <is>
          <t>T</t>
        </is>
      </c>
      <c r="BD123" t="inlineStr">
        <is>
          <t>T</t>
        </is>
      </c>
      <c r="BE123" t="inlineStr">
        <is>
          <t>T</t>
        </is>
      </c>
      <c r="BF123" t="inlineStr">
        <is>
          <t>T</t>
        </is>
      </c>
      <c r="BG123" t="inlineStr">
        <is>
          <t>T</t>
        </is>
      </c>
      <c r="BH123" t="inlineStr">
        <is>
          <t>T</t>
        </is>
      </c>
      <c r="BI123" t="inlineStr">
        <is>
          <t>T</t>
        </is>
      </c>
      <c r="BJ123" t="inlineStr">
        <is>
          <t>T</t>
        </is>
      </c>
      <c r="BK123" t="inlineStr">
        <is>
          <t>T</t>
        </is>
      </c>
      <c r="BL123" t="inlineStr">
        <is>
          <t>T</t>
        </is>
      </c>
      <c r="BM123" t="inlineStr">
        <is>
          <t>T</t>
        </is>
      </c>
      <c r="BN123" t="inlineStr">
        <is>
          <t>T</t>
        </is>
      </c>
      <c r="BO123" t="inlineStr">
        <is>
          <t>T</t>
        </is>
      </c>
      <c r="BP123" t="inlineStr">
        <is>
          <t>T</t>
        </is>
      </c>
      <c r="BQ123" t="inlineStr">
        <is>
          <t>T</t>
        </is>
      </c>
      <c r="BR123" t="inlineStr">
        <is>
          <t>T</t>
        </is>
      </c>
      <c r="BS123" t="inlineStr">
        <is>
          <t>T</t>
        </is>
      </c>
    </row>
    <row r="124">
      <c r="A124" t="inlineStr">
        <is>
          <t>OREAS0218</t>
        </is>
      </c>
      <c r="B124" t="inlineStr">
        <is>
          <t>T</t>
        </is>
      </c>
      <c r="C124" t="inlineStr">
        <is>
          <t>T</t>
        </is>
      </c>
      <c r="D124" t="inlineStr">
        <is>
          <t>T</t>
        </is>
      </c>
      <c r="E124" t="n">
        <v>5.31e-05</v>
      </c>
      <c r="F124" t="inlineStr">
        <is>
          <t>T</t>
        </is>
      </c>
      <c r="G124" t="inlineStr">
        <is>
          <t>T</t>
        </is>
      </c>
      <c r="H124" t="inlineStr">
        <is>
          <t>T</t>
        </is>
      </c>
      <c r="I124" t="inlineStr">
        <is>
          <t>T</t>
        </is>
      </c>
      <c r="J124" t="inlineStr">
        <is>
          <t>T</t>
        </is>
      </c>
      <c r="K124" t="inlineStr">
        <is>
          <t>T</t>
        </is>
      </c>
      <c r="L124" t="inlineStr">
        <is>
          <t>T</t>
        </is>
      </c>
      <c r="M124" t="inlineStr">
        <is>
          <t>T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T</t>
        </is>
      </c>
      <c r="AJ124" t="inlineStr">
        <is>
          <t>T</t>
        </is>
      </c>
      <c r="AK124" t="inlineStr">
        <is>
          <t>T</t>
        </is>
      </c>
      <c r="AL124" t="inlineStr">
        <is>
          <t>T</t>
        </is>
      </c>
      <c r="AM124" t="inlineStr">
        <is>
          <t>T</t>
        </is>
      </c>
      <c r="AN124" t="inlineStr">
        <is>
          <t>T</t>
        </is>
      </c>
      <c r="AO124" t="inlineStr">
        <is>
          <t>T</t>
        </is>
      </c>
      <c r="AP124" t="inlineStr">
        <is>
          <t>T</t>
        </is>
      </c>
      <c r="AQ124" t="inlineStr">
        <is>
          <t>T</t>
        </is>
      </c>
      <c r="AR124" t="inlineStr">
        <is>
          <t>T</t>
        </is>
      </c>
      <c r="AS124" t="inlineStr">
        <is>
          <t>T</t>
        </is>
      </c>
      <c r="AT124" t="inlineStr">
        <is>
          <t>T</t>
        </is>
      </c>
      <c r="AU124" t="inlineStr">
        <is>
          <t>T</t>
        </is>
      </c>
      <c r="AV124" t="inlineStr">
        <is>
          <t>T</t>
        </is>
      </c>
      <c r="AW124" t="inlineStr">
        <is>
          <t>T</t>
        </is>
      </c>
      <c r="AX124" t="inlineStr">
        <is>
          <t>T</t>
        </is>
      </c>
      <c r="AY124" t="inlineStr">
        <is>
          <t>T</t>
        </is>
      </c>
      <c r="AZ124" t="inlineStr">
        <is>
          <t>T</t>
        </is>
      </c>
      <c r="BA124" t="inlineStr">
        <is>
          <t>T</t>
        </is>
      </c>
      <c r="BB124" t="inlineStr">
        <is>
          <t>T</t>
        </is>
      </c>
      <c r="BC124" t="inlineStr">
        <is>
          <t>T</t>
        </is>
      </c>
      <c r="BD124" t="inlineStr">
        <is>
          <t>T</t>
        </is>
      </c>
      <c r="BE124" t="inlineStr">
        <is>
          <t>T</t>
        </is>
      </c>
      <c r="BF124" t="inlineStr">
        <is>
          <t>T</t>
        </is>
      </c>
      <c r="BG124" t="inlineStr">
        <is>
          <t>T</t>
        </is>
      </c>
      <c r="BH124" t="inlineStr">
        <is>
          <t>T</t>
        </is>
      </c>
      <c r="BI124" t="inlineStr">
        <is>
          <t>T</t>
        </is>
      </c>
      <c r="BJ124" t="inlineStr">
        <is>
          <t>T</t>
        </is>
      </c>
      <c r="BK124" t="inlineStr">
        <is>
          <t>T</t>
        </is>
      </c>
      <c r="BL124" t="inlineStr">
        <is>
          <t>T</t>
        </is>
      </c>
      <c r="BM124" t="inlineStr">
        <is>
          <t>T</t>
        </is>
      </c>
      <c r="BN124" t="inlineStr">
        <is>
          <t>T</t>
        </is>
      </c>
      <c r="BO124" t="inlineStr">
        <is>
          <t>T</t>
        </is>
      </c>
      <c r="BP124" t="inlineStr">
        <is>
          <t>T</t>
        </is>
      </c>
      <c r="BQ124" t="inlineStr">
        <is>
          <t>T</t>
        </is>
      </c>
      <c r="BR124" t="inlineStr">
        <is>
          <t>T</t>
        </is>
      </c>
      <c r="BS124" t="inlineStr">
        <is>
          <t>T</t>
        </is>
      </c>
    </row>
    <row r="125">
      <c r="A125" t="inlineStr">
        <is>
          <t>OREAS0219</t>
        </is>
      </c>
      <c r="B125" t="n">
        <v>2.03e-05</v>
      </c>
      <c r="C125" t="n">
        <v>2.98</v>
      </c>
      <c r="D125" t="n">
        <v>0.000679</v>
      </c>
      <c r="E125" t="n">
        <v>7.6e-05</v>
      </c>
      <c r="F125" t="n">
        <v>0.00472</v>
      </c>
      <c r="G125" t="n">
        <v>0.00199</v>
      </c>
      <c r="H125" t="n">
        <v>2e-05</v>
      </c>
      <c r="I125" t="n">
        <v>6.9e-06</v>
      </c>
      <c r="J125" t="n">
        <v>2.26</v>
      </c>
      <c r="K125" t="n">
        <v>8.600000000000001e-06</v>
      </c>
      <c r="L125" t="n">
        <v>0.000752</v>
      </c>
      <c r="M125" t="inlineStr">
        <is>
          <t>T</t>
        </is>
      </c>
      <c r="N125" t="n">
        <v>0.00332</v>
      </c>
      <c r="O125" t="n">
        <v>0.0064</v>
      </c>
      <c r="P125" t="n">
        <v>1.7e-05</v>
      </c>
      <c r="Q125" t="n">
        <v>0.015</v>
      </c>
      <c r="R125" t="n">
        <v>0.000285</v>
      </c>
      <c r="S125" t="inlineStr">
        <is>
          <t>T</t>
        </is>
      </c>
      <c r="T125" t="n">
        <v>5e-05</v>
      </c>
      <c r="U125" t="n">
        <v>6.43</v>
      </c>
      <c r="V125" t="n">
        <v>0.00127</v>
      </c>
      <c r="W125" t="n">
        <v>0.000217</v>
      </c>
      <c r="X125" t="inlineStr">
        <is>
          <t>T</t>
        </is>
      </c>
      <c r="Y125" t="n">
        <v>5e-05</v>
      </c>
      <c r="Z125" t="inlineStr">
        <is>
          <t>T</t>
        </is>
      </c>
      <c r="AA125" t="inlineStr">
        <is>
          <t>T</t>
        </is>
      </c>
      <c r="AB125" t="n">
        <v>2.1e-06</v>
      </c>
      <c r="AC125" t="inlineStr">
        <is>
          <t>T</t>
        </is>
      </c>
      <c r="AD125" t="n">
        <v>0.045</v>
      </c>
      <c r="AE125" t="n">
        <v>0.000278</v>
      </c>
      <c r="AF125" t="n">
        <v>0.000952</v>
      </c>
      <c r="AG125" t="n">
        <v>1.8e-05</v>
      </c>
      <c r="AH125" t="n">
        <v>1.81</v>
      </c>
      <c r="AI125" t="n">
        <v>0.073</v>
      </c>
      <c r="AJ125" t="n">
        <v>9.1e-05</v>
      </c>
      <c r="AK125" t="n">
        <v>0.073</v>
      </c>
      <c r="AL125" t="inlineStr">
        <is>
          <t>T</t>
        </is>
      </c>
      <c r="AM125" t="n">
        <v>0.000519</v>
      </c>
      <c r="AN125" t="n">
        <v>0.00492</v>
      </c>
      <c r="AO125" t="n">
        <v>0.05</v>
      </c>
      <c r="AP125" t="n">
        <v>0.000387</v>
      </c>
      <c r="AQ125" t="inlineStr">
        <is>
          <t>T</t>
        </is>
      </c>
      <c r="AR125" t="inlineStr">
        <is>
          <t>T</t>
        </is>
      </c>
      <c r="AS125" t="inlineStr">
        <is>
          <t>T</t>
        </is>
      </c>
      <c r="AT125" t="n">
        <v>0.000178</v>
      </c>
      <c r="AU125" t="n">
        <v>2e-07</v>
      </c>
      <c r="AV125" t="inlineStr">
        <is>
          <t>T</t>
        </is>
      </c>
      <c r="AW125" t="inlineStr">
        <is>
          <t>T</t>
        </is>
      </c>
      <c r="AX125" t="n">
        <v>0.179</v>
      </c>
      <c r="AY125" t="n">
        <v>1e-05</v>
      </c>
      <c r="AZ125" t="n">
        <v>0.0005</v>
      </c>
      <c r="BA125" t="inlineStr">
        <is>
          <t>T</t>
        </is>
      </c>
      <c r="BB125" t="inlineStr">
        <is>
          <t>T</t>
        </is>
      </c>
      <c r="BC125" t="inlineStr">
        <is>
          <t>T</t>
        </is>
      </c>
      <c r="BD125" t="inlineStr">
        <is>
          <t>T</t>
        </is>
      </c>
      <c r="BE125" t="n">
        <v>0.00211</v>
      </c>
      <c r="BF125" t="inlineStr">
        <is>
          <t>T</t>
        </is>
      </c>
      <c r="BG125" t="n">
        <v>3.9e-05</v>
      </c>
      <c r="BH125" t="n">
        <v>5.1e-06</v>
      </c>
      <c r="BI125" t="n">
        <v>3e-05</v>
      </c>
      <c r="BJ125" t="n">
        <v>0.416</v>
      </c>
      <c r="BK125" t="inlineStr">
        <is>
          <t>T</t>
        </is>
      </c>
      <c r="BL125" t="inlineStr">
        <is>
          <t>T</t>
        </is>
      </c>
      <c r="BM125" t="n">
        <v>8.7e-06</v>
      </c>
      <c r="BN125" t="n">
        <v>0.0185</v>
      </c>
      <c r="BO125" t="n">
        <v>7.8e-05</v>
      </c>
      <c r="BP125" t="n">
        <v>0.00138</v>
      </c>
      <c r="BQ125" t="n">
        <v>0.000129</v>
      </c>
      <c r="BR125" t="n">
        <v>0.007900000000000001</v>
      </c>
      <c r="BS125" t="inlineStr">
        <is>
          <t>T</t>
        </is>
      </c>
    </row>
    <row r="126">
      <c r="A126" t="inlineStr">
        <is>
          <t>OREAS0021C</t>
        </is>
      </c>
      <c r="B126" t="inlineStr">
        <is>
          <t>T</t>
        </is>
      </c>
      <c r="C126" t="inlineStr">
        <is>
          <t>T</t>
        </is>
      </c>
      <c r="D126" t="inlineStr">
        <is>
          <t>T</t>
        </is>
      </c>
      <c r="E126" s="2" t="n">
        <v>3e-07</v>
      </c>
      <c r="F126" t="inlineStr">
        <is>
          <t>T</t>
        </is>
      </c>
      <c r="G126" t="inlineStr">
        <is>
          <t>T</t>
        </is>
      </c>
      <c r="H126" t="inlineStr">
        <is>
          <t>T</t>
        </is>
      </c>
      <c r="I126" t="inlineStr">
        <is>
          <t>T</t>
        </is>
      </c>
      <c r="J126" t="inlineStr">
        <is>
          <t>T</t>
        </is>
      </c>
      <c r="K126" t="inlineStr">
        <is>
          <t>T</t>
        </is>
      </c>
      <c r="L126" t="inlineStr">
        <is>
          <t>T</t>
        </is>
      </c>
      <c r="M126" t="inlineStr">
        <is>
          <t>T</t>
        </is>
      </c>
      <c r="N126" t="inlineStr">
        <is>
          <t>T</t>
        </is>
      </c>
      <c r="O126" t="inlineStr">
        <is>
          <t>T</t>
        </is>
      </c>
      <c r="P126" t="inlineStr">
        <is>
          <t>T</t>
        </is>
      </c>
      <c r="Q126" t="inlineStr">
        <is>
          <t>T</t>
        </is>
      </c>
      <c r="R126" t="inlineStr">
        <is>
          <t>T</t>
        </is>
      </c>
      <c r="S126" t="inlineStr">
        <is>
          <t>T</t>
        </is>
      </c>
      <c r="T126" t="inlineStr">
        <is>
          <t>T</t>
        </is>
      </c>
      <c r="U126" t="inlineStr">
        <is>
          <t>T</t>
        </is>
      </c>
      <c r="V126" t="inlineStr">
        <is>
          <t>T</t>
        </is>
      </c>
      <c r="W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T</t>
        </is>
      </c>
      <c r="AJ126" t="inlineStr">
        <is>
          <t>T</t>
        </is>
      </c>
      <c r="AK126" t="inlineStr">
        <is>
          <t>T</t>
        </is>
      </c>
      <c r="AL126" t="inlineStr">
        <is>
          <t>T</t>
        </is>
      </c>
      <c r="AM126" t="inlineStr">
        <is>
          <t>T</t>
        </is>
      </c>
      <c r="AN126" t="inlineStr">
        <is>
          <t>T</t>
        </is>
      </c>
      <c r="AO126" t="inlineStr">
        <is>
          <t>T</t>
        </is>
      </c>
      <c r="AP126" t="inlineStr">
        <is>
          <t>T</t>
        </is>
      </c>
      <c r="AQ126" t="inlineStr">
        <is>
          <t>T</t>
        </is>
      </c>
      <c r="AR126" t="inlineStr">
        <is>
          <t>T</t>
        </is>
      </c>
      <c r="AS126" t="inlineStr">
        <is>
          <t>T</t>
        </is>
      </c>
      <c r="AT126" t="inlineStr">
        <is>
          <t>T</t>
        </is>
      </c>
      <c r="AU126" t="inlineStr">
        <is>
          <t>T</t>
        </is>
      </c>
      <c r="AV126" t="inlineStr">
        <is>
          <t>T</t>
        </is>
      </c>
      <c r="AW126" t="inlineStr">
        <is>
          <t>T</t>
        </is>
      </c>
      <c r="AX126" t="inlineStr">
        <is>
          <t>T</t>
        </is>
      </c>
      <c r="AY126" t="inlineStr">
        <is>
          <t>T</t>
        </is>
      </c>
      <c r="AZ126" t="inlineStr">
        <is>
          <t>T</t>
        </is>
      </c>
      <c r="BA126" t="inlineStr">
        <is>
          <t>T</t>
        </is>
      </c>
      <c r="BB126" t="inlineStr">
        <is>
          <t>T</t>
        </is>
      </c>
      <c r="BC126" t="inlineStr">
        <is>
          <t>T</t>
        </is>
      </c>
      <c r="BD126" t="inlineStr">
        <is>
          <t>T</t>
        </is>
      </c>
      <c r="BE126" t="inlineStr">
        <is>
          <t>T</t>
        </is>
      </c>
      <c r="BF126" t="inlineStr">
        <is>
          <t>T</t>
        </is>
      </c>
      <c r="BG126" t="inlineStr">
        <is>
          <t>T</t>
        </is>
      </c>
      <c r="BH126" t="inlineStr">
        <is>
          <t>T</t>
        </is>
      </c>
      <c r="BI126" t="inlineStr">
        <is>
          <t>T</t>
        </is>
      </c>
      <c r="BJ126" t="inlineStr">
        <is>
          <t>T</t>
        </is>
      </c>
      <c r="BK126" t="inlineStr">
        <is>
          <t>T</t>
        </is>
      </c>
      <c r="BL126" t="inlineStr">
        <is>
          <t>T</t>
        </is>
      </c>
      <c r="BM126" t="inlineStr">
        <is>
          <t>T</t>
        </is>
      </c>
      <c r="BN126" t="inlineStr">
        <is>
          <t>T</t>
        </is>
      </c>
      <c r="BO126" t="inlineStr">
        <is>
          <t>T</t>
        </is>
      </c>
      <c r="BP126" t="inlineStr">
        <is>
          <t>T</t>
        </is>
      </c>
      <c r="BQ126" t="inlineStr">
        <is>
          <t>T</t>
        </is>
      </c>
      <c r="BR126" t="inlineStr">
        <is>
          <t>T</t>
        </is>
      </c>
      <c r="BS126" t="inlineStr">
        <is>
          <t>T</t>
        </is>
      </c>
    </row>
    <row r="127">
      <c r="A127" t="inlineStr">
        <is>
          <t>OREAS0021e</t>
        </is>
      </c>
      <c r="B127" s="2" t="n">
        <v>5e-06</v>
      </c>
      <c r="C127" t="n">
        <v>0.098</v>
      </c>
      <c r="D127" t="inlineStr">
        <is>
          <t>T</t>
        </is>
      </c>
      <c r="E127" s="2" t="n">
        <v>1e-07</v>
      </c>
      <c r="F127" t="inlineStr">
        <is>
          <t>T</t>
        </is>
      </c>
      <c r="G127" t="n">
        <v>0.00039</v>
      </c>
      <c r="H127" t="n">
        <v>6.5e-06</v>
      </c>
      <c r="I127" s="2" t="n">
        <v>2e-06</v>
      </c>
      <c r="J127" t="inlineStr">
        <is>
          <t>T</t>
        </is>
      </c>
      <c r="K127" s="2" t="n">
        <v>2e-06</v>
      </c>
      <c r="L127" t="n">
        <v>0.000219</v>
      </c>
      <c r="M127" t="inlineStr">
        <is>
          <t>T</t>
        </is>
      </c>
      <c r="N127" t="n">
        <v>4.2e-05</v>
      </c>
      <c r="O127" t="n">
        <v>0.00045</v>
      </c>
      <c r="P127" t="n">
        <v>1e-05</v>
      </c>
      <c r="Q127" t="n">
        <v>0.000568</v>
      </c>
      <c r="R127" t="inlineStr">
        <is>
          <t>T</t>
        </is>
      </c>
      <c r="S127" t="inlineStr">
        <is>
          <t>T</t>
        </is>
      </c>
      <c r="T127" t="inlineStr">
        <is>
          <t>T</t>
        </is>
      </c>
      <c r="U127" t="n">
        <v>0.35</v>
      </c>
      <c r="V127" t="n">
        <v>2.3e-05</v>
      </c>
      <c r="W127" t="inlineStr">
        <is>
          <t>T</t>
        </is>
      </c>
      <c r="X127" t="inlineStr">
        <is>
          <t>T</t>
        </is>
      </c>
      <c r="Y127" t="n">
        <v>2.4e-05</v>
      </c>
      <c r="Z127" t="inlineStr">
        <is>
          <t>T</t>
        </is>
      </c>
      <c r="AA127" t="inlineStr">
        <is>
          <t>T</t>
        </is>
      </c>
      <c r="AB127" s="2" t="n">
        <v>5e-07</v>
      </c>
      <c r="AC127" t="inlineStr">
        <is>
          <t>T</t>
        </is>
      </c>
      <c r="AD127" s="2" t="n">
        <v>0.01</v>
      </c>
      <c r="AE127" t="n">
        <v>0.000106</v>
      </c>
      <c r="AF127" t="n">
        <v>0.00148</v>
      </c>
      <c r="AG127" t="inlineStr">
        <is>
          <t>T</t>
        </is>
      </c>
      <c r="AH127" s="2" t="n">
        <v>0.01</v>
      </c>
      <c r="AI127" t="n">
        <v>0.003</v>
      </c>
      <c r="AJ127" t="n">
        <v>6.9e-05</v>
      </c>
      <c r="AK127" s="2" t="n">
        <v>0.005</v>
      </c>
      <c r="AL127" t="n">
        <v>9.500000000000001e-05</v>
      </c>
      <c r="AM127" t="n">
        <v>9.2e-05</v>
      </c>
      <c r="AN127" t="n">
        <v>0.00027</v>
      </c>
      <c r="AO127" s="2" t="n">
        <v>0.005</v>
      </c>
      <c r="AP127" s="2" t="n">
        <v>0.0001</v>
      </c>
      <c r="AQ127" t="inlineStr">
        <is>
          <t>T</t>
        </is>
      </c>
      <c r="AR127" t="n">
        <v>2.8e-05</v>
      </c>
      <c r="AS127" t="inlineStr">
        <is>
          <t>T</t>
        </is>
      </c>
      <c r="AT127" t="n">
        <v>3.9e-05</v>
      </c>
      <c r="AU127" s="2" t="n">
        <v>2e-07</v>
      </c>
      <c r="AV127" t="inlineStr">
        <is>
          <t>T</t>
        </is>
      </c>
      <c r="AW127" t="inlineStr">
        <is>
          <t>T</t>
        </is>
      </c>
      <c r="AX127" s="2" t="n">
        <v>0.005</v>
      </c>
      <c r="AY127" t="n">
        <v>2.1e-05</v>
      </c>
      <c r="AZ127" t="inlineStr">
        <is>
          <t>T</t>
        </is>
      </c>
      <c r="BA127" s="2" t="n">
        <v>0.0002</v>
      </c>
      <c r="BB127" t="inlineStr">
        <is>
          <t>T</t>
        </is>
      </c>
      <c r="BC127" t="n">
        <v>2e-05</v>
      </c>
      <c r="BD127" t="n">
        <v>5.4e-05</v>
      </c>
      <c r="BE127" t="n">
        <v>6.7e-05</v>
      </c>
      <c r="BF127" s="2" t="n">
        <v>1e-05</v>
      </c>
      <c r="BG127" s="2" t="n">
        <v>5e-06</v>
      </c>
      <c r="BH127" s="2" t="n">
        <v>5e-06</v>
      </c>
      <c r="BI127" t="n">
        <v>6.9e-05</v>
      </c>
      <c r="BJ127" t="n">
        <v>0.03</v>
      </c>
      <c r="BK127" s="2" t="n">
        <v>2e-06</v>
      </c>
      <c r="BL127" s="2" t="n">
        <v>5e-06</v>
      </c>
      <c r="BM127" t="n">
        <v>1.4e-05</v>
      </c>
      <c r="BN127" t="n">
        <v>0.000228</v>
      </c>
      <c r="BO127" t="n">
        <v>2e-05</v>
      </c>
      <c r="BP127" t="n">
        <v>6.499999999999999e-05</v>
      </c>
      <c r="BQ127" t="n">
        <v>7.8e-06</v>
      </c>
      <c r="BR127" t="n">
        <v>0.000291</v>
      </c>
      <c r="BS127" t="n">
        <v>0.000757</v>
      </c>
    </row>
    <row r="128">
      <c r="A128" t="inlineStr">
        <is>
          <t>OREAS0021f</t>
        </is>
      </c>
      <c r="B128" s="2" t="n">
        <v>5e-06</v>
      </c>
      <c r="C128" t="n">
        <v>0.099</v>
      </c>
      <c r="D128" t="inlineStr">
        <is>
          <t>T</t>
        </is>
      </c>
      <c r="E128" s="2" t="n">
        <v>1e-07</v>
      </c>
      <c r="F128" t="inlineStr">
        <is>
          <t>T</t>
        </is>
      </c>
      <c r="G128" t="n">
        <v>0.000458</v>
      </c>
      <c r="H128" t="n">
        <v>6.1e-06</v>
      </c>
      <c r="I128" s="2" t="n">
        <v>1e-06</v>
      </c>
      <c r="J128" t="inlineStr">
        <is>
          <t>T</t>
        </is>
      </c>
      <c r="K128" s="2" t="n">
        <v>2e-06</v>
      </c>
      <c r="L128" t="n">
        <v>0.000179</v>
      </c>
      <c r="M128" t="inlineStr">
        <is>
          <t>T</t>
        </is>
      </c>
      <c r="N128" t="n">
        <v>4.1e-05</v>
      </c>
      <c r="O128" t="n">
        <v>0.000539</v>
      </c>
      <c r="P128" t="n">
        <v>9e-06</v>
      </c>
      <c r="Q128" t="n">
        <v>0.00049</v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n">
        <v>0.35</v>
      </c>
      <c r="V128" t="n">
        <v>2.2e-05</v>
      </c>
      <c r="W128" t="inlineStr">
        <is>
          <t>T</t>
        </is>
      </c>
      <c r="X128" t="inlineStr">
        <is>
          <t>T</t>
        </is>
      </c>
      <c r="Y128" t="n">
        <v>2e-05</v>
      </c>
      <c r="Z128" t="inlineStr">
        <is>
          <t>T</t>
        </is>
      </c>
      <c r="AA128" t="inlineStr">
        <is>
          <t>T</t>
        </is>
      </c>
      <c r="AB128" s="2" t="n">
        <v>2e-06</v>
      </c>
      <c r="AC128" t="inlineStr">
        <is>
          <t>T</t>
        </is>
      </c>
      <c r="AD128" s="2" t="n">
        <v>0.01</v>
      </c>
      <c r="AE128" t="n">
        <v>8.8e-05</v>
      </c>
      <c r="AF128" t="n">
        <v>0.0015</v>
      </c>
      <c r="AG128" t="inlineStr">
        <is>
          <t>T</t>
        </is>
      </c>
      <c r="AH128" s="2" t="n">
        <v>0.01</v>
      </c>
      <c r="AI128" t="n">
        <v>0.004</v>
      </c>
      <c r="AJ128" t="n">
        <v>4.8e-05</v>
      </c>
      <c r="AK128" s="2" t="n">
        <v>0.01</v>
      </c>
      <c r="AL128" t="n">
        <v>5.5e-05</v>
      </c>
      <c r="AM128" t="inlineStr">
        <is>
          <t>T</t>
        </is>
      </c>
      <c r="AN128" t="n">
        <v>0.000333</v>
      </c>
      <c r="AO128" s="2" t="n">
        <v>0.01</v>
      </c>
      <c r="AP128" t="inlineStr">
        <is>
          <t>T</t>
        </is>
      </c>
      <c r="AQ128" t="inlineStr">
        <is>
          <t>T</t>
        </is>
      </c>
      <c r="AR128" t="inlineStr">
        <is>
          <t>T</t>
        </is>
      </c>
      <c r="AS128" t="inlineStr">
        <is>
          <t>T</t>
        </is>
      </c>
      <c r="AT128" t="n">
        <v>2.8e-05</v>
      </c>
      <c r="AU128" s="2" t="n">
        <v>2e-07</v>
      </c>
      <c r="AV128" t="inlineStr">
        <is>
          <t>T</t>
        </is>
      </c>
      <c r="AW128" t="inlineStr">
        <is>
          <t>T</t>
        </is>
      </c>
      <c r="AX128" s="2" t="n">
        <v>0.01</v>
      </c>
      <c r="AY128" t="n">
        <v>1.4e-05</v>
      </c>
      <c r="AZ128" t="inlineStr">
        <is>
          <t>T</t>
        </is>
      </c>
      <c r="BA128" s="2" t="n">
        <v>0.0001</v>
      </c>
      <c r="BB128" t="inlineStr">
        <is>
          <t>T</t>
        </is>
      </c>
      <c r="BC128" t="inlineStr">
        <is>
          <t>T</t>
        </is>
      </c>
      <c r="BD128" t="n">
        <v>4e-05</v>
      </c>
      <c r="BE128" t="n">
        <v>6.2e-05</v>
      </c>
      <c r="BF128" s="2" t="n">
        <v>5e-06</v>
      </c>
      <c r="BG128" t="inlineStr">
        <is>
          <t>T</t>
        </is>
      </c>
      <c r="BH128" s="2" t="n">
        <v>5e-06</v>
      </c>
      <c r="BI128" t="n">
        <v>5.7e-05</v>
      </c>
      <c r="BJ128" t="n">
        <v>0.016</v>
      </c>
      <c r="BK128" s="2" t="n">
        <v>2e-06</v>
      </c>
      <c r="BL128" t="inlineStr">
        <is>
          <t>T</t>
        </is>
      </c>
      <c r="BM128" t="n">
        <v>1.1e-05</v>
      </c>
      <c r="BN128" t="inlineStr">
        <is>
          <t>T</t>
        </is>
      </c>
      <c r="BO128" t="n">
        <v>1.1e-05</v>
      </c>
      <c r="BP128" t="n">
        <v>5.7e-05</v>
      </c>
      <c r="BQ128" t="inlineStr">
        <is>
          <t>T</t>
        </is>
      </c>
      <c r="BR128" t="n">
        <v>0.000328</v>
      </c>
      <c r="BS128" t="n">
        <v>0.0005910000000000001</v>
      </c>
    </row>
    <row r="129">
      <c r="A129" t="inlineStr">
        <is>
          <t>OREAS0021h</t>
        </is>
      </c>
      <c r="B129" t="inlineStr">
        <is>
          <t>T</t>
        </is>
      </c>
      <c r="C129" t="n">
        <v>0.091</v>
      </c>
      <c r="D129" t="inlineStr">
        <is>
          <t>T</t>
        </is>
      </c>
      <c r="E129" s="2" t="n">
        <v>1e-07</v>
      </c>
      <c r="F129" t="inlineStr">
        <is>
          <t>T</t>
        </is>
      </c>
      <c r="G129" t="n">
        <v>0.000449</v>
      </c>
      <c r="H129" t="n">
        <v>6.3e-06</v>
      </c>
      <c r="I129" t="inlineStr">
        <is>
          <t>T</t>
        </is>
      </c>
      <c r="J129" t="n">
        <v>0.008999999999999999</v>
      </c>
      <c r="K129" s="2" t="n">
        <v>2e-06</v>
      </c>
      <c r="L129" t="n">
        <v>0.000322</v>
      </c>
      <c r="M129" t="inlineStr">
        <is>
          <t>T</t>
        </is>
      </c>
      <c r="N129" t="n">
        <v>4.5e-05</v>
      </c>
      <c r="O129" t="n">
        <v>0.000633</v>
      </c>
      <c r="P129" t="n">
        <v>9e-06</v>
      </c>
      <c r="Q129" t="n">
        <v>0.000471</v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n">
        <v>0.362</v>
      </c>
      <c r="V129" t="n">
        <v>2.3e-05</v>
      </c>
      <c r="W129" t="inlineStr">
        <is>
          <t>T</t>
        </is>
      </c>
      <c r="X129" t="inlineStr">
        <is>
          <t>T</t>
        </is>
      </c>
      <c r="Y129" t="n">
        <v>3e-05</v>
      </c>
      <c r="Z129" t="inlineStr">
        <is>
          <t>T</t>
        </is>
      </c>
      <c r="AA129" t="inlineStr">
        <is>
          <t>T</t>
        </is>
      </c>
      <c r="AB129" s="2" t="n">
        <v>5e-07</v>
      </c>
      <c r="AC129" t="inlineStr">
        <is>
          <t>T</t>
        </is>
      </c>
      <c r="AD129" t="n">
        <v>0.008</v>
      </c>
      <c r="AE129" t="n">
        <v>0.000152</v>
      </c>
      <c r="AF129" t="n">
        <v>0.00138</v>
      </c>
      <c r="AG129" t="inlineStr">
        <is>
          <t>T</t>
        </is>
      </c>
      <c r="AH129" s="2" t="n">
        <v>0.01</v>
      </c>
      <c r="AI129" t="n">
        <v>0.004</v>
      </c>
      <c r="AJ129" t="n">
        <v>5.4e-05</v>
      </c>
      <c r="AK129" t="inlineStr">
        <is>
          <t>T</t>
        </is>
      </c>
      <c r="AL129" t="n">
        <v>0.000105</v>
      </c>
      <c r="AM129" t="inlineStr">
        <is>
          <t>T</t>
        </is>
      </c>
      <c r="AN129" t="n">
        <v>0.000291</v>
      </c>
      <c r="AO129" t="n">
        <v>0.001</v>
      </c>
      <c r="AP129" t="n">
        <v>6.2e-05</v>
      </c>
      <c r="AQ129" t="inlineStr">
        <is>
          <t>T</t>
        </is>
      </c>
      <c r="AR129" t="inlineStr">
        <is>
          <t>T</t>
        </is>
      </c>
      <c r="AS129" t="inlineStr">
        <is>
          <t>T</t>
        </is>
      </c>
      <c r="AT129" t="n">
        <v>3.7e-05</v>
      </c>
      <c r="AU129" s="2" t="n">
        <v>2e-07</v>
      </c>
      <c r="AV129" t="inlineStr">
        <is>
          <t>T</t>
        </is>
      </c>
      <c r="AW129" t="inlineStr">
        <is>
          <t>T</t>
        </is>
      </c>
      <c r="AX129" s="2" t="n">
        <v>0.005</v>
      </c>
      <c r="AY129" t="n">
        <v>1.7e-05</v>
      </c>
      <c r="AZ129" t="n">
        <v>2e-05</v>
      </c>
      <c r="BA129" s="2" t="n">
        <v>0.0001</v>
      </c>
      <c r="BB129" t="inlineStr">
        <is>
          <t>T</t>
        </is>
      </c>
      <c r="BC129" t="inlineStr">
        <is>
          <t>T</t>
        </is>
      </c>
      <c r="BD129" t="n">
        <v>4.9e-05</v>
      </c>
      <c r="BE129" t="n">
        <v>8.000000000000001e-05</v>
      </c>
      <c r="BF129" t="n">
        <v>5.2e-06</v>
      </c>
      <c r="BG129" t="inlineStr">
        <is>
          <t>T</t>
        </is>
      </c>
      <c r="BH129" s="2" t="n">
        <v>5e-06</v>
      </c>
      <c r="BI129" t="n">
        <v>8.500000000000001e-05</v>
      </c>
      <c r="BJ129" t="n">
        <v>0.036</v>
      </c>
      <c r="BK129" s="2" t="n">
        <v>2e-06</v>
      </c>
      <c r="BL129" t="inlineStr">
        <is>
          <t>T</t>
        </is>
      </c>
      <c r="BM129" t="n">
        <v>1.6e-05</v>
      </c>
      <c r="BN129" t="n">
        <v>0.000267</v>
      </c>
      <c r="BO129" t="n">
        <v>1.9e-05</v>
      </c>
      <c r="BP129" t="n">
        <v>6.9e-05</v>
      </c>
      <c r="BQ129" t="inlineStr">
        <is>
          <t>T</t>
        </is>
      </c>
      <c r="BR129" t="n">
        <v>0.000285</v>
      </c>
      <c r="BS129" t="n">
        <v>0.00109</v>
      </c>
    </row>
    <row r="130">
      <c r="A130" t="inlineStr">
        <is>
          <t>OREAS0220</t>
        </is>
      </c>
      <c r="B130" t="inlineStr">
        <is>
          <t>T</t>
        </is>
      </c>
      <c r="C130" t="inlineStr">
        <is>
          <t>T</t>
        </is>
      </c>
      <c r="D130" t="inlineStr">
        <is>
          <t>T</t>
        </is>
      </c>
      <c r="E130" t="n">
        <v>8.66e-05</v>
      </c>
      <c r="F130" t="inlineStr">
        <is>
          <t>T</t>
        </is>
      </c>
      <c r="G130" t="inlineStr">
        <is>
          <t>T</t>
        </is>
      </c>
      <c r="H130" t="inlineStr">
        <is>
          <t>T</t>
        </is>
      </c>
      <c r="I130" t="inlineStr">
        <is>
          <t>T</t>
        </is>
      </c>
      <c r="J130" t="inlineStr">
        <is>
          <t>T</t>
        </is>
      </c>
      <c r="K130" t="inlineStr">
        <is>
          <t>T</t>
        </is>
      </c>
      <c r="L130" t="inlineStr">
        <is>
          <t>T</t>
        </is>
      </c>
      <c r="M130" t="inlineStr">
        <is>
          <t>T</t>
        </is>
      </c>
      <c r="N130" t="inlineStr">
        <is>
          <t>T</t>
        </is>
      </c>
      <c r="O130" t="inlineStr">
        <is>
          <t>T</t>
        </is>
      </c>
      <c r="P130" t="inlineStr">
        <is>
          <t>T</t>
        </is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T</t>
        </is>
      </c>
      <c r="AJ130" t="inlineStr">
        <is>
          <t>T</t>
        </is>
      </c>
      <c r="AK130" t="inlineStr">
        <is>
          <t>T</t>
        </is>
      </c>
      <c r="AL130" t="inlineStr">
        <is>
          <t>T</t>
        </is>
      </c>
      <c r="AM130" t="inlineStr">
        <is>
          <t>T</t>
        </is>
      </c>
      <c r="AN130" t="inlineStr">
        <is>
          <t>T</t>
        </is>
      </c>
      <c r="AO130" t="inlineStr">
        <is>
          <t>T</t>
        </is>
      </c>
      <c r="AP130" t="inlineStr">
        <is>
          <t>T</t>
        </is>
      </c>
      <c r="AQ130" t="inlineStr">
        <is>
          <t>T</t>
        </is>
      </c>
      <c r="AR130" t="inlineStr">
        <is>
          <t>T</t>
        </is>
      </c>
      <c r="AS130" t="inlineStr">
        <is>
          <t>T</t>
        </is>
      </c>
      <c r="AT130" t="inlineStr">
        <is>
          <t>T</t>
        </is>
      </c>
      <c r="AU130" t="inlineStr">
        <is>
          <t>T</t>
        </is>
      </c>
      <c r="AV130" t="inlineStr">
        <is>
          <t>T</t>
        </is>
      </c>
      <c r="AW130" t="inlineStr">
        <is>
          <t>T</t>
        </is>
      </c>
      <c r="AX130" t="inlineStr">
        <is>
          <t>T</t>
        </is>
      </c>
      <c r="AY130" t="inlineStr">
        <is>
          <t>T</t>
        </is>
      </c>
      <c r="AZ130" t="inlineStr">
        <is>
          <t>T</t>
        </is>
      </c>
      <c r="BA130" t="inlineStr">
        <is>
          <t>T</t>
        </is>
      </c>
      <c r="BB130" t="inlineStr">
        <is>
          <t>T</t>
        </is>
      </c>
      <c r="BC130" t="inlineStr">
        <is>
          <t>T</t>
        </is>
      </c>
      <c r="BD130" t="inlineStr">
        <is>
          <t>T</t>
        </is>
      </c>
      <c r="BE130" t="inlineStr">
        <is>
          <t>T</t>
        </is>
      </c>
      <c r="BF130" t="inlineStr">
        <is>
          <t>T</t>
        </is>
      </c>
      <c r="BG130" t="inlineStr">
        <is>
          <t>T</t>
        </is>
      </c>
      <c r="BH130" t="inlineStr">
        <is>
          <t>T</t>
        </is>
      </c>
      <c r="BI130" t="inlineStr">
        <is>
          <t>T</t>
        </is>
      </c>
      <c r="BJ130" t="inlineStr">
        <is>
          <t>T</t>
        </is>
      </c>
      <c r="BK130" t="inlineStr">
        <is>
          <t>T</t>
        </is>
      </c>
      <c r="BL130" t="inlineStr">
        <is>
          <t>T</t>
        </is>
      </c>
      <c r="BM130" t="inlineStr">
        <is>
          <t>T</t>
        </is>
      </c>
      <c r="BN130" t="inlineStr">
        <is>
          <t>T</t>
        </is>
      </c>
      <c r="BO130" t="inlineStr">
        <is>
          <t>T</t>
        </is>
      </c>
      <c r="BP130" t="inlineStr">
        <is>
          <t>T</t>
        </is>
      </c>
      <c r="BQ130" t="inlineStr">
        <is>
          <t>T</t>
        </is>
      </c>
      <c r="BR130" t="inlineStr">
        <is>
          <t>T</t>
        </is>
      </c>
      <c r="BS130" t="inlineStr">
        <is>
          <t>T</t>
        </is>
      </c>
    </row>
    <row r="131">
      <c r="A131" t="inlineStr">
        <is>
          <t>OREAS0221</t>
        </is>
      </c>
      <c r="B131" t="inlineStr">
        <is>
          <t>T</t>
        </is>
      </c>
      <c r="C131" t="inlineStr">
        <is>
          <t>T</t>
        </is>
      </c>
      <c r="D131" t="inlineStr">
        <is>
          <t>T</t>
        </is>
      </c>
      <c r="E131" t="n">
        <v>0.000106</v>
      </c>
      <c r="F131" t="inlineStr">
        <is>
          <t>T</t>
        </is>
      </c>
      <c r="G131" t="inlineStr">
        <is>
          <t>T</t>
        </is>
      </c>
      <c r="H131" t="inlineStr">
        <is>
          <t>T</t>
        </is>
      </c>
      <c r="I131" t="inlineStr">
        <is>
          <t>T</t>
        </is>
      </c>
      <c r="J131" t="inlineStr">
        <is>
          <t>T</t>
        </is>
      </c>
      <c r="K131" t="inlineStr">
        <is>
          <t>T</t>
        </is>
      </c>
      <c r="L131" t="inlineStr">
        <is>
          <t>T</t>
        </is>
      </c>
      <c r="M131" t="inlineStr">
        <is>
          <t>T</t>
        </is>
      </c>
      <c r="N131" t="inlineStr">
        <is>
          <t>T</t>
        </is>
      </c>
      <c r="O131" t="inlineStr">
        <is>
          <t>T</t>
        </is>
      </c>
      <c r="P131" t="inlineStr">
        <is>
          <t>T</t>
        </is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inlineStr">
        <is>
          <t>T</t>
        </is>
      </c>
      <c r="AD131" t="inlineStr">
        <is>
          <t>T</t>
        </is>
      </c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T</t>
        </is>
      </c>
      <c r="AJ131" t="inlineStr">
        <is>
          <t>T</t>
        </is>
      </c>
      <c r="AK131" t="inlineStr">
        <is>
          <t>T</t>
        </is>
      </c>
      <c r="AL131" t="inlineStr">
        <is>
          <t>T</t>
        </is>
      </c>
      <c r="AM131" t="inlineStr">
        <is>
          <t>T</t>
        </is>
      </c>
      <c r="AN131" t="inlineStr">
        <is>
          <t>T</t>
        </is>
      </c>
      <c r="AO131" t="inlineStr">
        <is>
          <t>T</t>
        </is>
      </c>
      <c r="AP131" t="inlineStr">
        <is>
          <t>T</t>
        </is>
      </c>
      <c r="AQ131" t="inlineStr">
        <is>
          <t>T</t>
        </is>
      </c>
      <c r="AR131" t="inlineStr">
        <is>
          <t>T</t>
        </is>
      </c>
      <c r="AS131" t="inlineStr">
        <is>
          <t>T</t>
        </is>
      </c>
      <c r="AT131" t="inlineStr">
        <is>
          <t>T</t>
        </is>
      </c>
      <c r="AU131" t="inlineStr">
        <is>
          <t>T</t>
        </is>
      </c>
      <c r="AV131" t="inlineStr">
        <is>
          <t>T</t>
        </is>
      </c>
      <c r="AW131" t="inlineStr">
        <is>
          <t>T</t>
        </is>
      </c>
      <c r="AX131" t="inlineStr">
        <is>
          <t>T</t>
        </is>
      </c>
      <c r="AY131" t="inlineStr">
        <is>
          <t>T</t>
        </is>
      </c>
      <c r="AZ131" t="inlineStr">
        <is>
          <t>T</t>
        </is>
      </c>
      <c r="BA131" t="inlineStr">
        <is>
          <t>T</t>
        </is>
      </c>
      <c r="BB131" t="inlineStr">
        <is>
          <t>T</t>
        </is>
      </c>
      <c r="BC131" t="inlineStr">
        <is>
          <t>T</t>
        </is>
      </c>
      <c r="BD131" t="inlineStr">
        <is>
          <t>T</t>
        </is>
      </c>
      <c r="BE131" t="inlineStr">
        <is>
          <t>T</t>
        </is>
      </c>
      <c r="BF131" t="inlineStr">
        <is>
          <t>T</t>
        </is>
      </c>
      <c r="BG131" t="inlineStr">
        <is>
          <t>T</t>
        </is>
      </c>
      <c r="BH131" t="inlineStr">
        <is>
          <t>T</t>
        </is>
      </c>
      <c r="BI131" t="inlineStr">
        <is>
          <t>T</t>
        </is>
      </c>
      <c r="BJ131" t="inlineStr">
        <is>
          <t>T</t>
        </is>
      </c>
      <c r="BK131" t="inlineStr">
        <is>
          <t>T</t>
        </is>
      </c>
      <c r="BL131" t="inlineStr">
        <is>
          <t>T</t>
        </is>
      </c>
      <c r="BM131" t="inlineStr">
        <is>
          <t>T</t>
        </is>
      </c>
      <c r="BN131" t="inlineStr">
        <is>
          <t>T</t>
        </is>
      </c>
      <c r="BO131" t="inlineStr">
        <is>
          <t>T</t>
        </is>
      </c>
      <c r="BP131" t="inlineStr">
        <is>
          <t>T</t>
        </is>
      </c>
      <c r="BQ131" t="inlineStr">
        <is>
          <t>T</t>
        </is>
      </c>
      <c r="BR131" t="inlineStr">
        <is>
          <t>T</t>
        </is>
      </c>
      <c r="BS131" t="inlineStr">
        <is>
          <t>T</t>
        </is>
      </c>
    </row>
    <row r="132">
      <c r="A132" t="inlineStr">
        <is>
          <t>OREAS0222</t>
        </is>
      </c>
      <c r="B132" t="inlineStr">
        <is>
          <t>T</t>
        </is>
      </c>
      <c r="C132" t="inlineStr">
        <is>
          <t>T</t>
        </is>
      </c>
      <c r="D132" t="inlineStr">
        <is>
          <t>T</t>
        </is>
      </c>
      <c r="E132" t="n">
        <v>0.000122</v>
      </c>
      <c r="F132" t="inlineStr">
        <is>
          <t>T</t>
        </is>
      </c>
      <c r="G132" t="inlineStr">
        <is>
          <t>T</t>
        </is>
      </c>
      <c r="H132" t="inlineStr">
        <is>
          <t>T</t>
        </is>
      </c>
      <c r="I132" t="inlineStr">
        <is>
          <t>T</t>
        </is>
      </c>
      <c r="J132" t="inlineStr">
        <is>
          <t>T</t>
        </is>
      </c>
      <c r="K132" t="inlineStr">
        <is>
          <t>T</t>
        </is>
      </c>
      <c r="L132" t="inlineStr">
        <is>
          <t>T</t>
        </is>
      </c>
      <c r="M132" t="inlineStr">
        <is>
          <t>T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T</t>
        </is>
      </c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>
        <is>
          <t>T</t>
        </is>
      </c>
      <c r="V132" t="inlineStr">
        <is>
          <t>T</t>
        </is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T</t>
        </is>
      </c>
      <c r="AJ132" t="inlineStr">
        <is>
          <t>T</t>
        </is>
      </c>
      <c r="AK132" t="inlineStr">
        <is>
          <t>T</t>
        </is>
      </c>
      <c r="AL132" t="inlineStr">
        <is>
          <t>T</t>
        </is>
      </c>
      <c r="AM132" t="inlineStr">
        <is>
          <t>T</t>
        </is>
      </c>
      <c r="AN132" t="inlineStr">
        <is>
          <t>T</t>
        </is>
      </c>
      <c r="AO132" t="inlineStr">
        <is>
          <t>T</t>
        </is>
      </c>
      <c r="AP132" t="inlineStr">
        <is>
          <t>T</t>
        </is>
      </c>
      <c r="AQ132" t="inlineStr">
        <is>
          <t>T</t>
        </is>
      </c>
      <c r="AR132" t="inlineStr">
        <is>
          <t>T</t>
        </is>
      </c>
      <c r="AS132" t="inlineStr">
        <is>
          <t>T</t>
        </is>
      </c>
      <c r="AT132" t="inlineStr">
        <is>
          <t>T</t>
        </is>
      </c>
      <c r="AU132" t="inlineStr">
        <is>
          <t>T</t>
        </is>
      </c>
      <c r="AV132" t="inlineStr">
        <is>
          <t>T</t>
        </is>
      </c>
      <c r="AW132" t="inlineStr">
        <is>
          <t>T</t>
        </is>
      </c>
      <c r="AX132" t="inlineStr">
        <is>
          <t>T</t>
        </is>
      </c>
      <c r="AY132" t="inlineStr">
        <is>
          <t>T</t>
        </is>
      </c>
      <c r="AZ132" t="inlineStr">
        <is>
          <t>T</t>
        </is>
      </c>
      <c r="BA132" t="inlineStr">
        <is>
          <t>T</t>
        </is>
      </c>
      <c r="BB132" t="inlineStr">
        <is>
          <t>T</t>
        </is>
      </c>
      <c r="BC132" t="inlineStr">
        <is>
          <t>T</t>
        </is>
      </c>
      <c r="BD132" t="inlineStr">
        <is>
          <t>T</t>
        </is>
      </c>
      <c r="BE132" t="inlineStr">
        <is>
          <t>T</t>
        </is>
      </c>
      <c r="BF132" t="inlineStr">
        <is>
          <t>T</t>
        </is>
      </c>
      <c r="BG132" t="inlineStr">
        <is>
          <t>T</t>
        </is>
      </c>
      <c r="BH132" t="inlineStr">
        <is>
          <t>T</t>
        </is>
      </c>
      <c r="BI132" t="inlineStr">
        <is>
          <t>T</t>
        </is>
      </c>
      <c r="BJ132" t="inlineStr">
        <is>
          <t>T</t>
        </is>
      </c>
      <c r="BK132" t="inlineStr">
        <is>
          <t>T</t>
        </is>
      </c>
      <c r="BL132" t="inlineStr">
        <is>
          <t>T</t>
        </is>
      </c>
      <c r="BM132" t="inlineStr">
        <is>
          <t>T</t>
        </is>
      </c>
      <c r="BN132" t="inlineStr">
        <is>
          <t>T</t>
        </is>
      </c>
      <c r="BO132" t="inlineStr">
        <is>
          <t>T</t>
        </is>
      </c>
      <c r="BP132" t="inlineStr">
        <is>
          <t>T</t>
        </is>
      </c>
      <c r="BQ132" t="inlineStr">
        <is>
          <t>T</t>
        </is>
      </c>
      <c r="BR132" t="inlineStr">
        <is>
          <t>T</t>
        </is>
      </c>
      <c r="BS132" t="inlineStr">
        <is>
          <t>T</t>
        </is>
      </c>
    </row>
    <row r="133">
      <c r="A133" t="inlineStr">
        <is>
          <t>OREAS0223</t>
        </is>
      </c>
      <c r="B133" t="inlineStr">
        <is>
          <t>T</t>
        </is>
      </c>
      <c r="C133" t="inlineStr">
        <is>
          <t>T</t>
        </is>
      </c>
      <c r="D133" t="inlineStr">
        <is>
          <t>T</t>
        </is>
      </c>
      <c r="E133" t="n">
        <v>0.000178</v>
      </c>
      <c r="F133" t="inlineStr">
        <is>
          <t>T</t>
        </is>
      </c>
      <c r="G133" t="inlineStr">
        <is>
          <t>T</t>
        </is>
      </c>
      <c r="H133" t="inlineStr">
        <is>
          <t>T</t>
        </is>
      </c>
      <c r="I133" t="inlineStr">
        <is>
          <t>T</t>
        </is>
      </c>
      <c r="J133" t="inlineStr">
        <is>
          <t>T</t>
        </is>
      </c>
      <c r="K133" t="inlineStr">
        <is>
          <t>T</t>
        </is>
      </c>
      <c r="L133" t="inlineStr">
        <is>
          <t>T</t>
        </is>
      </c>
      <c r="M133" t="inlineStr">
        <is>
          <t>T</t>
        </is>
      </c>
      <c r="N133" t="inlineStr">
        <is>
          <t>T</t>
        </is>
      </c>
      <c r="O133" t="inlineStr">
        <is>
          <t>T</t>
        </is>
      </c>
      <c r="P133" t="inlineStr">
        <is>
          <t>T</t>
        </is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T</t>
        </is>
      </c>
      <c r="AJ133" t="inlineStr">
        <is>
          <t>T</t>
        </is>
      </c>
      <c r="AK133" t="inlineStr">
        <is>
          <t>T</t>
        </is>
      </c>
      <c r="AL133" t="inlineStr">
        <is>
          <t>T</t>
        </is>
      </c>
      <c r="AM133" t="inlineStr">
        <is>
          <t>T</t>
        </is>
      </c>
      <c r="AN133" t="inlineStr">
        <is>
          <t>T</t>
        </is>
      </c>
      <c r="AO133" t="inlineStr">
        <is>
          <t>T</t>
        </is>
      </c>
      <c r="AP133" t="inlineStr">
        <is>
          <t>T</t>
        </is>
      </c>
      <c r="AQ133" t="inlineStr">
        <is>
          <t>T</t>
        </is>
      </c>
      <c r="AR133" t="inlineStr">
        <is>
          <t>T</t>
        </is>
      </c>
      <c r="AS133" t="inlineStr">
        <is>
          <t>T</t>
        </is>
      </c>
      <c r="AT133" t="inlineStr">
        <is>
          <t>T</t>
        </is>
      </c>
      <c r="AU133" t="inlineStr">
        <is>
          <t>T</t>
        </is>
      </c>
      <c r="AV133" t="inlineStr">
        <is>
          <t>T</t>
        </is>
      </c>
      <c r="AW133" t="inlineStr">
        <is>
          <t>T</t>
        </is>
      </c>
      <c r="AX133" t="inlineStr">
        <is>
          <t>T</t>
        </is>
      </c>
      <c r="AY133" t="inlineStr">
        <is>
          <t>T</t>
        </is>
      </c>
      <c r="AZ133" t="inlineStr">
        <is>
          <t>T</t>
        </is>
      </c>
      <c r="BA133" t="inlineStr">
        <is>
          <t>T</t>
        </is>
      </c>
      <c r="BB133" t="inlineStr">
        <is>
          <t>T</t>
        </is>
      </c>
      <c r="BC133" t="inlineStr">
        <is>
          <t>T</t>
        </is>
      </c>
      <c r="BD133" t="inlineStr">
        <is>
          <t>T</t>
        </is>
      </c>
      <c r="BE133" t="inlineStr">
        <is>
          <t>T</t>
        </is>
      </c>
      <c r="BF133" t="inlineStr">
        <is>
          <t>T</t>
        </is>
      </c>
      <c r="BG133" t="inlineStr">
        <is>
          <t>T</t>
        </is>
      </c>
      <c r="BH133" t="inlineStr">
        <is>
          <t>T</t>
        </is>
      </c>
      <c r="BI133" t="inlineStr">
        <is>
          <t>T</t>
        </is>
      </c>
      <c r="BJ133" t="inlineStr">
        <is>
          <t>T</t>
        </is>
      </c>
      <c r="BK133" t="inlineStr">
        <is>
          <t>T</t>
        </is>
      </c>
      <c r="BL133" t="inlineStr">
        <is>
          <t>T</t>
        </is>
      </c>
      <c r="BM133" t="inlineStr">
        <is>
          <t>T</t>
        </is>
      </c>
      <c r="BN133" t="inlineStr">
        <is>
          <t>T</t>
        </is>
      </c>
      <c r="BO133" t="inlineStr">
        <is>
          <t>T</t>
        </is>
      </c>
      <c r="BP133" t="inlineStr">
        <is>
          <t>T</t>
        </is>
      </c>
      <c r="BQ133" t="inlineStr">
        <is>
          <t>T</t>
        </is>
      </c>
      <c r="BR133" t="inlineStr">
        <is>
          <t>T</t>
        </is>
      </c>
      <c r="BS133" t="inlineStr">
        <is>
          <t>T</t>
        </is>
      </c>
    </row>
    <row r="134">
      <c r="A134" t="inlineStr">
        <is>
          <t>OREAS0224</t>
        </is>
      </c>
      <c r="B134" t="inlineStr">
        <is>
          <t>T</t>
        </is>
      </c>
      <c r="C134" t="inlineStr">
        <is>
          <t>T</t>
        </is>
      </c>
      <c r="D134" t="inlineStr">
        <is>
          <t>T</t>
        </is>
      </c>
      <c r="E134" t="n">
        <v>0.000215</v>
      </c>
      <c r="F134" t="inlineStr">
        <is>
          <t>T</t>
        </is>
      </c>
      <c r="G134" t="inlineStr">
        <is>
          <t>T</t>
        </is>
      </c>
      <c r="H134" t="inlineStr">
        <is>
          <t>T</t>
        </is>
      </c>
      <c r="I134" t="inlineStr">
        <is>
          <t>T</t>
        </is>
      </c>
      <c r="J134" t="inlineStr">
        <is>
          <t>T</t>
        </is>
      </c>
      <c r="K134" t="inlineStr">
        <is>
          <t>T</t>
        </is>
      </c>
      <c r="L134" t="inlineStr">
        <is>
          <t>T</t>
        </is>
      </c>
      <c r="M134" t="inlineStr">
        <is>
          <t>T</t>
        </is>
      </c>
      <c r="N134" t="inlineStr">
        <is>
          <t>T</t>
        </is>
      </c>
      <c r="O134" t="inlineStr">
        <is>
          <t>T</t>
        </is>
      </c>
      <c r="P134" t="inlineStr">
        <is>
          <t>T</t>
        </is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inlineStr">
        <is>
          <t>T</t>
        </is>
      </c>
      <c r="AD134" t="inlineStr">
        <is>
          <t>T</t>
        </is>
      </c>
      <c r="AE134" t="inlineStr">
        <is>
          <t>T</t>
        </is>
      </c>
      <c r="AF134" t="inlineStr">
        <is>
          <t>T</t>
        </is>
      </c>
      <c r="AG134" t="inlineStr">
        <is>
          <t>T</t>
        </is>
      </c>
      <c r="AH134" t="inlineStr">
        <is>
          <t>T</t>
        </is>
      </c>
      <c r="AI134" t="inlineStr">
        <is>
          <t>T</t>
        </is>
      </c>
      <c r="AJ134" t="inlineStr">
        <is>
          <t>T</t>
        </is>
      </c>
      <c r="AK134" t="inlineStr">
        <is>
          <t>T</t>
        </is>
      </c>
      <c r="AL134" t="inlineStr">
        <is>
          <t>T</t>
        </is>
      </c>
      <c r="AM134" t="inlineStr">
        <is>
          <t>T</t>
        </is>
      </c>
      <c r="AN134" t="inlineStr">
        <is>
          <t>T</t>
        </is>
      </c>
      <c r="AO134" t="inlineStr">
        <is>
          <t>T</t>
        </is>
      </c>
      <c r="AP134" t="inlineStr">
        <is>
          <t>T</t>
        </is>
      </c>
      <c r="AQ134" t="inlineStr">
        <is>
          <t>T</t>
        </is>
      </c>
      <c r="AR134" t="inlineStr">
        <is>
          <t>T</t>
        </is>
      </c>
      <c r="AS134" t="inlineStr">
        <is>
          <t>T</t>
        </is>
      </c>
      <c r="AT134" t="inlineStr">
        <is>
          <t>T</t>
        </is>
      </c>
      <c r="AU134" t="inlineStr">
        <is>
          <t>T</t>
        </is>
      </c>
      <c r="AV134" t="inlineStr">
        <is>
          <t>T</t>
        </is>
      </c>
      <c r="AW134" t="inlineStr">
        <is>
          <t>T</t>
        </is>
      </c>
      <c r="AX134" t="inlineStr">
        <is>
          <t>T</t>
        </is>
      </c>
      <c r="AY134" t="inlineStr">
        <is>
          <t>T</t>
        </is>
      </c>
      <c r="AZ134" t="inlineStr">
        <is>
          <t>T</t>
        </is>
      </c>
      <c r="BA134" t="inlineStr">
        <is>
          <t>T</t>
        </is>
      </c>
      <c r="BB134" t="inlineStr">
        <is>
          <t>T</t>
        </is>
      </c>
      <c r="BC134" t="inlineStr">
        <is>
          <t>T</t>
        </is>
      </c>
      <c r="BD134" t="inlineStr">
        <is>
          <t>T</t>
        </is>
      </c>
      <c r="BE134" t="inlineStr">
        <is>
          <t>T</t>
        </is>
      </c>
      <c r="BF134" t="inlineStr">
        <is>
          <t>T</t>
        </is>
      </c>
      <c r="BG134" t="inlineStr">
        <is>
          <t>T</t>
        </is>
      </c>
      <c r="BH134" t="inlineStr">
        <is>
          <t>T</t>
        </is>
      </c>
      <c r="BI134" t="inlineStr">
        <is>
          <t>T</t>
        </is>
      </c>
      <c r="BJ134" t="inlineStr">
        <is>
          <t>T</t>
        </is>
      </c>
      <c r="BK134" t="inlineStr">
        <is>
          <t>T</t>
        </is>
      </c>
      <c r="BL134" t="inlineStr">
        <is>
          <t>T</t>
        </is>
      </c>
      <c r="BM134" t="inlineStr">
        <is>
          <t>T</t>
        </is>
      </c>
      <c r="BN134" t="inlineStr">
        <is>
          <t>T</t>
        </is>
      </c>
      <c r="BO134" t="inlineStr">
        <is>
          <t>T</t>
        </is>
      </c>
      <c r="BP134" t="inlineStr">
        <is>
          <t>T</t>
        </is>
      </c>
      <c r="BQ134" t="inlineStr">
        <is>
          <t>T</t>
        </is>
      </c>
      <c r="BR134" t="inlineStr">
        <is>
          <t>T</t>
        </is>
      </c>
      <c r="BS134" t="inlineStr">
        <is>
          <t>T</t>
        </is>
      </c>
    </row>
    <row r="135">
      <c r="A135" t="inlineStr">
        <is>
          <t>OREAS0226</t>
        </is>
      </c>
      <c r="B135" t="n">
        <v>9.04e-05</v>
      </c>
      <c r="C135" t="n">
        <v>2.95</v>
      </c>
      <c r="D135" t="n">
        <v>0.00295</v>
      </c>
      <c r="E135" t="n">
        <v>0.000545</v>
      </c>
      <c r="F135" t="n">
        <v>0.00322</v>
      </c>
      <c r="G135" t="n">
        <v>0.0031</v>
      </c>
      <c r="H135" t="n">
        <v>1.8e-05</v>
      </c>
      <c r="I135" t="n">
        <v>2.9e-05</v>
      </c>
      <c r="J135" t="n">
        <v>2.64</v>
      </c>
      <c r="K135" t="n">
        <v>1.4e-05</v>
      </c>
      <c r="L135" t="n">
        <v>0.000789</v>
      </c>
      <c r="M135" t="inlineStr">
        <is>
          <t>T</t>
        </is>
      </c>
      <c r="N135" t="n">
        <v>0.00315</v>
      </c>
      <c r="O135" t="n">
        <v>0.0227</v>
      </c>
      <c r="P135" t="n">
        <v>2.5e-05</v>
      </c>
      <c r="Q135" t="n">
        <v>0.0138</v>
      </c>
      <c r="R135" t="n">
        <v>0.000221</v>
      </c>
      <c r="S135" t="inlineStr">
        <is>
          <t>T</t>
        </is>
      </c>
      <c r="T135" t="inlineStr">
        <is>
          <t>T</t>
        </is>
      </c>
      <c r="U135" t="n">
        <v>5.31</v>
      </c>
      <c r="V135" t="n">
        <v>0.00103</v>
      </c>
      <c r="W135" t="inlineStr">
        <is>
          <t>T</t>
        </is>
      </c>
      <c r="X135" t="inlineStr">
        <is>
          <t>T</t>
        </is>
      </c>
      <c r="Y135" t="n">
        <v>4.4e-05</v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n">
        <v>0.124</v>
      </c>
      <c r="AE135" t="n">
        <v>0.000339</v>
      </c>
      <c r="AF135" t="n">
        <v>0.00163</v>
      </c>
      <c r="AG135" t="inlineStr">
        <is>
          <t>T</t>
        </is>
      </c>
      <c r="AH135" t="n">
        <v>2.41</v>
      </c>
      <c r="AI135" t="n">
        <v>0.067</v>
      </c>
      <c r="AJ135" t="n">
        <v>0.000294</v>
      </c>
      <c r="AK135" t="n">
        <v>0.07099999999999999</v>
      </c>
      <c r="AL135" t="inlineStr">
        <is>
          <t>T</t>
        </is>
      </c>
      <c r="AM135" t="n">
        <v>0.00045</v>
      </c>
      <c r="AN135" t="n">
        <v>0.0091</v>
      </c>
      <c r="AO135" t="n">
        <v>0.04</v>
      </c>
      <c r="AP135" t="n">
        <v>0.00164</v>
      </c>
      <c r="AQ135" t="inlineStr">
        <is>
          <t>T</t>
        </is>
      </c>
      <c r="AR135" t="inlineStr">
        <is>
          <t>T</t>
        </is>
      </c>
      <c r="AS135" t="inlineStr">
        <is>
          <t>T</t>
        </is>
      </c>
      <c r="AT135" t="n">
        <v>0.000544</v>
      </c>
      <c r="AU135" t="inlineStr">
        <is>
          <t>T</t>
        </is>
      </c>
      <c r="AV135" t="inlineStr">
        <is>
          <t>T</t>
        </is>
      </c>
      <c r="AW135" t="inlineStr">
        <is>
          <t>T</t>
        </is>
      </c>
      <c r="AX135" t="n">
        <v>0.448</v>
      </c>
      <c r="AY135" t="n">
        <v>2e-05</v>
      </c>
      <c r="AZ135" t="n">
        <v>0.000691</v>
      </c>
      <c r="BA135" t="inlineStr">
        <is>
          <t>T</t>
        </is>
      </c>
      <c r="BB135" t="inlineStr">
        <is>
          <t>T</t>
        </is>
      </c>
      <c r="BC135" t="inlineStr">
        <is>
          <t>T</t>
        </is>
      </c>
      <c r="BD135" t="inlineStr">
        <is>
          <t>T</t>
        </is>
      </c>
      <c r="BE135" t="n">
        <v>0.00327</v>
      </c>
      <c r="BF135" t="inlineStr">
        <is>
          <t>T</t>
        </is>
      </c>
      <c r="BG135" t="n">
        <v>3.1e-05</v>
      </c>
      <c r="BH135" t="n">
        <v>1.5e-05</v>
      </c>
      <c r="BI135" t="n">
        <v>8.1e-05</v>
      </c>
      <c r="BJ135" t="n">
        <v>0.323</v>
      </c>
      <c r="BK135" t="n">
        <v>5.6e-06</v>
      </c>
      <c r="BL135" t="inlineStr">
        <is>
          <t>T</t>
        </is>
      </c>
      <c r="BM135" t="n">
        <v>1.7e-05</v>
      </c>
      <c r="BN135" t="n">
        <v>0.0146</v>
      </c>
      <c r="BO135" t="n">
        <v>0.000341</v>
      </c>
      <c r="BP135" t="n">
        <v>0.0011</v>
      </c>
      <c r="BQ135" t="n">
        <v>0.000106</v>
      </c>
      <c r="BR135" t="n">
        <v>0.0073</v>
      </c>
      <c r="BS135" t="n">
        <v>0.00123</v>
      </c>
    </row>
    <row r="136">
      <c r="A136" t="inlineStr">
        <is>
          <t>OREAS0228</t>
        </is>
      </c>
      <c r="B136" t="inlineStr">
        <is>
          <t>T</t>
        </is>
      </c>
      <c r="C136" t="inlineStr">
        <is>
          <t>T</t>
        </is>
      </c>
      <c r="D136" t="inlineStr">
        <is>
          <t>T</t>
        </is>
      </c>
      <c r="E136" t="n">
        <v>0.000873</v>
      </c>
      <c r="F136" t="inlineStr">
        <is>
          <t>T</t>
        </is>
      </c>
      <c r="G136" t="inlineStr">
        <is>
          <t>T</t>
        </is>
      </c>
      <c r="H136" t="inlineStr">
        <is>
          <t>T</t>
        </is>
      </c>
      <c r="I136" t="inlineStr">
        <is>
          <t>T</t>
        </is>
      </c>
      <c r="J136" t="inlineStr">
        <is>
          <t>T</t>
        </is>
      </c>
      <c r="K136" t="inlineStr">
        <is>
          <t>T</t>
        </is>
      </c>
      <c r="L136" t="inlineStr">
        <is>
          <t>T</t>
        </is>
      </c>
      <c r="M136" t="inlineStr">
        <is>
          <t>T</t>
        </is>
      </c>
      <c r="N136" t="inlineStr">
        <is>
          <t>T</t>
        </is>
      </c>
      <c r="O136" t="inlineStr">
        <is>
          <t>T</t>
        </is>
      </c>
      <c r="P136" t="inlineStr">
        <is>
          <t>T</t>
        </is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>
        <is>
          <t>T</t>
        </is>
      </c>
      <c r="W136" t="inlineStr">
        <is>
          <t>T</t>
        </is>
      </c>
      <c r="X136" t="inlineStr">
        <is>
          <t>T</t>
        </is>
      </c>
      <c r="Y136" t="inlineStr">
        <is>
          <t>T</t>
        </is>
      </c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inlineStr">
        <is>
          <t>T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T</t>
        </is>
      </c>
      <c r="AJ136" t="inlineStr">
        <is>
          <t>T</t>
        </is>
      </c>
      <c r="AK136" t="inlineStr">
        <is>
          <t>T</t>
        </is>
      </c>
      <c r="AL136" t="inlineStr">
        <is>
          <t>T</t>
        </is>
      </c>
      <c r="AM136" t="inlineStr">
        <is>
          <t>T</t>
        </is>
      </c>
      <c r="AN136" t="inlineStr">
        <is>
          <t>T</t>
        </is>
      </c>
      <c r="AO136" t="inlineStr">
        <is>
          <t>T</t>
        </is>
      </c>
      <c r="AP136" t="inlineStr">
        <is>
          <t>T</t>
        </is>
      </c>
      <c r="AQ136" t="inlineStr">
        <is>
          <t>T</t>
        </is>
      </c>
      <c r="AR136" t="inlineStr">
        <is>
          <t>T</t>
        </is>
      </c>
      <c r="AS136" t="inlineStr">
        <is>
          <t>T</t>
        </is>
      </c>
      <c r="AT136" t="inlineStr">
        <is>
          <t>T</t>
        </is>
      </c>
      <c r="AU136" t="inlineStr">
        <is>
          <t>T</t>
        </is>
      </c>
      <c r="AV136" t="inlineStr">
        <is>
          <t>T</t>
        </is>
      </c>
      <c r="AW136" t="inlineStr">
        <is>
          <t>T</t>
        </is>
      </c>
      <c r="AX136" t="inlineStr">
        <is>
          <t>T</t>
        </is>
      </c>
      <c r="AY136" t="inlineStr">
        <is>
          <t>T</t>
        </is>
      </c>
      <c r="AZ136" t="inlineStr">
        <is>
          <t>T</t>
        </is>
      </c>
      <c r="BA136" t="inlineStr">
        <is>
          <t>T</t>
        </is>
      </c>
      <c r="BB136" t="inlineStr">
        <is>
          <t>T</t>
        </is>
      </c>
      <c r="BC136" t="inlineStr">
        <is>
          <t>T</t>
        </is>
      </c>
      <c r="BD136" t="inlineStr">
        <is>
          <t>T</t>
        </is>
      </c>
      <c r="BE136" t="inlineStr">
        <is>
          <t>T</t>
        </is>
      </c>
      <c r="BF136" t="inlineStr">
        <is>
          <t>T</t>
        </is>
      </c>
      <c r="BG136" t="inlineStr">
        <is>
          <t>T</t>
        </is>
      </c>
      <c r="BH136" t="inlineStr">
        <is>
          <t>T</t>
        </is>
      </c>
      <c r="BI136" t="inlineStr">
        <is>
          <t>T</t>
        </is>
      </c>
      <c r="BJ136" t="inlineStr">
        <is>
          <t>T</t>
        </is>
      </c>
      <c r="BK136" t="inlineStr">
        <is>
          <t>T</t>
        </is>
      </c>
      <c r="BL136" t="inlineStr">
        <is>
          <t>T</t>
        </is>
      </c>
      <c r="BM136" t="inlineStr">
        <is>
          <t>T</t>
        </is>
      </c>
      <c r="BN136" t="inlineStr">
        <is>
          <t>T</t>
        </is>
      </c>
      <c r="BO136" t="inlineStr">
        <is>
          <t>T</t>
        </is>
      </c>
      <c r="BP136" t="inlineStr">
        <is>
          <t>T</t>
        </is>
      </c>
      <c r="BQ136" t="inlineStr">
        <is>
          <t>T</t>
        </is>
      </c>
      <c r="BR136" t="inlineStr">
        <is>
          <t>T</t>
        </is>
      </c>
      <c r="BS136" t="inlineStr">
        <is>
          <t>T</t>
        </is>
      </c>
    </row>
    <row r="137">
      <c r="A137" t="inlineStr">
        <is>
          <t>OREAS0228b</t>
        </is>
      </c>
      <c r="B137" t="n">
        <v>0.000117</v>
      </c>
      <c r="C137" t="n">
        <v>3.08</v>
      </c>
      <c r="D137" t="n">
        <v>0.00304</v>
      </c>
      <c r="E137" t="n">
        <v>0.000857</v>
      </c>
      <c r="F137" t="n">
        <v>0.00265</v>
      </c>
      <c r="G137" t="n">
        <v>0.00309</v>
      </c>
      <c r="H137" t="n">
        <v>1.9e-05</v>
      </c>
      <c r="I137" t="n">
        <v>3.1e-05</v>
      </c>
      <c r="J137" t="n">
        <v>2.71</v>
      </c>
      <c r="K137" t="n">
        <v>1.4e-05</v>
      </c>
      <c r="L137" t="n">
        <v>0.000787</v>
      </c>
      <c r="M137" t="inlineStr">
        <is>
          <t>T</t>
        </is>
      </c>
      <c r="N137" t="n">
        <v>0.00305</v>
      </c>
      <c r="O137" t="n">
        <v>0.0246</v>
      </c>
      <c r="P137" t="n">
        <v>2.4e-05</v>
      </c>
      <c r="Q137" t="n">
        <v>0.0137</v>
      </c>
      <c r="R137" t="n">
        <v>0.000218</v>
      </c>
      <c r="S137" t="inlineStr">
        <is>
          <t>T</t>
        </is>
      </c>
      <c r="T137" t="inlineStr">
        <is>
          <t>T</t>
        </is>
      </c>
      <c r="U137" t="n">
        <v>5.04</v>
      </c>
      <c r="V137" t="n">
        <v>0.00102</v>
      </c>
      <c r="W137" t="inlineStr">
        <is>
          <t>T</t>
        </is>
      </c>
      <c r="X137" t="inlineStr">
        <is>
          <t>T</t>
        </is>
      </c>
      <c r="Y137" t="n">
        <v>4.3e-05</v>
      </c>
      <c r="Z137" t="n">
        <v>7.5e-06</v>
      </c>
      <c r="AA137" t="inlineStr">
        <is>
          <t>T</t>
        </is>
      </c>
      <c r="AB137" t="n">
        <v>2.2e-06</v>
      </c>
      <c r="AC137" t="inlineStr">
        <is>
          <t>T</t>
        </is>
      </c>
      <c r="AD137" t="n">
        <v>0.128</v>
      </c>
      <c r="AE137" t="n">
        <v>0.000337</v>
      </c>
      <c r="AF137" t="n">
        <v>0.0017</v>
      </c>
      <c r="AG137" t="n">
        <v>1.5e-05</v>
      </c>
      <c r="AH137" t="n">
        <v>2.48</v>
      </c>
      <c r="AI137" t="n">
        <v>0.065</v>
      </c>
      <c r="AJ137" t="n">
        <v>0.000314</v>
      </c>
      <c r="AK137" t="n">
        <v>0.065</v>
      </c>
      <c r="AL137" t="inlineStr">
        <is>
          <t>T</t>
        </is>
      </c>
      <c r="AM137" t="n">
        <v>0.000522</v>
      </c>
      <c r="AN137" t="n">
        <v>0.009599999999999999</v>
      </c>
      <c r="AO137" t="n">
        <v>0.037</v>
      </c>
      <c r="AP137" t="n">
        <v>0.00179</v>
      </c>
      <c r="AQ137" t="inlineStr">
        <is>
          <t>T</t>
        </is>
      </c>
      <c r="AR137" t="n">
        <v>9.7e-05</v>
      </c>
      <c r="AS137" t="inlineStr">
        <is>
          <t>T</t>
        </is>
      </c>
      <c r="AT137" t="n">
        <v>0.00055</v>
      </c>
      <c r="AU137" t="inlineStr">
        <is>
          <t>T</t>
        </is>
      </c>
      <c r="AV137" t="inlineStr">
        <is>
          <t>T</t>
        </is>
      </c>
      <c r="AW137" t="inlineStr">
        <is>
          <t>T</t>
        </is>
      </c>
      <c r="AX137" t="n">
        <v>0.465</v>
      </c>
      <c r="AY137" t="n">
        <v>2.3e-05</v>
      </c>
      <c r="AZ137" t="n">
        <v>0.000758</v>
      </c>
      <c r="BA137" t="inlineStr">
        <is>
          <t>T</t>
        </is>
      </c>
      <c r="BB137" t="inlineStr">
        <is>
          <t>T</t>
        </is>
      </c>
      <c r="BC137" t="inlineStr">
        <is>
          <t>T</t>
        </is>
      </c>
      <c r="BD137" t="inlineStr">
        <is>
          <t>T</t>
        </is>
      </c>
      <c r="BE137" t="n">
        <v>0.0032</v>
      </c>
      <c r="BF137" t="inlineStr">
        <is>
          <t>T</t>
        </is>
      </c>
      <c r="BG137" t="n">
        <v>3e-05</v>
      </c>
      <c r="BH137" t="n">
        <v>1.6e-05</v>
      </c>
      <c r="BI137" t="n">
        <v>8.4e-05</v>
      </c>
      <c r="BJ137" t="n">
        <v>0.289</v>
      </c>
      <c r="BK137" t="n">
        <v>5.7e-06</v>
      </c>
      <c r="BL137" t="inlineStr">
        <is>
          <t>T</t>
        </is>
      </c>
      <c r="BM137" t="n">
        <v>1.8e-05</v>
      </c>
      <c r="BN137" t="n">
        <v>0.0139</v>
      </c>
      <c r="BO137" t="n">
        <v>0.00038</v>
      </c>
      <c r="BP137" t="n">
        <v>0.00109</v>
      </c>
      <c r="BQ137" t="n">
        <v>0.000106</v>
      </c>
      <c r="BR137" t="n">
        <v>0.0069</v>
      </c>
      <c r="BS137" t="n">
        <v>0.00126</v>
      </c>
    </row>
    <row r="138">
      <c r="A138" t="inlineStr">
        <is>
          <t>OREAS0229</t>
        </is>
      </c>
      <c r="B138" t="inlineStr">
        <is>
          <t>T</t>
        </is>
      </c>
      <c r="C138" t="inlineStr">
        <is>
          <t>T</t>
        </is>
      </c>
      <c r="D138" t="inlineStr">
        <is>
          <t>T</t>
        </is>
      </c>
      <c r="E138" t="n">
        <v>0.001211</v>
      </c>
      <c r="F138" t="inlineStr">
        <is>
          <t>T</t>
        </is>
      </c>
      <c r="G138" t="inlineStr">
        <is>
          <t>T</t>
        </is>
      </c>
      <c r="H138" t="inlineStr">
        <is>
          <t>T</t>
        </is>
      </c>
      <c r="I138" t="inlineStr">
        <is>
          <t>T</t>
        </is>
      </c>
      <c r="J138" t="inlineStr">
        <is>
          <t>T</t>
        </is>
      </c>
      <c r="K138" t="inlineStr">
        <is>
          <t>T</t>
        </is>
      </c>
      <c r="L138" t="inlineStr">
        <is>
          <t>T</t>
        </is>
      </c>
      <c r="M138" t="inlineStr">
        <is>
          <t>T</t>
        </is>
      </c>
      <c r="N138" t="inlineStr">
        <is>
          <t>T</t>
        </is>
      </c>
      <c r="O138" t="inlineStr">
        <is>
          <t>T</t>
        </is>
      </c>
      <c r="P138" t="inlineStr">
        <is>
          <t>T</t>
        </is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T</t>
        </is>
      </c>
      <c r="AJ138" t="inlineStr">
        <is>
          <t>T</t>
        </is>
      </c>
      <c r="AK138" t="inlineStr">
        <is>
          <t>T</t>
        </is>
      </c>
      <c r="AL138" t="inlineStr">
        <is>
          <t>T</t>
        </is>
      </c>
      <c r="AM138" t="inlineStr">
        <is>
          <t>T</t>
        </is>
      </c>
      <c r="AN138" t="inlineStr">
        <is>
          <t>T</t>
        </is>
      </c>
      <c r="AO138" t="inlineStr">
        <is>
          <t>T</t>
        </is>
      </c>
      <c r="AP138" t="inlineStr">
        <is>
          <t>T</t>
        </is>
      </c>
      <c r="AQ138" t="inlineStr">
        <is>
          <t>T</t>
        </is>
      </c>
      <c r="AR138" t="inlineStr">
        <is>
          <t>T</t>
        </is>
      </c>
      <c r="AS138" t="inlineStr">
        <is>
          <t>T</t>
        </is>
      </c>
      <c r="AT138" t="inlineStr">
        <is>
          <t>T</t>
        </is>
      </c>
      <c r="AU138" t="inlineStr">
        <is>
          <t>T</t>
        </is>
      </c>
      <c r="AV138" t="inlineStr">
        <is>
          <t>T</t>
        </is>
      </c>
      <c r="AW138" t="inlineStr">
        <is>
          <t>T</t>
        </is>
      </c>
      <c r="AX138" t="inlineStr">
        <is>
          <t>T</t>
        </is>
      </c>
      <c r="AY138" t="inlineStr">
        <is>
          <t>T</t>
        </is>
      </c>
      <c r="AZ138" t="inlineStr">
        <is>
          <t>T</t>
        </is>
      </c>
      <c r="BA138" t="inlineStr">
        <is>
          <t>T</t>
        </is>
      </c>
      <c r="BB138" t="inlineStr">
        <is>
          <t>T</t>
        </is>
      </c>
      <c r="BC138" t="inlineStr">
        <is>
          <t>T</t>
        </is>
      </c>
      <c r="BD138" t="inlineStr">
        <is>
          <t>T</t>
        </is>
      </c>
      <c r="BE138" t="inlineStr">
        <is>
          <t>T</t>
        </is>
      </c>
      <c r="BF138" t="inlineStr">
        <is>
          <t>T</t>
        </is>
      </c>
      <c r="BG138" t="inlineStr">
        <is>
          <t>T</t>
        </is>
      </c>
      <c r="BH138" t="inlineStr">
        <is>
          <t>T</t>
        </is>
      </c>
      <c r="BI138" t="inlineStr">
        <is>
          <t>T</t>
        </is>
      </c>
      <c r="BJ138" t="inlineStr">
        <is>
          <t>T</t>
        </is>
      </c>
      <c r="BK138" t="inlineStr">
        <is>
          <t>T</t>
        </is>
      </c>
      <c r="BL138" t="inlineStr">
        <is>
          <t>T</t>
        </is>
      </c>
      <c r="BM138" t="inlineStr">
        <is>
          <t>T</t>
        </is>
      </c>
      <c r="BN138" t="inlineStr">
        <is>
          <t>T</t>
        </is>
      </c>
      <c r="BO138" t="inlineStr">
        <is>
          <t>T</t>
        </is>
      </c>
      <c r="BP138" t="inlineStr">
        <is>
          <t>T</t>
        </is>
      </c>
      <c r="BQ138" t="inlineStr">
        <is>
          <t>T</t>
        </is>
      </c>
      <c r="BR138" t="inlineStr">
        <is>
          <t>T</t>
        </is>
      </c>
      <c r="BS138" t="inlineStr">
        <is>
          <t>T</t>
        </is>
      </c>
    </row>
    <row r="139">
      <c r="A139" t="inlineStr">
        <is>
          <t>OREAS0229b</t>
        </is>
      </c>
      <c r="B139" t="n">
        <v>0.00016</v>
      </c>
      <c r="C139" t="n">
        <v>3.09</v>
      </c>
      <c r="D139" t="n">
        <v>0.00425</v>
      </c>
      <c r="E139" t="n">
        <v>0.001195</v>
      </c>
      <c r="F139" t="inlineStr">
        <is>
          <t>T</t>
        </is>
      </c>
      <c r="G139" t="n">
        <v>0.00373</v>
      </c>
      <c r="H139" t="inlineStr">
        <is>
          <t>T</t>
        </is>
      </c>
      <c r="I139" t="n">
        <v>4.2e-05</v>
      </c>
      <c r="J139" t="n">
        <v>2.96</v>
      </c>
      <c r="K139" t="n">
        <v>1.6e-05</v>
      </c>
      <c r="L139" t="n">
        <v>0.00081</v>
      </c>
      <c r="M139" t="inlineStr">
        <is>
          <t>T</t>
        </is>
      </c>
      <c r="N139" t="n">
        <v>0.00299</v>
      </c>
      <c r="O139" t="n">
        <v>0.0332</v>
      </c>
      <c r="P139" t="n">
        <v>2.7e-05</v>
      </c>
      <c r="Q139" t="n">
        <v>0.0131</v>
      </c>
      <c r="R139" t="n">
        <v>0.000192</v>
      </c>
      <c r="S139" t="inlineStr">
        <is>
          <t>T</t>
        </is>
      </c>
      <c r="T139" t="inlineStr">
        <is>
          <t>T</t>
        </is>
      </c>
      <c r="U139" t="n">
        <v>4.53</v>
      </c>
      <c r="V139" t="n">
        <v>0.000954</v>
      </c>
      <c r="W139" t="inlineStr">
        <is>
          <t>T</t>
        </is>
      </c>
      <c r="X139" t="inlineStr">
        <is>
          <t>T</t>
        </is>
      </c>
      <c r="Y139" t="n">
        <v>4e-05</v>
      </c>
      <c r="Z139" t="inlineStr">
        <is>
          <t>T</t>
        </is>
      </c>
      <c r="AA139" t="inlineStr">
        <is>
          <t>T</t>
        </is>
      </c>
      <c r="AB139" t="n">
        <v>2.3e-06</v>
      </c>
      <c r="AC139" t="inlineStr">
        <is>
          <t>T</t>
        </is>
      </c>
      <c r="AD139" t="n">
        <v>0.163</v>
      </c>
      <c r="AE139" t="n">
        <v>0.000372</v>
      </c>
      <c r="AF139" t="n">
        <v>0.00206</v>
      </c>
      <c r="AG139" t="n">
        <v>1.4e-05</v>
      </c>
      <c r="AH139" t="n">
        <v>2.8</v>
      </c>
      <c r="AI139" t="n">
        <v>0.061</v>
      </c>
      <c r="AJ139" t="n">
        <v>0.000416</v>
      </c>
      <c r="AK139" t="n">
        <v>0.07000000000000001</v>
      </c>
      <c r="AL139" t="inlineStr">
        <is>
          <t>T</t>
        </is>
      </c>
      <c r="AM139" t="inlineStr">
        <is>
          <t>T</t>
        </is>
      </c>
      <c r="AN139" t="n">
        <v>0.0118</v>
      </c>
      <c r="AO139" t="n">
        <v>0.031</v>
      </c>
      <c r="AP139" t="n">
        <v>0.00227</v>
      </c>
      <c r="AQ139" t="inlineStr">
        <is>
          <t>T</t>
        </is>
      </c>
      <c r="AR139" t="inlineStr">
        <is>
          <t>T</t>
        </is>
      </c>
      <c r="AS139" t="inlineStr">
        <is>
          <t>T</t>
        </is>
      </c>
      <c r="AT139" t="n">
        <v>0.000746</v>
      </c>
      <c r="AU139" t="inlineStr">
        <is>
          <t>T</t>
        </is>
      </c>
      <c r="AV139" t="inlineStr">
        <is>
          <t>T</t>
        </is>
      </c>
      <c r="AW139" t="inlineStr">
        <is>
          <t>T</t>
        </is>
      </c>
      <c r="AX139" t="n">
        <v>0.599</v>
      </c>
      <c r="AY139" t="n">
        <v>2.9e-05</v>
      </c>
      <c r="AZ139" t="n">
        <v>0.000838</v>
      </c>
      <c r="BA139" t="inlineStr">
        <is>
          <t>T</t>
        </is>
      </c>
      <c r="BB139" t="inlineStr">
        <is>
          <t>T</t>
        </is>
      </c>
      <c r="BC139" t="inlineStr">
        <is>
          <t>T</t>
        </is>
      </c>
      <c r="BD139" t="inlineStr">
        <is>
          <t>T</t>
        </is>
      </c>
      <c r="BE139" t="n">
        <v>0.00379</v>
      </c>
      <c r="BF139" t="inlineStr">
        <is>
          <t>T</t>
        </is>
      </c>
      <c r="BG139" t="n">
        <v>2.6e-05</v>
      </c>
      <c r="BH139" t="n">
        <v>2.1e-05</v>
      </c>
      <c r="BI139" t="n">
        <v>0.000114</v>
      </c>
      <c r="BJ139" t="n">
        <v>0.24</v>
      </c>
      <c r="BK139" t="n">
        <v>7.5e-06</v>
      </c>
      <c r="BL139" t="inlineStr">
        <is>
          <t>T</t>
        </is>
      </c>
      <c r="BM139" t="n">
        <v>2.3e-05</v>
      </c>
      <c r="BN139" t="n">
        <v>0.012</v>
      </c>
      <c r="BO139" t="n">
        <v>0.000508</v>
      </c>
      <c r="BP139" t="n">
        <v>0.0009790000000000001</v>
      </c>
      <c r="BQ139" t="n">
        <v>9.6e-05</v>
      </c>
      <c r="BR139" t="n">
        <v>0.0065</v>
      </c>
      <c r="BS139" t="n">
        <v>0.00136</v>
      </c>
    </row>
    <row r="140">
      <c r="A140" t="inlineStr">
        <is>
          <t>OREAS0022b</t>
        </is>
      </c>
      <c r="B140" s="2" t="n">
        <v>1e-05</v>
      </c>
      <c r="C140" t="inlineStr">
        <is>
          <t>T</t>
        </is>
      </c>
      <c r="D140" s="2" t="n">
        <v>0.0001</v>
      </c>
      <c r="E140" s="2" t="n">
        <v>2e-07</v>
      </c>
      <c r="F140" t="inlineStr">
        <is>
          <t>T</t>
        </is>
      </c>
      <c r="G140" t="n">
        <v>0.00069</v>
      </c>
      <c r="H140" t="inlineStr">
        <is>
          <t>T</t>
        </is>
      </c>
      <c r="I140" t="n">
        <v>2e-06</v>
      </c>
      <c r="J140" t="inlineStr">
        <is>
          <t>T</t>
        </is>
      </c>
      <c r="K140" s="2" t="n">
        <v>1e-05</v>
      </c>
      <c r="L140" t="inlineStr">
        <is>
          <t>T</t>
        </is>
      </c>
      <c r="M140" t="inlineStr">
        <is>
          <t>T</t>
        </is>
      </c>
      <c r="N140" t="n">
        <v>6.1e-05</v>
      </c>
      <c r="O140" t="inlineStr">
        <is>
          <t>T</t>
        </is>
      </c>
      <c r="P140" t="inlineStr">
        <is>
          <t>T</t>
        </is>
      </c>
      <c r="Q140" t="n">
        <v>0.0008899999999999999</v>
      </c>
      <c r="R140" t="inlineStr">
        <is>
          <t>T</t>
        </is>
      </c>
      <c r="S140" t="inlineStr">
        <is>
          <t>T</t>
        </is>
      </c>
      <c r="T140" t="inlineStr">
        <is>
          <t>T</t>
        </is>
      </c>
      <c r="U140" t="inlineStr">
        <is>
          <t>T</t>
        </is>
      </c>
      <c r="V140" t="inlineStr">
        <is>
          <t>T</t>
        </is>
      </c>
      <c r="W140" t="inlineStr">
        <is>
          <t>T</t>
        </is>
      </c>
      <c r="X140" t="inlineStr">
        <is>
          <t>T</t>
        </is>
      </c>
      <c r="Y140" t="inlineStr">
        <is>
          <t>T</t>
        </is>
      </c>
      <c r="Z140" t="inlineStr">
        <is>
          <t>T</t>
        </is>
      </c>
      <c r="AA140" t="inlineStr">
        <is>
          <t>T</t>
        </is>
      </c>
      <c r="AB140" t="inlineStr">
        <is>
          <t>T</t>
        </is>
      </c>
      <c r="AC140" t="inlineStr">
        <is>
          <t>T</t>
        </is>
      </c>
      <c r="AD140" t="inlineStr">
        <is>
          <t>T</t>
        </is>
      </c>
      <c r="AE140" t="inlineStr">
        <is>
          <t>T</t>
        </is>
      </c>
      <c r="AF140" t="inlineStr">
        <is>
          <t>T</t>
        </is>
      </c>
      <c r="AG140" t="inlineStr">
        <is>
          <t>T</t>
        </is>
      </c>
      <c r="AH140" t="inlineStr">
        <is>
          <t>T</t>
        </is>
      </c>
      <c r="AI140" t="inlineStr">
        <is>
          <t>T</t>
        </is>
      </c>
      <c r="AJ140" t="n">
        <v>0.00049</v>
      </c>
      <c r="AK140" t="inlineStr">
        <is>
          <t>T</t>
        </is>
      </c>
      <c r="AL140" t="inlineStr">
        <is>
          <t>T</t>
        </is>
      </c>
      <c r="AM140" t="inlineStr">
        <is>
          <t>T</t>
        </is>
      </c>
      <c r="AN140" t="n">
        <v>0.0005</v>
      </c>
      <c r="AO140" t="inlineStr">
        <is>
          <t>T</t>
        </is>
      </c>
      <c r="AP140" s="2" t="n">
        <v>0.0002</v>
      </c>
      <c r="AQ140" t="inlineStr">
        <is>
          <t>T</t>
        </is>
      </c>
      <c r="AR140" t="inlineStr">
        <is>
          <t>T</t>
        </is>
      </c>
      <c r="AS140" t="inlineStr">
        <is>
          <t>T</t>
        </is>
      </c>
      <c r="AT140" t="inlineStr">
        <is>
          <t>T</t>
        </is>
      </c>
      <c r="AU140" t="inlineStr">
        <is>
          <t>T</t>
        </is>
      </c>
      <c r="AV140" t="inlineStr">
        <is>
          <t>T</t>
        </is>
      </c>
      <c r="AW140" t="inlineStr">
        <is>
          <t>T</t>
        </is>
      </c>
      <c r="AX140" t="inlineStr">
        <is>
          <t>T</t>
        </is>
      </c>
      <c r="AY140" s="2" t="n">
        <v>2e-05</v>
      </c>
      <c r="AZ140" t="inlineStr">
        <is>
          <t>T</t>
        </is>
      </c>
      <c r="BA140" t="inlineStr">
        <is>
          <t>T</t>
        </is>
      </c>
      <c r="BB140" t="inlineStr">
        <is>
          <t>T</t>
        </is>
      </c>
      <c r="BC140" t="inlineStr">
        <is>
          <t>T</t>
        </is>
      </c>
      <c r="BD140" t="n">
        <v>6e-05</v>
      </c>
      <c r="BE140" t="inlineStr">
        <is>
          <t>T</t>
        </is>
      </c>
      <c r="BF140" t="inlineStr">
        <is>
          <t>T</t>
        </is>
      </c>
      <c r="BG140" t="inlineStr">
        <is>
          <t>T</t>
        </is>
      </c>
      <c r="BH140" t="inlineStr">
        <is>
          <t>T</t>
        </is>
      </c>
      <c r="BI140" t="n">
        <v>6e-05</v>
      </c>
      <c r="BJ140" t="inlineStr">
        <is>
          <t>T</t>
        </is>
      </c>
      <c r="BK140" t="inlineStr">
        <is>
          <t>T</t>
        </is>
      </c>
      <c r="BL140" t="inlineStr">
        <is>
          <t>T</t>
        </is>
      </c>
      <c r="BM140" t="n">
        <v>1e-05</v>
      </c>
      <c r="BN140" t="inlineStr">
        <is>
          <t>T</t>
        </is>
      </c>
      <c r="BO140" s="2" t="n">
        <v>2e-05</v>
      </c>
      <c r="BP140" t="inlineStr">
        <is>
          <t>T</t>
        </is>
      </c>
      <c r="BQ140" t="inlineStr">
        <is>
          <t>T</t>
        </is>
      </c>
      <c r="BR140" t="n">
        <v>0.001</v>
      </c>
      <c r="BS140" t="inlineStr">
        <is>
          <t>T</t>
        </is>
      </c>
    </row>
    <row r="141">
      <c r="A141" t="inlineStr">
        <is>
          <t>OREAS0022c</t>
        </is>
      </c>
      <c r="B141" s="2" t="n">
        <v>1e-05</v>
      </c>
      <c r="C141" t="inlineStr">
        <is>
          <t>T</t>
        </is>
      </c>
      <c r="D141" s="2" t="n">
        <v>0.0001</v>
      </c>
      <c r="E141" s="2" t="n">
        <v>2e-07</v>
      </c>
      <c r="F141" t="inlineStr">
        <is>
          <t>T</t>
        </is>
      </c>
      <c r="G141" t="n">
        <v>0.00045</v>
      </c>
      <c r="H141" t="inlineStr">
        <is>
          <t>T</t>
        </is>
      </c>
      <c r="I141" t="inlineStr">
        <is>
          <t>T</t>
        </is>
      </c>
      <c r="J141" t="inlineStr">
        <is>
          <t>T</t>
        </is>
      </c>
      <c r="K141" s="2" t="n">
        <v>1e-05</v>
      </c>
      <c r="L141" t="inlineStr">
        <is>
          <t>T</t>
        </is>
      </c>
      <c r="M141" t="inlineStr">
        <is>
          <t>T</t>
        </is>
      </c>
      <c r="N141" t="n">
        <v>8.1e-05</v>
      </c>
      <c r="O141" t="inlineStr">
        <is>
          <t>T</t>
        </is>
      </c>
      <c r="P141" t="inlineStr">
        <is>
          <t>T</t>
        </is>
      </c>
      <c r="Q141" t="n">
        <v>0.001</v>
      </c>
      <c r="R141" t="inlineStr">
        <is>
          <t>T</t>
        </is>
      </c>
      <c r="S141" t="inlineStr">
        <is>
          <t>T</t>
        </is>
      </c>
      <c r="T141" t="inlineStr">
        <is>
          <t>T</t>
        </is>
      </c>
      <c r="U141" t="inlineStr">
        <is>
          <t>T</t>
        </is>
      </c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T</t>
        </is>
      </c>
      <c r="AJ141" t="n">
        <v>0.00043</v>
      </c>
      <c r="AK141" t="inlineStr">
        <is>
          <t>T</t>
        </is>
      </c>
      <c r="AL141" t="inlineStr">
        <is>
          <t>T</t>
        </is>
      </c>
      <c r="AM141" t="inlineStr">
        <is>
          <t>T</t>
        </is>
      </c>
      <c r="AN141" t="n">
        <v>0.00063</v>
      </c>
      <c r="AO141" t="inlineStr">
        <is>
          <t>T</t>
        </is>
      </c>
      <c r="AP141" t="n">
        <v>0.0001</v>
      </c>
      <c r="AQ141" t="inlineStr">
        <is>
          <t>T</t>
        </is>
      </c>
      <c r="AR141" t="inlineStr">
        <is>
          <t>T</t>
        </is>
      </c>
      <c r="AS141" t="inlineStr">
        <is>
          <t>T</t>
        </is>
      </c>
      <c r="AT141" t="inlineStr">
        <is>
          <t>T</t>
        </is>
      </c>
      <c r="AU141" t="inlineStr">
        <is>
          <t>T</t>
        </is>
      </c>
      <c r="AV141" t="inlineStr">
        <is>
          <t>T</t>
        </is>
      </c>
      <c r="AW141" t="inlineStr">
        <is>
          <t>T</t>
        </is>
      </c>
      <c r="AX141" t="inlineStr">
        <is>
          <t>T</t>
        </is>
      </c>
      <c r="AY141" t="n">
        <v>2e-05</v>
      </c>
      <c r="AZ141" t="inlineStr">
        <is>
          <t>T</t>
        </is>
      </c>
      <c r="BA141" t="inlineStr">
        <is>
          <t>T</t>
        </is>
      </c>
      <c r="BB141" t="inlineStr">
        <is>
          <t>T</t>
        </is>
      </c>
      <c r="BC141" t="inlineStr">
        <is>
          <t>T</t>
        </is>
      </c>
      <c r="BD141" t="n">
        <v>6.9e-05</v>
      </c>
      <c r="BE141" t="inlineStr">
        <is>
          <t>T</t>
        </is>
      </c>
      <c r="BF141" t="inlineStr">
        <is>
          <t>T</t>
        </is>
      </c>
      <c r="BG141" t="inlineStr">
        <is>
          <t>T</t>
        </is>
      </c>
      <c r="BH141" t="inlineStr">
        <is>
          <t>T</t>
        </is>
      </c>
      <c r="BI141" t="n">
        <v>6.999999999999999e-05</v>
      </c>
      <c r="BJ141" t="inlineStr">
        <is>
          <t>T</t>
        </is>
      </c>
      <c r="BK141" t="inlineStr">
        <is>
          <t>T</t>
        </is>
      </c>
      <c r="BL141" t="inlineStr">
        <is>
          <t>T</t>
        </is>
      </c>
      <c r="BM141" t="n">
        <v>1.8e-05</v>
      </c>
      <c r="BN141" t="inlineStr">
        <is>
          <t>T</t>
        </is>
      </c>
      <c r="BO141" t="n">
        <v>2.7e-05</v>
      </c>
      <c r="BP141" t="inlineStr">
        <is>
          <t>T</t>
        </is>
      </c>
      <c r="BQ141" t="inlineStr">
        <is>
          <t>T</t>
        </is>
      </c>
      <c r="BR141" t="n">
        <v>0.00075</v>
      </c>
      <c r="BS141" t="inlineStr">
        <is>
          <t>T</t>
        </is>
      </c>
    </row>
    <row r="142">
      <c r="A142" t="inlineStr">
        <is>
          <t>OREAS0022d</t>
        </is>
      </c>
      <c r="B142" s="2" t="n">
        <v>1e-05</v>
      </c>
      <c r="C142" t="n">
        <v>0.132</v>
      </c>
      <c r="D142" s="2" t="n">
        <v>0.0001</v>
      </c>
      <c r="E142" s="2" t="n">
        <v>1e-07</v>
      </c>
      <c r="F142" t="inlineStr">
        <is>
          <t>T</t>
        </is>
      </c>
      <c r="G142" t="n">
        <v>0.000617</v>
      </c>
      <c r="H142" t="inlineStr">
        <is>
          <t>T</t>
        </is>
      </c>
      <c r="I142" s="2" t="n">
        <v>1e-05</v>
      </c>
      <c r="J142" t="inlineStr">
        <is>
          <t>T</t>
        </is>
      </c>
      <c r="K142" s="2" t="n">
        <v>1e-05</v>
      </c>
      <c r="L142" t="inlineStr">
        <is>
          <t>T</t>
        </is>
      </c>
      <c r="M142" t="inlineStr">
        <is>
          <t>T</t>
        </is>
      </c>
      <c r="N142" t="n">
        <v>8.500000000000001e-05</v>
      </c>
      <c r="O142" t="inlineStr">
        <is>
          <t>T</t>
        </is>
      </c>
      <c r="P142" t="inlineStr">
        <is>
          <t>T</t>
        </is>
      </c>
      <c r="Q142" t="n">
        <v>0.000923</v>
      </c>
      <c r="R142" t="inlineStr">
        <is>
          <t>T</t>
        </is>
      </c>
      <c r="S142" t="inlineStr">
        <is>
          <t>T</t>
        </is>
      </c>
      <c r="T142" t="inlineStr">
        <is>
          <t>T</t>
        </is>
      </c>
      <c r="U142" t="n">
        <v>0.468</v>
      </c>
      <c r="V142" t="inlineStr">
        <is>
          <t>T</t>
        </is>
      </c>
      <c r="W142" t="inlineStr">
        <is>
          <t>T</t>
        </is>
      </c>
      <c r="X142" t="inlineStr">
        <is>
          <t>T</t>
        </is>
      </c>
      <c r="Y142" t="n">
        <v>2.2e-05</v>
      </c>
      <c r="Z142" t="inlineStr">
        <is>
          <t>T</t>
        </is>
      </c>
      <c r="AA142" t="inlineStr">
        <is>
          <t>T</t>
        </is>
      </c>
      <c r="AB142" t="inlineStr">
        <is>
          <t>T</t>
        </is>
      </c>
      <c r="AC142" t="inlineStr">
        <is>
          <t>T</t>
        </is>
      </c>
      <c r="AD142" t="inlineStr">
        <is>
          <t>T</t>
        </is>
      </c>
      <c r="AE142" t="inlineStr">
        <is>
          <t>T</t>
        </is>
      </c>
      <c r="AF142" t="n">
        <v>0.00142</v>
      </c>
      <c r="AG142" t="inlineStr">
        <is>
          <t>T</t>
        </is>
      </c>
      <c r="AH142" t="inlineStr">
        <is>
          <t>T</t>
        </is>
      </c>
      <c r="AI142" t="n">
        <v>0.011</v>
      </c>
      <c r="AJ142" t="n">
        <v>0.000236</v>
      </c>
      <c r="AK142" t="inlineStr">
        <is>
          <t>T</t>
        </is>
      </c>
      <c r="AL142" t="n">
        <v>8.8e-05</v>
      </c>
      <c r="AM142" t="inlineStr">
        <is>
          <t>T</t>
        </is>
      </c>
      <c r="AN142" t="n">
        <v>0.000438</v>
      </c>
      <c r="AO142" t="inlineStr">
        <is>
          <t>T</t>
        </is>
      </c>
      <c r="AP142" t="n">
        <v>7.2e-05</v>
      </c>
      <c r="AQ142" t="inlineStr">
        <is>
          <t>T</t>
        </is>
      </c>
      <c r="AR142" t="inlineStr">
        <is>
          <t>T</t>
        </is>
      </c>
      <c r="AS142" t="inlineStr">
        <is>
          <t>T</t>
        </is>
      </c>
      <c r="AT142" t="n">
        <v>5.4e-05</v>
      </c>
      <c r="AU142" t="inlineStr">
        <is>
          <t>T</t>
        </is>
      </c>
      <c r="AV142" t="inlineStr">
        <is>
          <t>T</t>
        </is>
      </c>
      <c r="AW142" t="inlineStr">
        <is>
          <t>T</t>
        </is>
      </c>
      <c r="AX142" t="inlineStr">
        <is>
          <t>T</t>
        </is>
      </c>
      <c r="AY142" t="n">
        <v>2.1e-05</v>
      </c>
      <c r="AZ142" t="inlineStr">
        <is>
          <t>T</t>
        </is>
      </c>
      <c r="BA142" t="inlineStr">
        <is>
          <t>T</t>
        </is>
      </c>
      <c r="BB142" t="inlineStr">
        <is>
          <t>T</t>
        </is>
      </c>
      <c r="BC142" t="inlineStr">
        <is>
          <t>T</t>
        </is>
      </c>
      <c r="BD142" t="n">
        <v>6.1e-05</v>
      </c>
      <c r="BE142" t="inlineStr">
        <is>
          <t>T</t>
        </is>
      </c>
      <c r="BF142" t="inlineStr">
        <is>
          <t>T</t>
        </is>
      </c>
      <c r="BG142" t="inlineStr">
        <is>
          <t>T</t>
        </is>
      </c>
      <c r="BH142" t="inlineStr">
        <is>
          <t>T</t>
        </is>
      </c>
      <c r="BI142" t="n">
        <v>6.7e-05</v>
      </c>
      <c r="BJ142" t="n">
        <v>0.021</v>
      </c>
      <c r="BK142" t="inlineStr">
        <is>
          <t>T</t>
        </is>
      </c>
      <c r="BL142" t="inlineStr">
        <is>
          <t>T</t>
        </is>
      </c>
      <c r="BM142" t="n">
        <v>1.8e-05</v>
      </c>
      <c r="BN142" t="n">
        <v>0.000263</v>
      </c>
      <c r="BO142" t="n">
        <v>2.1e-05</v>
      </c>
      <c r="BP142" t="n">
        <v>6.9e-05</v>
      </c>
      <c r="BQ142" t="inlineStr">
        <is>
          <t>T</t>
        </is>
      </c>
      <c r="BR142" t="n">
        <v>0.00067</v>
      </c>
      <c r="BS142" t="n">
        <v>0.000702</v>
      </c>
    </row>
    <row r="143">
      <c r="A143" t="inlineStr">
        <is>
          <t>OREAS0022e</t>
        </is>
      </c>
      <c r="B143" s="2" t="n">
        <v>5e-06</v>
      </c>
      <c r="C143" t="n">
        <v>0.094</v>
      </c>
      <c r="D143" t="inlineStr">
        <is>
          <t>T</t>
        </is>
      </c>
      <c r="E143" s="2" t="n">
        <v>1e-07</v>
      </c>
      <c r="F143" t="inlineStr">
        <is>
          <t>T</t>
        </is>
      </c>
      <c r="G143" t="n">
        <v>0.000392</v>
      </c>
      <c r="H143" t="n">
        <v>6.1e-06</v>
      </c>
      <c r="I143" s="2" t="n">
        <v>2e-06</v>
      </c>
      <c r="J143" t="inlineStr">
        <is>
          <t>T</t>
        </is>
      </c>
      <c r="K143" s="2" t="n">
        <v>2e-06</v>
      </c>
      <c r="L143" t="n">
        <v>0.000226</v>
      </c>
      <c r="M143" t="inlineStr">
        <is>
          <t>T</t>
        </is>
      </c>
      <c r="N143" t="n">
        <v>6.8e-05</v>
      </c>
      <c r="O143" t="n">
        <v>0.000647</v>
      </c>
      <c r="P143" t="n">
        <v>9.500000000000001e-06</v>
      </c>
      <c r="Q143" t="n">
        <v>0.000797</v>
      </c>
      <c r="R143" t="inlineStr">
        <is>
          <t>T</t>
        </is>
      </c>
      <c r="S143" t="inlineStr">
        <is>
          <t>T</t>
        </is>
      </c>
      <c r="T143" t="inlineStr">
        <is>
          <t>T</t>
        </is>
      </c>
      <c r="U143" t="n">
        <v>0.346</v>
      </c>
      <c r="V143" t="n">
        <v>2.4e-05</v>
      </c>
      <c r="W143" t="inlineStr">
        <is>
          <t>T</t>
        </is>
      </c>
      <c r="X143" t="inlineStr">
        <is>
          <t>T</t>
        </is>
      </c>
      <c r="Y143" t="n">
        <v>2.3e-05</v>
      </c>
      <c r="Z143" t="inlineStr">
        <is>
          <t>T</t>
        </is>
      </c>
      <c r="AA143" t="inlineStr">
        <is>
          <t>T</t>
        </is>
      </c>
      <c r="AB143" s="2" t="n">
        <v>5e-07</v>
      </c>
      <c r="AC143" t="inlineStr">
        <is>
          <t>T</t>
        </is>
      </c>
      <c r="AD143" s="2" t="n">
        <v>0.01</v>
      </c>
      <c r="AE143" t="n">
        <v>0.000109</v>
      </c>
      <c r="AF143" t="n">
        <v>0.00146</v>
      </c>
      <c r="AG143" t="inlineStr">
        <is>
          <t>T</t>
        </is>
      </c>
      <c r="AH143" s="2" t="n">
        <v>0.01</v>
      </c>
      <c r="AI143" t="n">
        <v>0.008</v>
      </c>
      <c r="AJ143" t="n">
        <v>0.000105</v>
      </c>
      <c r="AK143" s="2" t="n">
        <v>0.005</v>
      </c>
      <c r="AL143" t="n">
        <v>0.000103</v>
      </c>
      <c r="AM143" t="n">
        <v>9.000000000000001e-05</v>
      </c>
      <c r="AN143" t="n">
        <v>0.000523</v>
      </c>
      <c r="AO143" s="2" t="n">
        <v>0.005</v>
      </c>
      <c r="AP143" s="2" t="n">
        <v>0.0001</v>
      </c>
      <c r="AQ143" t="inlineStr">
        <is>
          <t>T</t>
        </is>
      </c>
      <c r="AR143" t="inlineStr">
        <is>
          <t>T</t>
        </is>
      </c>
      <c r="AS143" t="inlineStr">
        <is>
          <t>T</t>
        </is>
      </c>
      <c r="AT143" t="n">
        <v>3.2e-05</v>
      </c>
      <c r="AU143" s="2" t="n">
        <v>2e-07</v>
      </c>
      <c r="AV143" t="inlineStr">
        <is>
          <t>T</t>
        </is>
      </c>
      <c r="AW143" t="inlineStr">
        <is>
          <t>T</t>
        </is>
      </c>
      <c r="AX143" s="2" t="n">
        <v>0.005</v>
      </c>
      <c r="AY143" t="n">
        <v>1.9e-05</v>
      </c>
      <c r="AZ143" t="inlineStr">
        <is>
          <t>T</t>
        </is>
      </c>
      <c r="BA143" s="2" t="n">
        <v>0.0001</v>
      </c>
      <c r="BB143" t="inlineStr">
        <is>
          <t>T</t>
        </is>
      </c>
      <c r="BC143" t="n">
        <v>2e-05</v>
      </c>
      <c r="BD143" t="n">
        <v>6.499999999999999e-05</v>
      </c>
      <c r="BE143" t="n">
        <v>6.4e-05</v>
      </c>
      <c r="BF143" s="2" t="n">
        <v>1e-05</v>
      </c>
      <c r="BG143" s="2" t="n">
        <v>5e-06</v>
      </c>
      <c r="BH143" s="2" t="n">
        <v>5e-06</v>
      </c>
      <c r="BI143" t="n">
        <v>6.8e-05</v>
      </c>
      <c r="BJ143" t="n">
        <v>0.031</v>
      </c>
      <c r="BK143" s="2" t="n">
        <v>2e-06</v>
      </c>
      <c r="BL143" s="2" t="n">
        <v>5e-06</v>
      </c>
      <c r="BM143" t="n">
        <v>1.3e-05</v>
      </c>
      <c r="BN143" t="n">
        <v>0.000265</v>
      </c>
      <c r="BO143" t="n">
        <v>1.7e-05</v>
      </c>
      <c r="BP143" t="n">
        <v>6.3e-05</v>
      </c>
      <c r="BQ143" t="inlineStr">
        <is>
          <t>T</t>
        </is>
      </c>
      <c r="BR143" t="n">
        <v>0.000433</v>
      </c>
      <c r="BS143" t="n">
        <v>0.000791</v>
      </c>
    </row>
    <row r="144">
      <c r="A144" t="inlineStr">
        <is>
          <t>OREAS0022f</t>
        </is>
      </c>
      <c r="B144" s="2" t="n">
        <v>3e-06</v>
      </c>
      <c r="C144" t="n">
        <v>0.11</v>
      </c>
      <c r="D144" t="inlineStr">
        <is>
          <t>T</t>
        </is>
      </c>
      <c r="E144" s="2" t="n">
        <v>1e-07</v>
      </c>
      <c r="F144" t="inlineStr">
        <is>
          <t>T</t>
        </is>
      </c>
      <c r="G144" t="n">
        <v>0.000479</v>
      </c>
      <c r="H144" t="n">
        <v>6.7e-06</v>
      </c>
      <c r="I144" t="inlineStr">
        <is>
          <t>T</t>
        </is>
      </c>
      <c r="J144" t="n">
        <v>0.027</v>
      </c>
      <c r="K144" t="inlineStr">
        <is>
          <t>T</t>
        </is>
      </c>
      <c r="L144" t="n">
        <v>0.00019</v>
      </c>
      <c r="M144" t="inlineStr">
        <is>
          <t>T</t>
        </is>
      </c>
      <c r="N144" t="n">
        <v>0.000103</v>
      </c>
      <c r="O144" t="inlineStr">
        <is>
          <t>T</t>
        </is>
      </c>
      <c r="P144" t="n">
        <v>8.1e-06</v>
      </c>
      <c r="Q144" t="n">
        <v>0.00106</v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n">
        <v>0.575</v>
      </c>
      <c r="V144" t="n">
        <v>3.2e-05</v>
      </c>
      <c r="W144" t="inlineStr">
        <is>
          <t>T</t>
        </is>
      </c>
      <c r="X144" t="inlineStr">
        <is>
          <t>T</t>
        </is>
      </c>
      <c r="Y144" t="n">
        <v>2e-05</v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inlineStr">
        <is>
          <t>T</t>
        </is>
      </c>
      <c r="AD144" t="n">
        <v>0.01</v>
      </c>
      <c r="AE144" t="n">
        <v>9.8e-05</v>
      </c>
      <c r="AF144" t="n">
        <v>0.00162</v>
      </c>
      <c r="AG144" t="inlineStr">
        <is>
          <t>T</t>
        </is>
      </c>
      <c r="AH144" t="n">
        <v>0.02</v>
      </c>
      <c r="AI144" t="n">
        <v>0.008</v>
      </c>
      <c r="AJ144" t="n">
        <v>0.0002</v>
      </c>
      <c r="AK144" t="n">
        <v>0.01</v>
      </c>
      <c r="AL144" t="n">
        <v>0.000119</v>
      </c>
      <c r="AM144" t="inlineStr">
        <is>
          <t>T</t>
        </is>
      </c>
      <c r="AN144" t="n">
        <v>0.000678</v>
      </c>
      <c r="AO144" t="inlineStr">
        <is>
          <t>T</t>
        </is>
      </c>
      <c r="AP144" t="inlineStr">
        <is>
          <t>T</t>
        </is>
      </c>
      <c r="AQ144" t="inlineStr">
        <is>
          <t>T</t>
        </is>
      </c>
      <c r="AR144" t="inlineStr">
        <is>
          <t>T</t>
        </is>
      </c>
      <c r="AS144" t="inlineStr">
        <is>
          <t>T</t>
        </is>
      </c>
      <c r="AT144" t="n">
        <v>4.2e-05</v>
      </c>
      <c r="AU144" t="inlineStr">
        <is>
          <t>T</t>
        </is>
      </c>
      <c r="AV144" t="inlineStr">
        <is>
          <t>T</t>
        </is>
      </c>
      <c r="AW144" t="inlineStr">
        <is>
          <t>T</t>
        </is>
      </c>
      <c r="AX144" t="inlineStr">
        <is>
          <t>T</t>
        </is>
      </c>
      <c r="AY144" t="n">
        <v>1.8e-05</v>
      </c>
      <c r="AZ144" t="n">
        <v>2.9e-05</v>
      </c>
      <c r="BA144" t="inlineStr">
        <is>
          <t>T</t>
        </is>
      </c>
      <c r="BB144" t="inlineStr">
        <is>
          <t>T</t>
        </is>
      </c>
      <c r="BC144" t="inlineStr">
        <is>
          <t>T</t>
        </is>
      </c>
      <c r="BD144" t="n">
        <v>7.3e-05</v>
      </c>
      <c r="BE144" t="n">
        <v>0.000375</v>
      </c>
      <c r="BF144" t="inlineStr">
        <is>
          <t>T</t>
        </is>
      </c>
      <c r="BG144" t="inlineStr">
        <is>
          <t>T</t>
        </is>
      </c>
      <c r="BH144" t="inlineStr">
        <is>
          <t>T</t>
        </is>
      </c>
      <c r="BI144" t="n">
        <v>5.4e-05</v>
      </c>
      <c r="BJ144" t="n">
        <v>0.03</v>
      </c>
      <c r="BK144" t="inlineStr">
        <is>
          <t>T</t>
        </is>
      </c>
      <c r="BL144" t="inlineStr">
        <is>
          <t>T</t>
        </is>
      </c>
      <c r="BM144" t="n">
        <v>1.1e-05</v>
      </c>
      <c r="BN144" t="n">
        <v>0.000298</v>
      </c>
      <c r="BO144" t="n">
        <v>2e-05</v>
      </c>
      <c r="BP144" t="n">
        <v>5.9e-05</v>
      </c>
      <c r="BQ144" t="inlineStr">
        <is>
          <t>T</t>
        </is>
      </c>
      <c r="BR144" t="n">
        <v>0.000531</v>
      </c>
      <c r="BS144" t="n">
        <v>0.00069</v>
      </c>
    </row>
    <row r="145">
      <c r="A145" t="inlineStr">
        <is>
          <t>OREAS0022h</t>
        </is>
      </c>
      <c r="B145" s="2" t="n">
        <v>5e-06</v>
      </c>
      <c r="C145" t="n">
        <v>0.101</v>
      </c>
      <c r="D145" t="inlineStr">
        <is>
          <t>T</t>
        </is>
      </c>
      <c r="E145" s="2" t="n">
        <v>1e-07</v>
      </c>
      <c r="F145" t="inlineStr">
        <is>
          <t>T</t>
        </is>
      </c>
      <c r="G145" t="n">
        <v>0.0005240000000000001</v>
      </c>
      <c r="H145" s="2" t="n">
        <v>1e-05</v>
      </c>
      <c r="I145" t="inlineStr">
        <is>
          <t>T</t>
        </is>
      </c>
      <c r="J145" t="n">
        <v>0.008999999999999999</v>
      </c>
      <c r="K145" t="inlineStr">
        <is>
          <t>T</t>
        </is>
      </c>
      <c r="L145" t="n">
        <v>0.000211</v>
      </c>
      <c r="M145" t="inlineStr">
        <is>
          <t>T</t>
        </is>
      </c>
      <c r="N145" t="n">
        <v>5.3e-05</v>
      </c>
      <c r="O145" t="inlineStr">
        <is>
          <t>T</t>
        </is>
      </c>
      <c r="P145" t="n">
        <v>9e-06</v>
      </c>
      <c r="Q145" t="n">
        <v>0.00062</v>
      </c>
      <c r="R145" t="inlineStr">
        <is>
          <t>T</t>
        </is>
      </c>
      <c r="S145" t="inlineStr">
        <is>
          <t>T</t>
        </is>
      </c>
      <c r="T145" t="inlineStr">
        <is>
          <t>T</t>
        </is>
      </c>
      <c r="U145" t="n">
        <v>0.357</v>
      </c>
      <c r="V145" t="n">
        <v>2.3e-05</v>
      </c>
      <c r="W145" t="inlineStr">
        <is>
          <t>T</t>
        </is>
      </c>
      <c r="X145" t="inlineStr">
        <is>
          <t>T</t>
        </is>
      </c>
      <c r="Y145" t="n">
        <v>2.1e-05</v>
      </c>
      <c r="Z145" t="inlineStr">
        <is>
          <t>T</t>
        </is>
      </c>
      <c r="AA145" t="inlineStr">
        <is>
          <t>T</t>
        </is>
      </c>
      <c r="AB145" t="inlineStr">
        <is>
          <t>T</t>
        </is>
      </c>
      <c r="AC145" t="inlineStr">
        <is>
          <t>T</t>
        </is>
      </c>
      <c r="AD145" s="2" t="n">
        <v>0.01</v>
      </c>
      <c r="AE145" t="n">
        <v>0.000102</v>
      </c>
      <c r="AF145" t="n">
        <v>0.00149</v>
      </c>
      <c r="AG145" t="inlineStr">
        <is>
          <t>T</t>
        </is>
      </c>
      <c r="AH145" s="2" t="n">
        <v>0.01</v>
      </c>
      <c r="AI145" t="n">
        <v>0.007</v>
      </c>
      <c r="AJ145" t="n">
        <v>6e-05</v>
      </c>
      <c r="AK145" s="2" t="n">
        <v>0.01</v>
      </c>
      <c r="AL145" t="n">
        <v>6.8e-05</v>
      </c>
      <c r="AM145" t="inlineStr">
        <is>
          <t>T</t>
        </is>
      </c>
      <c r="AN145" t="n">
        <v>0.000466</v>
      </c>
      <c r="AO145" s="2" t="n">
        <v>0.005</v>
      </c>
      <c r="AP145" t="n">
        <v>8.3e-05</v>
      </c>
      <c r="AQ145" t="inlineStr">
        <is>
          <t>T</t>
        </is>
      </c>
      <c r="AR145" t="inlineStr">
        <is>
          <t>T</t>
        </is>
      </c>
      <c r="AS145" t="inlineStr">
        <is>
          <t>T</t>
        </is>
      </c>
      <c r="AT145" t="n">
        <v>3.7e-05</v>
      </c>
      <c r="AU145" s="2" t="n">
        <v>2e-07</v>
      </c>
      <c r="AV145" t="inlineStr">
        <is>
          <t>T</t>
        </is>
      </c>
      <c r="AW145" t="inlineStr">
        <is>
          <t>T</t>
        </is>
      </c>
      <c r="AX145" s="2" t="n">
        <v>0.01</v>
      </c>
      <c r="AY145" t="n">
        <v>1.6e-05</v>
      </c>
      <c r="AZ145" t="n">
        <v>1e-05</v>
      </c>
      <c r="BA145" t="inlineStr">
        <is>
          <t>T</t>
        </is>
      </c>
      <c r="BB145" t="inlineStr">
        <is>
          <t>T</t>
        </is>
      </c>
      <c r="BC145" t="inlineStr">
        <is>
          <t>T</t>
        </is>
      </c>
      <c r="BD145" t="n">
        <v>4.1e-05</v>
      </c>
      <c r="BE145" t="n">
        <v>7.499999999999999e-05</v>
      </c>
      <c r="BF145" t="inlineStr">
        <is>
          <t>T</t>
        </is>
      </c>
      <c r="BG145" t="inlineStr">
        <is>
          <t>T</t>
        </is>
      </c>
      <c r="BH145" t="inlineStr">
        <is>
          <t>T</t>
        </is>
      </c>
      <c r="BI145" t="n">
        <v>6.2e-05</v>
      </c>
      <c r="BJ145" t="n">
        <v>0.024</v>
      </c>
      <c r="BK145" s="2" t="n">
        <v>2e-06</v>
      </c>
      <c r="BL145" t="inlineStr">
        <is>
          <t>T</t>
        </is>
      </c>
      <c r="BM145" t="n">
        <v>1.2e-05</v>
      </c>
      <c r="BN145" t="inlineStr">
        <is>
          <t>T</t>
        </is>
      </c>
      <c r="BO145" t="n">
        <v>1.7e-05</v>
      </c>
      <c r="BP145" t="n">
        <v>6.1e-05</v>
      </c>
      <c r="BQ145" t="inlineStr">
        <is>
          <t>T</t>
        </is>
      </c>
      <c r="BR145" t="n">
        <v>0.000269</v>
      </c>
      <c r="BS145" t="n">
        <v>0.0007069999999999999</v>
      </c>
    </row>
    <row r="146">
      <c r="A146" t="inlineStr">
        <is>
          <t>OREAS0022i</t>
        </is>
      </c>
      <c r="B146" t="inlineStr">
        <is>
          <t>T</t>
        </is>
      </c>
      <c r="C146" t="n">
        <v>0.095</v>
      </c>
      <c r="D146" t="inlineStr">
        <is>
          <t>T</t>
        </is>
      </c>
      <c r="E146" s="2" t="n">
        <v>1e-07</v>
      </c>
      <c r="F146" t="inlineStr">
        <is>
          <t>T</t>
        </is>
      </c>
      <c r="G146" t="n">
        <v>0.000494</v>
      </c>
      <c r="H146" t="n">
        <v>6.5e-06</v>
      </c>
      <c r="I146" t="inlineStr">
        <is>
          <t>T</t>
        </is>
      </c>
      <c r="J146" t="n">
        <v>0.011</v>
      </c>
      <c r="K146" s="2" t="n">
        <v>2e-06</v>
      </c>
      <c r="L146" t="n">
        <v>0.000189</v>
      </c>
      <c r="M146" t="inlineStr">
        <is>
          <t>T</t>
        </is>
      </c>
      <c r="N146" t="n">
        <v>6.999999999999999e-05</v>
      </c>
      <c r="O146" t="n">
        <v>0.000864</v>
      </c>
      <c r="P146" t="n">
        <v>9.300000000000001e-06</v>
      </c>
      <c r="Q146" t="n">
        <v>0.000717</v>
      </c>
      <c r="R146" t="inlineStr">
        <is>
          <t>T</t>
        </is>
      </c>
      <c r="S146" t="inlineStr">
        <is>
          <t>T</t>
        </is>
      </c>
      <c r="T146" t="inlineStr">
        <is>
          <t>T</t>
        </is>
      </c>
      <c r="U146" t="n">
        <v>0.386</v>
      </c>
      <c r="V146" t="n">
        <v>2.1e-05</v>
      </c>
      <c r="W146" t="inlineStr">
        <is>
          <t>T</t>
        </is>
      </c>
      <c r="X146" t="inlineStr">
        <is>
          <t>T</t>
        </is>
      </c>
      <c r="Y146" t="n">
        <v>2e-05</v>
      </c>
      <c r="Z146" t="inlineStr">
        <is>
          <t>T</t>
        </is>
      </c>
      <c r="AA146" t="inlineStr">
        <is>
          <t>T</t>
        </is>
      </c>
      <c r="AB146" s="2" t="n">
        <v>5e-07</v>
      </c>
      <c r="AC146" t="inlineStr">
        <is>
          <t>T</t>
        </is>
      </c>
      <c r="AD146" s="2" t="n">
        <v>0.01</v>
      </c>
      <c r="AE146" t="n">
        <v>9.2e-05</v>
      </c>
      <c r="AF146" t="n">
        <v>0.00163</v>
      </c>
      <c r="AG146" t="inlineStr">
        <is>
          <t>T</t>
        </is>
      </c>
      <c r="AH146" s="2" t="n">
        <v>0.01</v>
      </c>
      <c r="AI146" t="n">
        <v>0.01</v>
      </c>
      <c r="AJ146" t="n">
        <v>6.499999999999999e-05</v>
      </c>
      <c r="AK146" t="inlineStr">
        <is>
          <t>T</t>
        </is>
      </c>
      <c r="AL146" t="n">
        <v>4.9e-05</v>
      </c>
      <c r="AM146" t="inlineStr">
        <is>
          <t>T</t>
        </is>
      </c>
      <c r="AN146" t="n">
        <v>0.000435</v>
      </c>
      <c r="AO146" s="2" t="n">
        <v>0.005</v>
      </c>
      <c r="AP146" t="inlineStr">
        <is>
          <t>T</t>
        </is>
      </c>
      <c r="AQ146" t="inlineStr">
        <is>
          <t>T</t>
        </is>
      </c>
      <c r="AR146" t="inlineStr">
        <is>
          <t>T</t>
        </is>
      </c>
      <c r="AS146" t="inlineStr">
        <is>
          <t>T</t>
        </is>
      </c>
      <c r="AT146" t="n">
        <v>3.5e-05</v>
      </c>
      <c r="AU146" s="2" t="n">
        <v>2e-07</v>
      </c>
      <c r="AV146" t="inlineStr">
        <is>
          <t>T</t>
        </is>
      </c>
      <c r="AW146" t="inlineStr">
        <is>
          <t>T</t>
        </is>
      </c>
      <c r="AX146" s="2" t="n">
        <v>0.01</v>
      </c>
      <c r="AY146" t="n">
        <v>1.6e-05</v>
      </c>
      <c r="AZ146" t="n">
        <v>1.5e-05</v>
      </c>
      <c r="BA146" s="2" t="n">
        <v>0.0001</v>
      </c>
      <c r="BB146" t="inlineStr">
        <is>
          <t>T</t>
        </is>
      </c>
      <c r="BC146" t="inlineStr">
        <is>
          <t>T</t>
        </is>
      </c>
      <c r="BD146" t="n">
        <v>4.5e-05</v>
      </c>
      <c r="BE146" t="n">
        <v>8.2e-05</v>
      </c>
      <c r="BF146" s="2" t="n">
        <v>1e-05</v>
      </c>
      <c r="BG146" t="inlineStr">
        <is>
          <t>T</t>
        </is>
      </c>
      <c r="BH146" s="2" t="n">
        <v>5e-06</v>
      </c>
      <c r="BI146" t="n">
        <v>6.4e-05</v>
      </c>
      <c r="BJ146" t="n">
        <v>0.02</v>
      </c>
      <c r="BK146" s="2" t="n">
        <v>2e-06</v>
      </c>
      <c r="BL146" t="inlineStr">
        <is>
          <t>T</t>
        </is>
      </c>
      <c r="BM146" t="n">
        <v>1.1e-05</v>
      </c>
      <c r="BN146" t="n">
        <v>0.0002</v>
      </c>
      <c r="BO146" t="n">
        <v>1e-05</v>
      </c>
      <c r="BP146" t="n">
        <v>5.8e-05</v>
      </c>
      <c r="BQ146" t="inlineStr">
        <is>
          <t>T</t>
        </is>
      </c>
      <c r="BR146" t="n">
        <v>0.000628</v>
      </c>
      <c r="BS146" t="n">
        <v>0.000677</v>
      </c>
    </row>
    <row r="147">
      <c r="A147" t="inlineStr">
        <is>
          <t>OREAS0022P</t>
        </is>
      </c>
      <c r="B147" t="inlineStr">
        <is>
          <t>T</t>
        </is>
      </c>
      <c r="C147" t="inlineStr">
        <is>
          <t>T</t>
        </is>
      </c>
      <c r="D147" t="inlineStr">
        <is>
          <t>T</t>
        </is>
      </c>
      <c r="E147" s="2" t="n">
        <v>2e-07</v>
      </c>
      <c r="F147" t="inlineStr">
        <is>
          <t>T</t>
        </is>
      </c>
      <c r="G147" t="inlineStr">
        <is>
          <t>T</t>
        </is>
      </c>
      <c r="H147" t="inlineStr">
        <is>
          <t>T</t>
        </is>
      </c>
      <c r="I147" t="inlineStr">
        <is>
          <t>T</t>
        </is>
      </c>
      <c r="J147" t="inlineStr">
        <is>
          <t>T</t>
        </is>
      </c>
      <c r="K147" t="inlineStr">
        <is>
          <t>T</t>
        </is>
      </c>
      <c r="L147" t="inlineStr">
        <is>
          <t>T</t>
        </is>
      </c>
      <c r="M147" t="inlineStr">
        <is>
          <t>T</t>
        </is>
      </c>
      <c r="N147" t="inlineStr">
        <is>
          <t>T</t>
        </is>
      </c>
      <c r="O147" t="inlineStr">
        <is>
          <t>T</t>
        </is>
      </c>
      <c r="P147" t="inlineStr">
        <is>
          <t>T</t>
        </is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>
        <is>
          <t>T</t>
        </is>
      </c>
      <c r="W147" t="inlineStr">
        <is>
          <t>T</t>
        </is>
      </c>
      <c r="X147" t="inlineStr">
        <is>
          <t>T</t>
        </is>
      </c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>
        <is>
          <t>T</t>
        </is>
      </c>
      <c r="AF147" t="inlineStr">
        <is>
          <t>T</t>
        </is>
      </c>
      <c r="AG147" t="inlineStr">
        <is>
          <t>T</t>
        </is>
      </c>
      <c r="AH147" t="inlineStr">
        <is>
          <t>T</t>
        </is>
      </c>
      <c r="AI147" t="inlineStr">
        <is>
          <t>T</t>
        </is>
      </c>
      <c r="AJ147" t="inlineStr">
        <is>
          <t>T</t>
        </is>
      </c>
      <c r="AK147" t="inlineStr">
        <is>
          <t>T</t>
        </is>
      </c>
      <c r="AL147" t="inlineStr">
        <is>
          <t>T</t>
        </is>
      </c>
      <c r="AM147" t="inlineStr">
        <is>
          <t>T</t>
        </is>
      </c>
      <c r="AN147" t="inlineStr">
        <is>
          <t>T</t>
        </is>
      </c>
      <c r="AO147" t="inlineStr">
        <is>
          <t>T</t>
        </is>
      </c>
      <c r="AP147" t="inlineStr">
        <is>
          <t>T</t>
        </is>
      </c>
      <c r="AQ147" t="inlineStr">
        <is>
          <t>T</t>
        </is>
      </c>
      <c r="AR147" t="inlineStr">
        <is>
          <t>T</t>
        </is>
      </c>
      <c r="AS147" t="inlineStr">
        <is>
          <t>T</t>
        </is>
      </c>
      <c r="AT147" t="inlineStr">
        <is>
          <t>T</t>
        </is>
      </c>
      <c r="AU147" t="inlineStr">
        <is>
          <t>T</t>
        </is>
      </c>
      <c r="AV147" t="inlineStr">
        <is>
          <t>T</t>
        </is>
      </c>
      <c r="AW147" t="inlineStr">
        <is>
          <t>T</t>
        </is>
      </c>
      <c r="AX147" t="inlineStr">
        <is>
          <t>T</t>
        </is>
      </c>
      <c r="AY147" t="inlineStr">
        <is>
          <t>T</t>
        </is>
      </c>
      <c r="AZ147" t="inlineStr">
        <is>
          <t>T</t>
        </is>
      </c>
      <c r="BA147" t="inlineStr">
        <is>
          <t>T</t>
        </is>
      </c>
      <c r="BB147" t="inlineStr">
        <is>
          <t>T</t>
        </is>
      </c>
      <c r="BC147" t="inlineStr">
        <is>
          <t>T</t>
        </is>
      </c>
      <c r="BD147" t="inlineStr">
        <is>
          <t>T</t>
        </is>
      </c>
      <c r="BE147" t="inlineStr">
        <is>
          <t>T</t>
        </is>
      </c>
      <c r="BF147" t="inlineStr">
        <is>
          <t>T</t>
        </is>
      </c>
      <c r="BG147" t="inlineStr">
        <is>
          <t>T</t>
        </is>
      </c>
      <c r="BH147" t="inlineStr">
        <is>
          <t>T</t>
        </is>
      </c>
      <c r="BI147" t="inlineStr">
        <is>
          <t>T</t>
        </is>
      </c>
      <c r="BJ147" t="inlineStr">
        <is>
          <t>T</t>
        </is>
      </c>
      <c r="BK147" t="inlineStr">
        <is>
          <t>T</t>
        </is>
      </c>
      <c r="BL147" t="inlineStr">
        <is>
          <t>T</t>
        </is>
      </c>
      <c r="BM147" t="inlineStr">
        <is>
          <t>T</t>
        </is>
      </c>
      <c r="BN147" t="inlineStr">
        <is>
          <t>T</t>
        </is>
      </c>
      <c r="BO147" t="inlineStr">
        <is>
          <t>T</t>
        </is>
      </c>
      <c r="BP147" t="inlineStr">
        <is>
          <t>T</t>
        </is>
      </c>
      <c r="BQ147" t="inlineStr">
        <is>
          <t>T</t>
        </is>
      </c>
      <c r="BR147" t="inlineStr">
        <is>
          <t>T</t>
        </is>
      </c>
      <c r="BS147" t="inlineStr">
        <is>
          <t>T</t>
        </is>
      </c>
    </row>
    <row r="148">
      <c r="A148" t="inlineStr">
        <is>
          <t>OREAS0230</t>
        </is>
      </c>
      <c r="B148" t="n">
        <v>1.3e-05</v>
      </c>
      <c r="C148" t="n">
        <v>7.35</v>
      </c>
      <c r="D148" t="n">
        <v>0.00173</v>
      </c>
      <c r="E148" t="n">
        <v>3.37e-05</v>
      </c>
      <c r="F148" t="n">
        <v>0.00191</v>
      </c>
      <c r="G148" t="n">
        <v>0.007900000000000001</v>
      </c>
      <c r="H148" t="n">
        <v>3.4e-05</v>
      </c>
      <c r="I148" t="inlineStr">
        <is>
          <t>T</t>
        </is>
      </c>
      <c r="J148" t="n">
        <v>7.74</v>
      </c>
      <c r="K148" t="n">
        <v>2.6e-05</v>
      </c>
      <c r="L148" t="n">
        <v>0.00102</v>
      </c>
      <c r="M148" t="inlineStr">
        <is>
          <t>T</t>
        </is>
      </c>
      <c r="N148" t="n">
        <v>0.00447</v>
      </c>
      <c r="O148" t="n">
        <v>0.0106</v>
      </c>
      <c r="P148" t="n">
        <v>3.8e-05</v>
      </c>
      <c r="Q148" t="n">
        <v>0.0172</v>
      </c>
      <c r="R148" t="n">
        <v>0.000379</v>
      </c>
      <c r="S148" t="n">
        <v>0.000232</v>
      </c>
      <c r="T148" t="n">
        <v>9.2e-05</v>
      </c>
      <c r="U148" t="n">
        <v>8.039999999999999</v>
      </c>
      <c r="V148" t="n">
        <v>0.00157</v>
      </c>
      <c r="W148" t="n">
        <v>0.000335</v>
      </c>
      <c r="X148" t="n">
        <v>1.3e-05</v>
      </c>
      <c r="Y148" t="n">
        <v>0.000158</v>
      </c>
      <c r="Z148" t="inlineStr">
        <is>
          <t>T</t>
        </is>
      </c>
      <c r="AA148" t="n">
        <v>8.000000000000001e-05</v>
      </c>
      <c r="AB148" t="n">
        <v>7e-06</v>
      </c>
      <c r="AC148" t="inlineStr">
        <is>
          <t>T</t>
        </is>
      </c>
      <c r="AD148" t="n">
        <v>0.265</v>
      </c>
      <c r="AE148" t="n">
        <v>0.000408</v>
      </c>
      <c r="AF148" t="n">
        <v>0.00105</v>
      </c>
      <c r="AG148" t="n">
        <v>3.3e-05</v>
      </c>
      <c r="AH148" t="n">
        <v>3.99</v>
      </c>
      <c r="AI148" t="n">
        <v>0.137</v>
      </c>
      <c r="AJ148" t="n">
        <v>7.2e-05</v>
      </c>
      <c r="AK148" t="n">
        <v>1.68</v>
      </c>
      <c r="AL148" t="n">
        <v>0.000339</v>
      </c>
      <c r="AM148" t="n">
        <v>0.0007560000000000001</v>
      </c>
      <c r="AN148" t="n">
        <v>0.0054</v>
      </c>
      <c r="AO148" t="n">
        <v>0.04</v>
      </c>
      <c r="AP148" t="n">
        <v>0.000854</v>
      </c>
      <c r="AQ148" t="inlineStr">
        <is>
          <t>T</t>
        </is>
      </c>
      <c r="AR148" t="n">
        <v>0.00015</v>
      </c>
      <c r="AS148" t="n">
        <v>1.5e-06</v>
      </c>
      <c r="AT148" t="n">
        <v>0.000269</v>
      </c>
      <c r="AU148" t="n">
        <v>2e-07</v>
      </c>
      <c r="AV148" t="inlineStr">
        <is>
          <t>T</t>
        </is>
      </c>
      <c r="AW148" t="inlineStr">
        <is>
          <t>T</t>
        </is>
      </c>
      <c r="AX148" t="n">
        <v>0.188</v>
      </c>
      <c r="AY148" t="n">
        <v>5.6e-05</v>
      </c>
      <c r="AZ148" t="n">
        <v>0.00437</v>
      </c>
      <c r="BA148" t="inlineStr">
        <is>
          <t>T</t>
        </is>
      </c>
      <c r="BB148" t="inlineStr">
        <is>
          <t>T</t>
        </is>
      </c>
      <c r="BC148" t="n">
        <v>0.000138</v>
      </c>
      <c r="BD148" t="n">
        <v>7.7e-05</v>
      </c>
      <c r="BE148" t="n">
        <v>0.0231</v>
      </c>
      <c r="BF148" t="n">
        <v>2.3e-05</v>
      </c>
      <c r="BG148" t="n">
        <v>5.7e-05</v>
      </c>
      <c r="BH148" t="n">
        <v>4.9e-06</v>
      </c>
      <c r="BI148" t="n">
        <v>5e-05</v>
      </c>
      <c r="BJ148" t="n">
        <v>0.639</v>
      </c>
      <c r="BK148" t="n">
        <v>8e-06</v>
      </c>
      <c r="BL148" t="n">
        <v>3.4e-05</v>
      </c>
      <c r="BM148" t="n">
        <v>1.5e-05</v>
      </c>
      <c r="BN148" t="n">
        <v>0.0139</v>
      </c>
      <c r="BO148" t="n">
        <v>0.0008140000000000001</v>
      </c>
      <c r="BP148" t="n">
        <v>0.00206</v>
      </c>
      <c r="BQ148" t="n">
        <v>0.000226</v>
      </c>
      <c r="BR148" t="n">
        <v>0.0098</v>
      </c>
      <c r="BS148" t="n">
        <v>0.005</v>
      </c>
    </row>
    <row r="149">
      <c r="A149" t="inlineStr">
        <is>
          <t>OREAS0231</t>
        </is>
      </c>
      <c r="B149" t="n">
        <v>1.77e-05</v>
      </c>
      <c r="C149" t="n">
        <v>7.14</v>
      </c>
      <c r="D149" t="n">
        <v>0.00272</v>
      </c>
      <c r="E149" t="n">
        <v>5.42e-05</v>
      </c>
      <c r="F149" t="inlineStr">
        <is>
          <t>T</t>
        </is>
      </c>
      <c r="G149" t="n">
        <v>0.0112</v>
      </c>
      <c r="H149" t="n">
        <v>3.6e-05</v>
      </c>
      <c r="I149" t="n">
        <v>3.7e-06</v>
      </c>
      <c r="J149" t="n">
        <v>7.47</v>
      </c>
      <c r="K149" t="n">
        <v>3.5e-05</v>
      </c>
      <c r="L149" t="n">
        <v>0.0011</v>
      </c>
      <c r="M149" t="inlineStr">
        <is>
          <t>T</t>
        </is>
      </c>
      <c r="N149" t="n">
        <v>0.00447</v>
      </c>
      <c r="O149" t="n">
        <v>0.0133</v>
      </c>
      <c r="P149" t="n">
        <v>5.6e-05</v>
      </c>
      <c r="Q149" t="n">
        <v>0.0161</v>
      </c>
      <c r="R149" t="n">
        <v>0.000371</v>
      </c>
      <c r="S149" t="n">
        <v>0.000235</v>
      </c>
      <c r="T149" t="n">
        <v>9.3e-05</v>
      </c>
      <c r="U149" t="n">
        <v>8.050000000000001</v>
      </c>
      <c r="V149" t="n">
        <v>0.00159</v>
      </c>
      <c r="W149" t="n">
        <v>0.000323</v>
      </c>
      <c r="X149" t="inlineStr">
        <is>
          <t>T</t>
        </is>
      </c>
      <c r="Y149" t="n">
        <v>0.000163</v>
      </c>
      <c r="Z149" t="inlineStr">
        <is>
          <t>T</t>
        </is>
      </c>
      <c r="AA149" t="n">
        <v>8.2e-05</v>
      </c>
      <c r="AB149" t="n">
        <v>7e-06</v>
      </c>
      <c r="AC149" t="inlineStr">
        <is>
          <t>T</t>
        </is>
      </c>
      <c r="AD149" t="n">
        <v>0.288</v>
      </c>
      <c r="AE149" t="n">
        <v>0.000447</v>
      </c>
      <c r="AF149" t="n">
        <v>0.00111</v>
      </c>
      <c r="AG149" t="n">
        <v>3.3e-05</v>
      </c>
      <c r="AH149" t="n">
        <v>3.9</v>
      </c>
      <c r="AI149" t="n">
        <v>0.139</v>
      </c>
      <c r="AJ149" t="n">
        <v>8.6e-05</v>
      </c>
      <c r="AK149" t="n">
        <v>1.75</v>
      </c>
      <c r="AL149" t="n">
        <v>0.00035</v>
      </c>
      <c r="AM149" t="n">
        <v>0.000798</v>
      </c>
      <c r="AN149" t="n">
        <v>0.008800000000000001</v>
      </c>
      <c r="AO149" t="n">
        <v>0.039</v>
      </c>
      <c r="AP149" t="n">
        <v>0.00128</v>
      </c>
      <c r="AQ149" t="inlineStr">
        <is>
          <t>T</t>
        </is>
      </c>
      <c r="AR149" t="n">
        <v>0.000166</v>
      </c>
      <c r="AS149" t="inlineStr">
        <is>
          <t>T</t>
        </is>
      </c>
      <c r="AT149" t="n">
        <v>0.000808</v>
      </c>
      <c r="AU149" s="2" t="n">
        <v>2e-07</v>
      </c>
      <c r="AV149" t="inlineStr">
        <is>
          <t>T</t>
        </is>
      </c>
      <c r="AW149" t="inlineStr">
        <is>
          <t>T</t>
        </is>
      </c>
      <c r="AX149" t="n">
        <v>0.22</v>
      </c>
      <c r="AY149" t="n">
        <v>7.1e-05</v>
      </c>
      <c r="AZ149" t="n">
        <v>0.00422</v>
      </c>
      <c r="BA149" t="inlineStr">
        <is>
          <t>T</t>
        </is>
      </c>
      <c r="BB149" t="inlineStr">
        <is>
          <t>T</t>
        </is>
      </c>
      <c r="BC149" t="n">
        <v>0.000249</v>
      </c>
      <c r="BD149" t="n">
        <v>9.000000000000001e-05</v>
      </c>
      <c r="BE149" t="n">
        <v>0.0179</v>
      </c>
      <c r="BF149" t="n">
        <v>2.2e-05</v>
      </c>
      <c r="BG149" t="n">
        <v>5.8e-05</v>
      </c>
      <c r="BH149" t="n">
        <v>6.8e-06</v>
      </c>
      <c r="BI149" t="n">
        <v>7.2e-05</v>
      </c>
      <c r="BJ149" t="n">
        <v>0.617</v>
      </c>
      <c r="BK149" t="n">
        <v>1.2e-05</v>
      </c>
      <c r="BL149" t="n">
        <v>3.3e-05</v>
      </c>
      <c r="BM149" t="n">
        <v>2e-05</v>
      </c>
      <c r="BN149" t="n">
        <v>0.0285</v>
      </c>
      <c r="BO149" t="n">
        <v>0.00152</v>
      </c>
      <c r="BP149" t="n">
        <v>0.00207</v>
      </c>
      <c r="BQ149" t="n">
        <v>0.00022</v>
      </c>
      <c r="BR149" t="n">
        <v>0.0113</v>
      </c>
      <c r="BS149" t="n">
        <v>0.005</v>
      </c>
    </row>
    <row r="150">
      <c r="A150" t="inlineStr">
        <is>
          <t>OREAS0231b</t>
        </is>
      </c>
      <c r="B150" t="n">
        <v>1.82e-05</v>
      </c>
      <c r="C150" t="n">
        <v>6.89</v>
      </c>
      <c r="D150" t="n">
        <v>0.0034</v>
      </c>
      <c r="E150" t="n">
        <v>5.56e-05</v>
      </c>
      <c r="F150" t="n">
        <v>0.00286</v>
      </c>
      <c r="G150" t="n">
        <v>0.0299</v>
      </c>
      <c r="H150" t="n">
        <v>3.7e-05</v>
      </c>
      <c r="I150" t="n">
        <v>2.9e-06</v>
      </c>
      <c r="J150" t="n">
        <v>6.43</v>
      </c>
      <c r="K150" t="n">
        <v>3.9e-05</v>
      </c>
      <c r="L150" t="n">
        <v>0.00113</v>
      </c>
      <c r="M150" t="inlineStr">
        <is>
          <t>T</t>
        </is>
      </c>
      <c r="N150" t="n">
        <v>0.00466</v>
      </c>
      <c r="O150" t="n">
        <v>0.0154</v>
      </c>
      <c r="P150" t="n">
        <v>5.8e-05</v>
      </c>
      <c r="Q150" t="n">
        <v>0.0156</v>
      </c>
      <c r="R150" t="n">
        <v>0.000377</v>
      </c>
      <c r="S150" t="n">
        <v>0.000232</v>
      </c>
      <c r="T150" t="n">
        <v>9.2e-05</v>
      </c>
      <c r="U150" t="n">
        <v>8.31</v>
      </c>
      <c r="V150" t="n">
        <v>0.00154</v>
      </c>
      <c r="W150" t="n">
        <v>0.000304</v>
      </c>
      <c r="X150" t="n">
        <v>1.3e-05</v>
      </c>
      <c r="Y150" t="n">
        <v>0.000154</v>
      </c>
      <c r="Z150" t="inlineStr">
        <is>
          <t>T</t>
        </is>
      </c>
      <c r="AA150" t="n">
        <v>7.7e-05</v>
      </c>
      <c r="AB150" t="n">
        <v>7.1e-06</v>
      </c>
      <c r="AC150" t="inlineStr">
        <is>
          <t>T</t>
        </is>
      </c>
      <c r="AD150" t="n">
        <v>0.477</v>
      </c>
      <c r="AE150" t="n">
        <v>0.000452</v>
      </c>
      <c r="AF150" t="n">
        <v>0.0012</v>
      </c>
      <c r="AG150" t="n">
        <v>3.3e-05</v>
      </c>
      <c r="AH150" t="n">
        <v>4.14</v>
      </c>
      <c r="AI150" t="n">
        <v>0.158</v>
      </c>
      <c r="AJ150" t="n">
        <v>0.000146</v>
      </c>
      <c r="AK150" t="n">
        <v>2.04</v>
      </c>
      <c r="AL150" t="n">
        <v>0.000366</v>
      </c>
      <c r="AM150" t="n">
        <v>0.000798</v>
      </c>
      <c r="AN150" t="n">
        <v>0.0073</v>
      </c>
      <c r="AO150" t="n">
        <v>0.044</v>
      </c>
      <c r="AP150" t="n">
        <v>0.00136</v>
      </c>
      <c r="AQ150" t="inlineStr">
        <is>
          <t>T</t>
        </is>
      </c>
      <c r="AR150" t="n">
        <v>0.000164</v>
      </c>
      <c r="AS150" t="inlineStr">
        <is>
          <t>T</t>
        </is>
      </c>
      <c r="AT150" t="n">
        <v>0.000399</v>
      </c>
      <c r="AU150" t="n">
        <v>3e-07</v>
      </c>
      <c r="AV150" t="inlineStr">
        <is>
          <t>T</t>
        </is>
      </c>
      <c r="AW150" t="inlineStr">
        <is>
          <t>T</t>
        </is>
      </c>
      <c r="AX150" t="n">
        <v>0.264</v>
      </c>
      <c r="AY150" t="n">
        <v>8.2e-05</v>
      </c>
      <c r="AZ150" t="n">
        <v>0.00394</v>
      </c>
      <c r="BA150" t="inlineStr">
        <is>
          <t>T</t>
        </is>
      </c>
      <c r="BB150" t="inlineStr">
        <is>
          <t>T</t>
        </is>
      </c>
      <c r="BC150" t="n">
        <v>0.000153</v>
      </c>
      <c r="BD150" t="n">
        <v>9.399999999999999e-05</v>
      </c>
      <c r="BE150" t="n">
        <v>0.0203</v>
      </c>
      <c r="BF150" t="n">
        <v>2.4e-05</v>
      </c>
      <c r="BG150" t="n">
        <v>5.6e-05</v>
      </c>
      <c r="BH150" t="n">
        <v>6e-06</v>
      </c>
      <c r="BI150" t="n">
        <v>6.499999999999999e-05</v>
      </c>
      <c r="BJ150" t="n">
        <v>0.638</v>
      </c>
      <c r="BK150" t="n">
        <v>1.2e-05</v>
      </c>
      <c r="BL150" t="n">
        <v>3.3e-05</v>
      </c>
      <c r="BM150" t="n">
        <v>2e-05</v>
      </c>
      <c r="BN150" t="n">
        <v>0.0141</v>
      </c>
      <c r="BO150" t="n">
        <v>0.0017</v>
      </c>
      <c r="BP150" t="n">
        <v>0.00205</v>
      </c>
      <c r="BQ150" t="n">
        <v>0.000213</v>
      </c>
      <c r="BR150" t="n">
        <v>0.0118</v>
      </c>
      <c r="BS150" t="n">
        <v>0.00454</v>
      </c>
    </row>
    <row r="151">
      <c r="A151" t="inlineStr">
        <is>
          <t>OREAS0232</t>
        </is>
      </c>
      <c r="B151" t="n">
        <v>9.300000000000001e-06</v>
      </c>
      <c r="C151" t="n">
        <v>2.47</v>
      </c>
      <c r="D151" t="n">
        <v>0.0185</v>
      </c>
      <c r="E151" t="n">
        <v>9.02e-05</v>
      </c>
      <c r="F151" t="inlineStr">
        <is>
          <t>T</t>
        </is>
      </c>
      <c r="G151" t="n">
        <v>0.0097</v>
      </c>
      <c r="H151" t="n">
        <v>0.000119</v>
      </c>
      <c r="I151" t="n">
        <v>3.1e-05</v>
      </c>
      <c r="J151" t="n">
        <v>0.187</v>
      </c>
      <c r="K151" t="n">
        <v>3.2e-06</v>
      </c>
      <c r="L151" t="n">
        <v>0.0058</v>
      </c>
      <c r="M151" t="inlineStr">
        <is>
          <t>T</t>
        </is>
      </c>
      <c r="N151" t="n">
        <v>0.00125</v>
      </c>
      <c r="O151" t="n">
        <v>0.01</v>
      </c>
      <c r="P151" t="n">
        <v>0.000745</v>
      </c>
      <c r="Q151" t="n">
        <v>0.00226</v>
      </c>
      <c r="R151" t="n">
        <v>0.000225</v>
      </c>
      <c r="S151" t="n">
        <v>0.0001</v>
      </c>
      <c r="T151" t="n">
        <v>8.000000000000001e-05</v>
      </c>
      <c r="U151" t="n">
        <v>3.41</v>
      </c>
      <c r="V151" t="n">
        <v>0.000753</v>
      </c>
      <c r="W151" t="n">
        <v>0.000378</v>
      </c>
      <c r="X151" t="n">
        <v>9.9e-06</v>
      </c>
      <c r="Y151" t="n">
        <v>7.8e-05</v>
      </c>
      <c r="Z151" t="inlineStr">
        <is>
          <t>T</t>
        </is>
      </c>
      <c r="AA151" t="n">
        <v>3.9e-05</v>
      </c>
      <c r="AB151" t="n">
        <v>2.3e-06</v>
      </c>
      <c r="AC151" t="inlineStr">
        <is>
          <t>T</t>
        </is>
      </c>
      <c r="AD151" t="n">
        <v>0.972</v>
      </c>
      <c r="AE151" t="n">
        <v>0.00298</v>
      </c>
      <c r="AF151" t="n">
        <v>0.00339</v>
      </c>
      <c r="AG151" t="n">
        <v>1.2e-05</v>
      </c>
      <c r="AH151" t="n">
        <v>1.3</v>
      </c>
      <c r="AI151" t="n">
        <v>0.021</v>
      </c>
      <c r="AJ151" t="n">
        <v>5.7e-05</v>
      </c>
      <c r="AK151" t="n">
        <v>0.074</v>
      </c>
      <c r="AL151" t="inlineStr">
        <is>
          <t>T</t>
        </is>
      </c>
      <c r="AM151" t="inlineStr">
        <is>
          <t>T</t>
        </is>
      </c>
      <c r="AN151" t="n">
        <v>0.0057</v>
      </c>
      <c r="AO151" t="n">
        <v>0.05</v>
      </c>
      <c r="AP151" t="n">
        <v>0.0007739999999999999</v>
      </c>
      <c r="AQ151" t="inlineStr">
        <is>
          <t>T</t>
        </is>
      </c>
      <c r="AR151" t="n">
        <v>0.000763</v>
      </c>
      <c r="AS151" t="inlineStr">
        <is>
          <t>T</t>
        </is>
      </c>
      <c r="AT151" t="n">
        <v>0.0094</v>
      </c>
      <c r="AU151" t="inlineStr">
        <is>
          <t>T</t>
        </is>
      </c>
      <c r="AV151" t="inlineStr">
        <is>
          <t>T</t>
        </is>
      </c>
      <c r="AW151" t="inlineStr">
        <is>
          <t>T</t>
        </is>
      </c>
      <c r="AX151" t="n">
        <v>0.05</v>
      </c>
      <c r="AY151" t="n">
        <v>0.0133</v>
      </c>
      <c r="AZ151" t="n">
        <v>0.00058</v>
      </c>
      <c r="BA151" t="inlineStr">
        <is>
          <t>T</t>
        </is>
      </c>
      <c r="BB151" t="inlineStr">
        <is>
          <t>T</t>
        </is>
      </c>
      <c r="BC151" t="n">
        <v>0.000514</v>
      </c>
      <c r="BD151" t="n">
        <v>0.00013</v>
      </c>
      <c r="BE151" t="n">
        <v>0.00155</v>
      </c>
      <c r="BF151" t="inlineStr">
        <is>
          <t>T</t>
        </is>
      </c>
      <c r="BG151" t="n">
        <v>4.5e-05</v>
      </c>
      <c r="BH151" t="inlineStr">
        <is>
          <t>T</t>
        </is>
      </c>
      <c r="BI151" t="n">
        <v>0.00131</v>
      </c>
      <c r="BJ151" t="n">
        <v>0.146</v>
      </c>
      <c r="BK151" t="n">
        <v>5.9e-05</v>
      </c>
      <c r="BL151" t="inlineStr">
        <is>
          <t>T</t>
        </is>
      </c>
      <c r="BM151" t="n">
        <v>0.000151</v>
      </c>
      <c r="BN151" t="n">
        <v>0.0067</v>
      </c>
      <c r="BO151" t="n">
        <v>3.8e-05</v>
      </c>
      <c r="BP151" t="n">
        <v>0.000953</v>
      </c>
      <c r="BQ151" t="n">
        <v>8.6e-05</v>
      </c>
      <c r="BR151" t="n">
        <v>0.0075</v>
      </c>
      <c r="BS151" t="n">
        <v>0.00281</v>
      </c>
    </row>
    <row r="152">
      <c r="A152" t="inlineStr">
        <is>
          <t>OREAS0232b</t>
        </is>
      </c>
      <c r="B152" t="n">
        <v>1.02e-05</v>
      </c>
      <c r="C152" t="n">
        <v>7.01</v>
      </c>
      <c r="D152" t="n">
        <v>0.0441</v>
      </c>
      <c r="E152" t="n">
        <v>9.46e-05</v>
      </c>
      <c r="F152" t="inlineStr">
        <is>
          <t>T</t>
        </is>
      </c>
      <c r="G152" t="n">
        <v>0.0694</v>
      </c>
      <c r="H152" t="n">
        <v>0.000235</v>
      </c>
      <c r="I152" t="n">
        <v>3.1e-05</v>
      </c>
      <c r="J152" t="n">
        <v>0.995</v>
      </c>
      <c r="K152" t="n">
        <v>4.5e-06</v>
      </c>
      <c r="L152" t="n">
        <v>0.007900000000000001</v>
      </c>
      <c r="M152" t="inlineStr">
        <is>
          <t>T</t>
        </is>
      </c>
      <c r="N152" t="n">
        <v>0.00166</v>
      </c>
      <c r="O152" t="n">
        <v>0.0122</v>
      </c>
      <c r="P152" t="n">
        <v>0.0008630000000000001</v>
      </c>
      <c r="Q152" t="n">
        <v>0.00267</v>
      </c>
      <c r="R152" t="n">
        <v>0.000338</v>
      </c>
      <c r="S152" t="n">
        <v>0.000178</v>
      </c>
      <c r="T152" t="n">
        <v>0.000124</v>
      </c>
      <c r="U152" t="n">
        <v>3.85</v>
      </c>
      <c r="V152" t="n">
        <v>0.00184</v>
      </c>
      <c r="W152" t="n">
        <v>0.000496</v>
      </c>
      <c r="X152" t="n">
        <v>1.2e-05</v>
      </c>
      <c r="Y152" t="n">
        <v>0.000406</v>
      </c>
      <c r="Z152" t="inlineStr">
        <is>
          <t>T</t>
        </is>
      </c>
      <c r="AA152" t="n">
        <v>6.2e-05</v>
      </c>
      <c r="AB152" t="n">
        <v>6.3e-06</v>
      </c>
      <c r="AC152" t="inlineStr">
        <is>
          <t>T</t>
        </is>
      </c>
      <c r="AD152" t="n">
        <v>2.51</v>
      </c>
      <c r="AE152" t="n">
        <v>0.00376</v>
      </c>
      <c r="AF152" t="n">
        <v>0.005</v>
      </c>
      <c r="AG152" t="n">
        <v>2.8e-05</v>
      </c>
      <c r="AH152" t="n">
        <v>1.62</v>
      </c>
      <c r="AI152" t="n">
        <v>0.041</v>
      </c>
      <c r="AJ152" t="n">
        <v>0.000105</v>
      </c>
      <c r="AK152" t="n">
        <v>0.8100000000000001</v>
      </c>
      <c r="AL152" t="n">
        <v>0.00135</v>
      </c>
      <c r="AM152" t="n">
        <v>0.00335</v>
      </c>
      <c r="AN152" t="n">
        <v>0.0059</v>
      </c>
      <c r="AO152" t="n">
        <v>0.067</v>
      </c>
      <c r="AP152" t="n">
        <v>0.00192</v>
      </c>
      <c r="AQ152" t="inlineStr">
        <is>
          <t>T</t>
        </is>
      </c>
      <c r="AR152" t="n">
        <v>0.000896</v>
      </c>
      <c r="AS152" t="inlineStr">
        <is>
          <t>T</t>
        </is>
      </c>
      <c r="AT152" t="n">
        <v>0.008399999999999999</v>
      </c>
      <c r="AU152" s="2" t="n">
        <v>2e-07</v>
      </c>
      <c r="AV152" t="inlineStr">
        <is>
          <t>T</t>
        </is>
      </c>
      <c r="AW152" t="inlineStr">
        <is>
          <t>T</t>
        </is>
      </c>
      <c r="AX152" t="n">
        <v>0.172</v>
      </c>
      <c r="AY152" t="n">
        <v>0.0187</v>
      </c>
      <c r="AZ152" t="n">
        <v>0.00136</v>
      </c>
      <c r="BA152" t="inlineStr">
        <is>
          <t>T</t>
        </is>
      </c>
      <c r="BB152" t="inlineStr">
        <is>
          <t>T</t>
        </is>
      </c>
      <c r="BC152" t="n">
        <v>0.000644</v>
      </c>
      <c r="BD152" t="n">
        <v>0.000344</v>
      </c>
      <c r="BE152" t="n">
        <v>0.0134</v>
      </c>
      <c r="BF152" t="n">
        <v>0.000101</v>
      </c>
      <c r="BG152" t="n">
        <v>6.7e-05</v>
      </c>
      <c r="BH152" t="inlineStr">
        <is>
          <t>T</t>
        </is>
      </c>
      <c r="BI152" t="n">
        <v>0.00143</v>
      </c>
      <c r="BJ152" t="n">
        <v>0.443</v>
      </c>
      <c r="BK152" t="n">
        <v>7.7e-05</v>
      </c>
      <c r="BL152" t="n">
        <v>2.5e-05</v>
      </c>
      <c r="BM152" t="n">
        <v>0.000271</v>
      </c>
      <c r="BN152" t="n">
        <v>0.0067</v>
      </c>
      <c r="BO152" t="n">
        <v>0.00019</v>
      </c>
      <c r="BP152" t="n">
        <v>0.00159</v>
      </c>
      <c r="BQ152" t="n">
        <v>0.00017</v>
      </c>
      <c r="BR152" t="n">
        <v>0.0091</v>
      </c>
      <c r="BS152" t="n">
        <v>0.014</v>
      </c>
    </row>
    <row r="153">
      <c r="A153" t="inlineStr">
        <is>
          <t>OREAS0233</t>
        </is>
      </c>
      <c r="B153" t="n">
        <v>2.85e-05</v>
      </c>
      <c r="C153" t="n">
        <v>6.97</v>
      </c>
      <c r="D153" t="n">
        <v>0.00468</v>
      </c>
      <c r="E153" t="n">
        <v>0.000105</v>
      </c>
      <c r="F153" t="n">
        <v>0.00202</v>
      </c>
      <c r="G153" t="n">
        <v>0.0129</v>
      </c>
      <c r="H153" t="n">
        <v>3.9e-05</v>
      </c>
      <c r="I153" t="n">
        <v>4.2e-06</v>
      </c>
      <c r="J153" t="n">
        <v>7.1</v>
      </c>
      <c r="K153" t="n">
        <v>5.2e-05</v>
      </c>
      <c r="L153" t="n">
        <v>0.00119</v>
      </c>
      <c r="M153" t="inlineStr">
        <is>
          <t>T</t>
        </is>
      </c>
      <c r="N153" t="n">
        <v>0.0042</v>
      </c>
      <c r="O153" t="n">
        <v>0.0118</v>
      </c>
      <c r="P153" t="n">
        <v>7.9e-05</v>
      </c>
      <c r="Q153" t="n">
        <v>0.0162</v>
      </c>
      <c r="R153" t="n">
        <v>0.000369</v>
      </c>
      <c r="S153" t="n">
        <v>0.000224</v>
      </c>
      <c r="T153" t="n">
        <v>8.899999999999999e-05</v>
      </c>
      <c r="U153" t="n">
        <v>7.72</v>
      </c>
      <c r="V153" t="n">
        <v>0.00151</v>
      </c>
      <c r="W153" t="n">
        <v>0.000316</v>
      </c>
      <c r="X153" t="n">
        <v>1.1e-05</v>
      </c>
      <c r="Y153" t="n">
        <v>0.000161</v>
      </c>
      <c r="Z153" t="inlineStr">
        <is>
          <t>T</t>
        </is>
      </c>
      <c r="AA153" t="n">
        <v>7.9e-05</v>
      </c>
      <c r="AB153" t="n">
        <v>7.3e-06</v>
      </c>
      <c r="AC153" t="inlineStr">
        <is>
          <t>T</t>
        </is>
      </c>
      <c r="AD153" t="n">
        <v>0.37</v>
      </c>
      <c r="AE153" t="n">
        <v>0.000492</v>
      </c>
      <c r="AF153" t="n">
        <v>0.00112</v>
      </c>
      <c r="AG153" t="n">
        <v>3.2e-05</v>
      </c>
      <c r="AH153" t="n">
        <v>3.76</v>
      </c>
      <c r="AI153" t="n">
        <v>0.134</v>
      </c>
      <c r="AJ153" t="n">
        <v>9.2e-05</v>
      </c>
      <c r="AK153" t="n">
        <v>1.73</v>
      </c>
      <c r="AL153" t="n">
        <v>0.000331</v>
      </c>
      <c r="AM153" t="n">
        <v>0.000789</v>
      </c>
      <c r="AN153" t="n">
        <v>0.0056</v>
      </c>
      <c r="AO153" t="n">
        <v>0.04</v>
      </c>
      <c r="AP153" t="n">
        <v>0.00213</v>
      </c>
      <c r="AQ153" t="inlineStr">
        <is>
          <t>T</t>
        </is>
      </c>
      <c r="AR153" t="n">
        <v>0.000165</v>
      </c>
      <c r="AS153" t="n">
        <v>1.4e-06</v>
      </c>
      <c r="AT153" t="n">
        <v>0.000505</v>
      </c>
      <c r="AU153" t="n">
        <v>2e-07</v>
      </c>
      <c r="AV153" t="inlineStr">
        <is>
          <t>T</t>
        </is>
      </c>
      <c r="AW153" t="inlineStr">
        <is>
          <t>T</t>
        </is>
      </c>
      <c r="AX153" t="n">
        <v>0.319</v>
      </c>
      <c r="AY153" t="n">
        <v>0.00011</v>
      </c>
      <c r="AZ153" t="n">
        <v>0.00396</v>
      </c>
      <c r="BA153" t="inlineStr">
        <is>
          <t>T</t>
        </is>
      </c>
      <c r="BB153" t="inlineStr">
        <is>
          <t>T</t>
        </is>
      </c>
      <c r="BC153" t="n">
        <v>0.000151</v>
      </c>
      <c r="BD153" t="n">
        <v>9.500000000000001e-05</v>
      </c>
      <c r="BE153" t="n">
        <v>0.0175</v>
      </c>
      <c r="BF153" t="n">
        <v>2.3e-05</v>
      </c>
      <c r="BG153" t="n">
        <v>5.5e-05</v>
      </c>
      <c r="BH153" t="n">
        <v>8.3e-06</v>
      </c>
      <c r="BI153" t="n">
        <v>8.4e-05</v>
      </c>
      <c r="BJ153" t="n">
        <v>0.595</v>
      </c>
      <c r="BK153" t="n">
        <v>1.8e-05</v>
      </c>
      <c r="BL153" t="n">
        <v>3.3e-05</v>
      </c>
      <c r="BM153" t="n">
        <v>2.5e-05</v>
      </c>
      <c r="BN153" t="n">
        <v>0.0139</v>
      </c>
      <c r="BO153" t="n">
        <v>0.00263</v>
      </c>
      <c r="BP153" t="n">
        <v>0.00198</v>
      </c>
      <c r="BQ153" t="n">
        <v>0.000221</v>
      </c>
      <c r="BR153" t="n">
        <v>0.0128</v>
      </c>
      <c r="BS153" t="n">
        <v>0.0052</v>
      </c>
    </row>
    <row r="154">
      <c r="A154" t="inlineStr">
        <is>
          <t>OREAS0233b</t>
        </is>
      </c>
      <c r="B154" t="n">
        <v>3.06e-05</v>
      </c>
      <c r="C154" t="n">
        <v>6.8</v>
      </c>
      <c r="D154" t="n">
        <v>0.006</v>
      </c>
      <c r="E154" t="n">
        <v>0.000107</v>
      </c>
      <c r="F154" t="n">
        <v>0.00237</v>
      </c>
      <c r="G154" t="n">
        <v>0.027</v>
      </c>
      <c r="H154" t="n">
        <v>3.9e-05</v>
      </c>
      <c r="I154" t="n">
        <v>4.6e-06</v>
      </c>
      <c r="J154" t="n">
        <v>6.33</v>
      </c>
      <c r="K154" t="n">
        <v>5.8e-05</v>
      </c>
      <c r="L154" t="n">
        <v>0.00126</v>
      </c>
      <c r="M154" t="inlineStr">
        <is>
          <t>T</t>
        </is>
      </c>
      <c r="N154" t="n">
        <v>0.00436</v>
      </c>
      <c r="O154" t="n">
        <v>0.0146</v>
      </c>
      <c r="P154" t="n">
        <v>8.899999999999999e-05</v>
      </c>
      <c r="Q154" t="n">
        <v>0.0161</v>
      </c>
      <c r="R154" t="n">
        <v>0.00036</v>
      </c>
      <c r="S154" t="n">
        <v>0.000218</v>
      </c>
      <c r="T154" t="n">
        <v>9.000000000000001e-05</v>
      </c>
      <c r="U154" t="n">
        <v>7.84</v>
      </c>
      <c r="V154" t="n">
        <v>0.0015</v>
      </c>
      <c r="W154" t="n">
        <v>0.000296</v>
      </c>
      <c r="X154" t="n">
        <v>8.3e-06</v>
      </c>
      <c r="Y154" t="n">
        <v>0.00016</v>
      </c>
      <c r="Z154" t="inlineStr">
        <is>
          <t>T</t>
        </is>
      </c>
      <c r="AA154" t="n">
        <v>7.4e-05</v>
      </c>
      <c r="AB154" t="n">
        <v>7.3e-06</v>
      </c>
      <c r="AC154" t="inlineStr">
        <is>
          <t>T</t>
        </is>
      </c>
      <c r="AD154" t="n">
        <v>0.541</v>
      </c>
      <c r="AE154" t="n">
        <v>0.00053</v>
      </c>
      <c r="AF154" t="n">
        <v>0.00122</v>
      </c>
      <c r="AG154" t="n">
        <v>3.2e-05</v>
      </c>
      <c r="AH154" t="n">
        <v>3.87</v>
      </c>
      <c r="AI154" t="n">
        <v>0.147</v>
      </c>
      <c r="AJ154" t="n">
        <v>0.000234</v>
      </c>
      <c r="AK154" t="n">
        <v>1.92</v>
      </c>
      <c r="AL154" t="n">
        <v>0.000354</v>
      </c>
      <c r="AM154" t="n">
        <v>0.000827</v>
      </c>
      <c r="AN154" t="n">
        <v>0.0068</v>
      </c>
      <c r="AO154" t="n">
        <v>0.043</v>
      </c>
      <c r="AP154" t="n">
        <v>0.00239</v>
      </c>
      <c r="AQ154" t="inlineStr">
        <is>
          <t>T</t>
        </is>
      </c>
      <c r="AR154" t="n">
        <v>0.000171</v>
      </c>
      <c r="AS154" t="inlineStr">
        <is>
          <t>T</t>
        </is>
      </c>
      <c r="AT154" t="n">
        <v>0.000588</v>
      </c>
      <c r="AU154" t="n">
        <v>3e-07</v>
      </c>
      <c r="AV154" t="inlineStr">
        <is>
          <t>T</t>
        </is>
      </c>
      <c r="AW154" t="inlineStr">
        <is>
          <t>T</t>
        </is>
      </c>
      <c r="AX154" t="n">
        <v>0.373</v>
      </c>
      <c r="AY154" t="n">
        <v>0.000131</v>
      </c>
      <c r="AZ154" t="n">
        <v>0.00374</v>
      </c>
      <c r="BA154" t="inlineStr">
        <is>
          <t>T</t>
        </is>
      </c>
      <c r="BB154" t="inlineStr">
        <is>
          <t>T</t>
        </is>
      </c>
      <c r="BC154" t="n">
        <v>0.000151</v>
      </c>
      <c r="BD154" t="n">
        <v>0.000113</v>
      </c>
      <c r="BE154" t="n">
        <v>0.0198</v>
      </c>
      <c r="BF154" t="n">
        <v>2.3e-05</v>
      </c>
      <c r="BG154" t="n">
        <v>5.3e-05</v>
      </c>
      <c r="BH154" t="n">
        <v>8.899999999999999e-06</v>
      </c>
      <c r="BI154" t="n">
        <v>9.3e-05</v>
      </c>
      <c r="BJ154" t="n">
        <v>0.597</v>
      </c>
      <c r="BK154" t="n">
        <v>2.1e-05</v>
      </c>
      <c r="BL154" t="n">
        <v>3.2e-05</v>
      </c>
      <c r="BM154" t="n">
        <v>3e-05</v>
      </c>
      <c r="BN154" t="n">
        <v>0.0131</v>
      </c>
      <c r="BO154" t="n">
        <v>0.00299</v>
      </c>
      <c r="BP154" t="n">
        <v>0.00197</v>
      </c>
      <c r="BQ154" t="n">
        <v>0.000206</v>
      </c>
      <c r="BR154" t="n">
        <v>0.0138</v>
      </c>
      <c r="BS154" t="n">
        <v>0.005</v>
      </c>
    </row>
    <row r="155">
      <c r="A155" t="inlineStr">
        <is>
          <t>OREAS0234</t>
        </is>
      </c>
      <c r="B155" t="n">
        <v>3.41e-05</v>
      </c>
      <c r="C155" t="n">
        <v>7.05</v>
      </c>
      <c r="D155" t="n">
        <v>0.0055</v>
      </c>
      <c r="E155" t="n">
        <v>0.00012</v>
      </c>
      <c r="F155" t="n">
        <v>0.00198</v>
      </c>
      <c r="G155" t="n">
        <v>0.0129</v>
      </c>
      <c r="H155" t="n">
        <v>4.2e-05</v>
      </c>
      <c r="I155" t="n">
        <v>4.7e-06</v>
      </c>
      <c r="J155" t="n">
        <v>7.08</v>
      </c>
      <c r="K155" t="n">
        <v>5.7e-05</v>
      </c>
      <c r="L155" t="n">
        <v>0.00129</v>
      </c>
      <c r="M155" t="inlineStr">
        <is>
          <t>T</t>
        </is>
      </c>
      <c r="N155" t="n">
        <v>0.00412</v>
      </c>
      <c r="O155" t="n">
        <v>0.011</v>
      </c>
      <c r="P155" t="n">
        <v>9.2e-05</v>
      </c>
      <c r="Q155" t="n">
        <v>0.0175</v>
      </c>
      <c r="R155" t="n">
        <v>0.00036</v>
      </c>
      <c r="S155" t="n">
        <v>0.000217</v>
      </c>
      <c r="T155" t="n">
        <v>9.000000000000001e-05</v>
      </c>
      <c r="U155" t="n">
        <v>7.53</v>
      </c>
      <c r="V155" t="n">
        <v>0.00155</v>
      </c>
      <c r="W155" t="n">
        <v>0.000318</v>
      </c>
      <c r="X155" t="n">
        <v>1.1e-05</v>
      </c>
      <c r="Y155" t="n">
        <v>0.000164</v>
      </c>
      <c r="Z155" t="inlineStr">
        <is>
          <t>T</t>
        </is>
      </c>
      <c r="AA155" t="n">
        <v>7.6e-05</v>
      </c>
      <c r="AB155" t="n">
        <v>7.4e-06</v>
      </c>
      <c r="AC155" t="inlineStr">
        <is>
          <t>T</t>
        </is>
      </c>
      <c r="AD155" t="n">
        <v>0.46</v>
      </c>
      <c r="AE155" t="n">
        <v>0.0005509999999999999</v>
      </c>
      <c r="AF155" t="n">
        <v>0.0011</v>
      </c>
      <c r="AG155" t="n">
        <v>3.1e-05</v>
      </c>
      <c r="AH155" t="n">
        <v>3.59</v>
      </c>
      <c r="AI155" t="n">
        <v>0.13</v>
      </c>
      <c r="AJ155" t="n">
        <v>0.000149</v>
      </c>
      <c r="AK155" t="n">
        <v>1.64</v>
      </c>
      <c r="AL155" t="n">
        <v>0.000336</v>
      </c>
      <c r="AM155" t="n">
        <v>0.0008319999999999999</v>
      </c>
      <c r="AN155" t="n">
        <v>0.0055</v>
      </c>
      <c r="AO155" t="n">
        <v>0.041</v>
      </c>
      <c r="AP155" t="n">
        <v>0.00264</v>
      </c>
      <c r="AQ155" t="inlineStr">
        <is>
          <t>T</t>
        </is>
      </c>
      <c r="AR155" t="n">
        <v>0.000175</v>
      </c>
      <c r="AS155" t="n">
        <v>1.4e-06</v>
      </c>
      <c r="AT155" t="n">
        <v>0.000639</v>
      </c>
      <c r="AU155" t="n">
        <v>2e-07</v>
      </c>
      <c r="AV155" t="inlineStr">
        <is>
          <t>T</t>
        </is>
      </c>
      <c r="AW155" t="inlineStr">
        <is>
          <t>T</t>
        </is>
      </c>
      <c r="AX155" t="n">
        <v>0.376</v>
      </c>
      <c r="AY155" t="n">
        <v>0.00015</v>
      </c>
      <c r="AZ155" t="n">
        <v>0.00387</v>
      </c>
      <c r="BA155" t="inlineStr">
        <is>
          <t>T</t>
        </is>
      </c>
      <c r="BB155" t="inlineStr">
        <is>
          <t>T</t>
        </is>
      </c>
      <c r="BC155" t="n">
        <v>0.000156</v>
      </c>
      <c r="BD155" t="n">
        <v>9.8e-05</v>
      </c>
      <c r="BE155" t="n">
        <v>0.0211</v>
      </c>
      <c r="BF155" t="n">
        <v>2.3e-05</v>
      </c>
      <c r="BG155" t="n">
        <v>5.5e-05</v>
      </c>
      <c r="BH155" t="n">
        <v>9.4e-06</v>
      </c>
      <c r="BI155" t="n">
        <v>0.000103</v>
      </c>
      <c r="BJ155" t="n">
        <v>0.587</v>
      </c>
      <c r="BK155" t="n">
        <v>2.3e-05</v>
      </c>
      <c r="BL155" t="n">
        <v>3.1e-05</v>
      </c>
      <c r="BM155" t="n">
        <v>2.9e-05</v>
      </c>
      <c r="BN155" t="n">
        <v>0.0136</v>
      </c>
      <c r="BO155" t="n">
        <v>0.00262</v>
      </c>
      <c r="BP155" t="n">
        <v>0.00195</v>
      </c>
      <c r="BQ155" t="n">
        <v>0.000214</v>
      </c>
      <c r="BR155" t="n">
        <v>0.0135</v>
      </c>
      <c r="BS155" t="n">
        <v>0.0055</v>
      </c>
    </row>
    <row r="156">
      <c r="A156" t="inlineStr">
        <is>
          <t>OREAS0234b</t>
        </is>
      </c>
      <c r="B156" t="n">
        <v>3.43e-05</v>
      </c>
      <c r="C156" t="n">
        <v>6.72</v>
      </c>
      <c r="D156" t="n">
        <v>0.0065</v>
      </c>
      <c r="E156" t="n">
        <v>0.000123</v>
      </c>
      <c r="F156" t="n">
        <v>0.00269</v>
      </c>
      <c r="G156" t="n">
        <v>0.029</v>
      </c>
      <c r="H156" t="n">
        <v>4.4e-05</v>
      </c>
      <c r="I156" t="n">
        <v>4.7e-06</v>
      </c>
      <c r="J156" t="n">
        <v>6.15</v>
      </c>
      <c r="K156" t="n">
        <v>6.2e-05</v>
      </c>
      <c r="L156" t="n">
        <v>0.00131</v>
      </c>
      <c r="M156" t="inlineStr">
        <is>
          <t>T</t>
        </is>
      </c>
      <c r="N156" t="n">
        <v>0.00432</v>
      </c>
      <c r="O156" t="n">
        <v>0.0144</v>
      </c>
      <c r="P156" t="n">
        <v>9.500000000000001e-05</v>
      </c>
      <c r="Q156" t="n">
        <v>0.0162</v>
      </c>
      <c r="R156" t="n">
        <v>0.000359</v>
      </c>
      <c r="S156" t="n">
        <v>0.000217</v>
      </c>
      <c r="T156" t="n">
        <v>9.1e-05</v>
      </c>
      <c r="U156" t="n">
        <v>7.83</v>
      </c>
      <c r="V156" t="n">
        <v>0.00152</v>
      </c>
      <c r="W156" t="n">
        <v>0.000296</v>
      </c>
      <c r="X156" t="n">
        <v>8.8e-06</v>
      </c>
      <c r="Y156" t="n">
        <v>0.000164</v>
      </c>
      <c r="Z156" t="inlineStr">
        <is>
          <t>T</t>
        </is>
      </c>
      <c r="AA156" t="n">
        <v>7.4e-05</v>
      </c>
      <c r="AB156" t="n">
        <v>7.5e-06</v>
      </c>
      <c r="AC156" t="inlineStr">
        <is>
          <t>T</t>
        </is>
      </c>
      <c r="AD156" t="n">
        <v>0.578</v>
      </c>
      <c r="AE156" t="n">
        <v>0.000561</v>
      </c>
      <c r="AF156" t="n">
        <v>0.00122</v>
      </c>
      <c r="AG156" t="n">
        <v>3.1e-05</v>
      </c>
      <c r="AH156" t="n">
        <v>3.76</v>
      </c>
      <c r="AI156" t="n">
        <v>0.148</v>
      </c>
      <c r="AJ156" t="n">
        <v>0.000257</v>
      </c>
      <c r="AK156" t="n">
        <v>1.94</v>
      </c>
      <c r="AL156" t="n">
        <v>0.000359</v>
      </c>
      <c r="AM156" t="n">
        <v>0.000839</v>
      </c>
      <c r="AN156" t="n">
        <v>0.0068</v>
      </c>
      <c r="AO156" t="n">
        <v>0.043</v>
      </c>
      <c r="AP156" t="n">
        <v>0.00262</v>
      </c>
      <c r="AQ156" t="inlineStr">
        <is>
          <t>T</t>
        </is>
      </c>
      <c r="AR156" t="n">
        <v>0.000175</v>
      </c>
      <c r="AS156" t="inlineStr">
        <is>
          <t>T</t>
        </is>
      </c>
      <c r="AT156" t="n">
        <v>0.000633</v>
      </c>
      <c r="AU156" t="inlineStr">
        <is>
          <t>T</t>
        </is>
      </c>
      <c r="AV156" t="inlineStr">
        <is>
          <t>T</t>
        </is>
      </c>
      <c r="AW156" t="inlineStr">
        <is>
          <t>T</t>
        </is>
      </c>
      <c r="AX156" t="n">
        <v>0.405</v>
      </c>
      <c r="AY156" t="n">
        <v>0.000143</v>
      </c>
      <c r="AZ156" t="n">
        <v>0.00368</v>
      </c>
      <c r="BA156" t="inlineStr">
        <is>
          <t>T</t>
        </is>
      </c>
      <c r="BB156" t="inlineStr">
        <is>
          <t>T</t>
        </is>
      </c>
      <c r="BC156" t="n">
        <v>0.000152</v>
      </c>
      <c r="BD156" t="n">
        <v>0.000114</v>
      </c>
      <c r="BE156" t="n">
        <v>0.0194</v>
      </c>
      <c r="BF156" t="n">
        <v>2.4e-05</v>
      </c>
      <c r="BG156" t="n">
        <v>5.4e-05</v>
      </c>
      <c r="BH156" t="n">
        <v>1e-05</v>
      </c>
      <c r="BI156" t="n">
        <v>0.000102</v>
      </c>
      <c r="BJ156" t="n">
        <v>0.592</v>
      </c>
      <c r="BK156" t="n">
        <v>2.3e-05</v>
      </c>
      <c r="BL156" t="n">
        <v>3.1e-05</v>
      </c>
      <c r="BM156" t="n">
        <v>3e-05</v>
      </c>
      <c r="BN156" t="n">
        <v>0.0127</v>
      </c>
      <c r="BO156" t="n">
        <v>0.00333</v>
      </c>
      <c r="BP156" t="n">
        <v>0.00194</v>
      </c>
      <c r="BQ156" t="n">
        <v>0.000203</v>
      </c>
      <c r="BR156" t="n">
        <v>0.0143</v>
      </c>
      <c r="BS156" t="n">
        <v>0.00496</v>
      </c>
    </row>
    <row r="157">
      <c r="A157" t="inlineStr">
        <is>
          <t>OREAS0235</t>
        </is>
      </c>
      <c r="B157" t="n">
        <v>1.35e-05</v>
      </c>
      <c r="C157" t="n">
        <v>2.52</v>
      </c>
      <c r="D157" t="n">
        <v>0.0331</v>
      </c>
      <c r="E157" t="n">
        <v>0.000159</v>
      </c>
      <c r="F157" t="inlineStr">
        <is>
          <t>T</t>
        </is>
      </c>
      <c r="G157" t="n">
        <v>0.0104</v>
      </c>
      <c r="H157" t="n">
        <v>0.000122</v>
      </c>
      <c r="I157" t="n">
        <v>3.3e-05</v>
      </c>
      <c r="J157" t="n">
        <v>0.202</v>
      </c>
      <c r="K157" t="n">
        <v>3.3e-06</v>
      </c>
      <c r="L157" t="n">
        <v>0.0057</v>
      </c>
      <c r="M157" t="inlineStr">
        <is>
          <t>T</t>
        </is>
      </c>
      <c r="N157" t="n">
        <v>0.00123</v>
      </c>
      <c r="O157" t="n">
        <v>0.01</v>
      </c>
      <c r="P157" t="n">
        <v>0.0007470000000000001</v>
      </c>
      <c r="Q157" t="n">
        <v>0.0024</v>
      </c>
      <c r="R157" t="n">
        <v>0.000233</v>
      </c>
      <c r="S157" t="n">
        <v>0.0001</v>
      </c>
      <c r="T157" t="n">
        <v>8.000000000000001e-05</v>
      </c>
      <c r="U157" t="n">
        <v>3.4</v>
      </c>
      <c r="V157" t="n">
        <v>0.000784</v>
      </c>
      <c r="W157" t="n">
        <v>0.000375</v>
      </c>
      <c r="X157" t="n">
        <v>9.6e-06</v>
      </c>
      <c r="Y157" t="n">
        <v>7.6e-05</v>
      </c>
      <c r="Z157" t="inlineStr">
        <is>
          <t>T</t>
        </is>
      </c>
      <c r="AA157" t="n">
        <v>3.8e-05</v>
      </c>
      <c r="AB157" t="n">
        <v>2.3e-06</v>
      </c>
      <c r="AC157" t="inlineStr">
        <is>
          <t>T</t>
        </is>
      </c>
      <c r="AD157" t="n">
        <v>0.983</v>
      </c>
      <c r="AE157" t="n">
        <v>0.00291</v>
      </c>
      <c r="AF157" t="n">
        <v>0.00334</v>
      </c>
      <c r="AG157" t="n">
        <v>1.2e-05</v>
      </c>
      <c r="AH157" t="n">
        <v>1.28</v>
      </c>
      <c r="AI157" t="n">
        <v>0.021</v>
      </c>
      <c r="AJ157" t="n">
        <v>5.7e-05</v>
      </c>
      <c r="AK157" t="n">
        <v>0.074</v>
      </c>
      <c r="AL157" t="n">
        <v>3e-05</v>
      </c>
      <c r="AM157" t="inlineStr">
        <is>
          <t>T</t>
        </is>
      </c>
      <c r="AN157" t="n">
        <v>0.0057</v>
      </c>
      <c r="AO157" t="n">
        <v>0.05</v>
      </c>
      <c r="AP157" t="n">
        <v>0.000857</v>
      </c>
      <c r="AQ157" t="inlineStr">
        <is>
          <t>T</t>
        </is>
      </c>
      <c r="AR157" t="n">
        <v>0.000742</v>
      </c>
      <c r="AS157" t="inlineStr">
        <is>
          <t>T</t>
        </is>
      </c>
      <c r="AT157" t="n">
        <v>0.0095</v>
      </c>
      <c r="AU157" t="inlineStr">
        <is>
          <t>T</t>
        </is>
      </c>
      <c r="AV157" t="inlineStr">
        <is>
          <t>T</t>
        </is>
      </c>
      <c r="AW157" t="inlineStr">
        <is>
          <t>T</t>
        </is>
      </c>
      <c r="AX157" t="n">
        <v>0.078</v>
      </c>
      <c r="AY157" t="n">
        <v>0.0235</v>
      </c>
      <c r="AZ157" t="n">
        <v>0.000579</v>
      </c>
      <c r="BA157" t="inlineStr">
        <is>
          <t>T</t>
        </is>
      </c>
      <c r="BB157" t="inlineStr">
        <is>
          <t>T</t>
        </is>
      </c>
      <c r="BC157" t="n">
        <v>0.000515</v>
      </c>
      <c r="BD157" t="n">
        <v>0.000132</v>
      </c>
      <c r="BE157" t="n">
        <v>0.00167</v>
      </c>
      <c r="BF157" t="inlineStr">
        <is>
          <t>T</t>
        </is>
      </c>
      <c r="BG157" t="n">
        <v>4.4e-05</v>
      </c>
      <c r="BH157" t="inlineStr">
        <is>
          <t>T</t>
        </is>
      </c>
      <c r="BI157" t="n">
        <v>0.0013</v>
      </c>
      <c r="BJ157" t="n">
        <v>0.141</v>
      </c>
      <c r="BK157" t="n">
        <v>6e-05</v>
      </c>
      <c r="BL157" t="inlineStr">
        <is>
          <t>T</t>
        </is>
      </c>
      <c r="BM157" t="n">
        <v>0.000155</v>
      </c>
      <c r="BN157" t="n">
        <v>0.0067</v>
      </c>
      <c r="BO157" t="n">
        <v>4.5e-05</v>
      </c>
      <c r="BP157" t="n">
        <v>0.000947</v>
      </c>
      <c r="BQ157" t="n">
        <v>8.500000000000001e-05</v>
      </c>
      <c r="BR157" t="n">
        <v>0.0075</v>
      </c>
      <c r="BS157" t="n">
        <v>0.00273</v>
      </c>
    </row>
    <row r="158">
      <c r="A158" t="inlineStr">
        <is>
          <t>OREAS0235b</t>
        </is>
      </c>
      <c r="B158" t="n">
        <v>1.45e-05</v>
      </c>
      <c r="C158" t="n">
        <v>7.57</v>
      </c>
      <c r="D158" t="n">
        <v>0.0353</v>
      </c>
      <c r="E158" t="n">
        <v>0.000163</v>
      </c>
      <c r="F158" t="inlineStr">
        <is>
          <t>T</t>
        </is>
      </c>
      <c r="G158" t="n">
        <v>0.06909999999999999</v>
      </c>
      <c r="H158" t="n">
        <v>0.000254</v>
      </c>
      <c r="I158" t="n">
        <v>3.4e-05</v>
      </c>
      <c r="J158" t="n">
        <v>0.86</v>
      </c>
      <c r="K158" t="n">
        <v>4.6e-06</v>
      </c>
      <c r="L158" t="n">
        <v>0.0083</v>
      </c>
      <c r="M158" t="inlineStr">
        <is>
          <t>T</t>
        </is>
      </c>
      <c r="N158" t="n">
        <v>0.00178</v>
      </c>
      <c r="O158" t="n">
        <v>0.0128</v>
      </c>
      <c r="P158" t="n">
        <v>0.000998</v>
      </c>
      <c r="Q158" t="n">
        <v>0.00293</v>
      </c>
      <c r="R158" t="n">
        <v>0.000369</v>
      </c>
      <c r="S158" t="n">
        <v>0.000205</v>
      </c>
      <c r="T158" t="n">
        <v>0.000129</v>
      </c>
      <c r="U158" t="n">
        <v>4.15</v>
      </c>
      <c r="V158" t="n">
        <v>0.00199</v>
      </c>
      <c r="W158" t="n">
        <v>0.000523</v>
      </c>
      <c r="X158" t="n">
        <v>1.2e-05</v>
      </c>
      <c r="Y158" t="n">
        <v>0.000392</v>
      </c>
      <c r="Z158" t="inlineStr">
        <is>
          <t>T</t>
        </is>
      </c>
      <c r="AA158" t="n">
        <v>7.1e-05</v>
      </c>
      <c r="AB158" t="n">
        <v>7e-06</v>
      </c>
      <c r="AC158" t="inlineStr">
        <is>
          <t>T</t>
        </is>
      </c>
      <c r="AD158" t="n">
        <v>2.76</v>
      </c>
      <c r="AE158" t="n">
        <v>0.00406</v>
      </c>
      <c r="AF158" t="n">
        <v>0.0055</v>
      </c>
      <c r="AG158" t="n">
        <v>2.7e-05</v>
      </c>
      <c r="AH158" t="n">
        <v>1.78</v>
      </c>
      <c r="AI158" t="n">
        <v>0.041</v>
      </c>
      <c r="AJ158" t="n">
        <v>9.8e-05</v>
      </c>
      <c r="AK158" t="n">
        <v>0.754</v>
      </c>
      <c r="AL158" t="n">
        <v>0.00158</v>
      </c>
      <c r="AM158" t="n">
        <v>0.00357</v>
      </c>
      <c r="AN158" t="n">
        <v>0.0061</v>
      </c>
      <c r="AO158" t="n">
        <v>0.076</v>
      </c>
      <c r="AP158" t="n">
        <v>0.00191</v>
      </c>
      <c r="AQ158" t="inlineStr">
        <is>
          <t>T</t>
        </is>
      </c>
      <c r="AR158" t="n">
        <v>0.000971</v>
      </c>
      <c r="AS158" t="inlineStr">
        <is>
          <t>T</t>
        </is>
      </c>
      <c r="AT158" t="n">
        <v>0.008800000000000001</v>
      </c>
      <c r="AU158" s="2" t="n">
        <v>2e-07</v>
      </c>
      <c r="AV158" t="inlineStr">
        <is>
          <t>T</t>
        </is>
      </c>
      <c r="AW158" t="inlineStr">
        <is>
          <t>T</t>
        </is>
      </c>
      <c r="AX158" t="n">
        <v>0.141</v>
      </c>
      <c r="AY158" t="n">
        <v>0.0327</v>
      </c>
      <c r="AZ158" t="n">
        <v>0.00147</v>
      </c>
      <c r="BA158" t="inlineStr">
        <is>
          <t>T</t>
        </is>
      </c>
      <c r="BB158" t="inlineStr">
        <is>
          <t>T</t>
        </is>
      </c>
      <c r="BC158" t="n">
        <v>0.00068</v>
      </c>
      <c r="BD158" t="n">
        <v>0.000379</v>
      </c>
      <c r="BE158" t="n">
        <v>0.0149</v>
      </c>
      <c r="BF158" t="n">
        <v>0.000118</v>
      </c>
      <c r="BG158" t="n">
        <v>6.9e-05</v>
      </c>
      <c r="BH158" t="inlineStr">
        <is>
          <t>T</t>
        </is>
      </c>
      <c r="BI158" t="n">
        <v>0.00148</v>
      </c>
      <c r="BJ158" t="n">
        <v>0.489</v>
      </c>
      <c r="BK158" t="n">
        <v>8.6e-05</v>
      </c>
      <c r="BL158" t="n">
        <v>3e-05</v>
      </c>
      <c r="BM158" t="n">
        <v>0.000281</v>
      </c>
      <c r="BN158" t="n">
        <v>0.0081</v>
      </c>
      <c r="BO158" t="n">
        <v>0.000234</v>
      </c>
      <c r="BP158" t="n">
        <v>0.00164</v>
      </c>
      <c r="BQ158" t="n">
        <v>0.00018</v>
      </c>
      <c r="BR158" t="n">
        <v>0.0097</v>
      </c>
      <c r="BS158" t="n">
        <v>0.014</v>
      </c>
    </row>
    <row r="159">
      <c r="A159" t="inlineStr">
        <is>
          <t>OREAS0236</t>
        </is>
      </c>
      <c r="B159" t="n">
        <v>4.88e-05</v>
      </c>
      <c r="C159" t="n">
        <v>6.59</v>
      </c>
      <c r="D159" t="n">
        <v>0.0068</v>
      </c>
      <c r="E159" t="n">
        <v>0.000185</v>
      </c>
      <c r="F159" t="n">
        <v>0.008999999999999999</v>
      </c>
      <c r="G159" t="n">
        <v>0.0246</v>
      </c>
      <c r="H159" t="n">
        <v>4.6e-05</v>
      </c>
      <c r="I159" t="n">
        <v>6.1e-06</v>
      </c>
      <c r="J159" t="n">
        <v>5.93</v>
      </c>
      <c r="K159" t="n">
        <v>6.2e-05</v>
      </c>
      <c r="L159" t="n">
        <v>0.0014</v>
      </c>
      <c r="M159" t="inlineStr">
        <is>
          <t>T</t>
        </is>
      </c>
      <c r="N159" t="n">
        <v>0.00415</v>
      </c>
      <c r="O159" t="n">
        <v>0.0086</v>
      </c>
      <c r="P159" t="n">
        <v>0.000101</v>
      </c>
      <c r="Q159" t="n">
        <v>0.017</v>
      </c>
      <c r="R159" t="n">
        <v>0.000394</v>
      </c>
      <c r="S159" t="n">
        <v>0.000243</v>
      </c>
      <c r="T159" t="n">
        <v>9.6e-05</v>
      </c>
      <c r="U159" t="n">
        <v>8</v>
      </c>
      <c r="V159" t="n">
        <v>0.00161</v>
      </c>
      <c r="W159" t="n">
        <v>0.000347</v>
      </c>
      <c r="X159" t="n">
        <v>1.5e-05</v>
      </c>
      <c r="Y159" t="n">
        <v>0.00018</v>
      </c>
      <c r="Z159" t="n">
        <v>4.6e-06</v>
      </c>
      <c r="AA159" t="n">
        <v>8.6e-05</v>
      </c>
      <c r="AB159" t="n">
        <v>8e-06</v>
      </c>
      <c r="AC159" t="inlineStr">
        <is>
          <t>T</t>
        </is>
      </c>
      <c r="AD159" t="n">
        <v>0.5590000000000001</v>
      </c>
      <c r="AE159" t="n">
        <v>0.000599</v>
      </c>
      <c r="AF159" t="n">
        <v>0.00105</v>
      </c>
      <c r="AG159" t="n">
        <v>3.7e-05</v>
      </c>
      <c r="AH159" t="n">
        <v>3.4</v>
      </c>
      <c r="AI159" t="n">
        <v>0.133</v>
      </c>
      <c r="AJ159" t="n">
        <v>0.000156</v>
      </c>
      <c r="AK159" t="n">
        <v>2.15</v>
      </c>
      <c r="AL159" t="n">
        <v>0.000363</v>
      </c>
      <c r="AM159" t="n">
        <v>0.000901</v>
      </c>
      <c r="AN159" t="n">
        <v>0.00488</v>
      </c>
      <c r="AO159" t="n">
        <v>0.045</v>
      </c>
      <c r="AP159" t="n">
        <v>0.00305</v>
      </c>
      <c r="AQ159" t="inlineStr">
        <is>
          <t>T</t>
        </is>
      </c>
      <c r="AR159" t="n">
        <v>0.000194</v>
      </c>
      <c r="AS159" t="inlineStr">
        <is>
          <t>T</t>
        </is>
      </c>
      <c r="AT159" t="n">
        <v>0.000587</v>
      </c>
      <c r="AU159" t="n">
        <v>3e-07</v>
      </c>
      <c r="AV159" t="inlineStr">
        <is>
          <t>T</t>
        </is>
      </c>
      <c r="AW159" t="inlineStr">
        <is>
          <t>T</t>
        </is>
      </c>
      <c r="AX159" t="n">
        <v>0.444</v>
      </c>
      <c r="AY159" t="n">
        <v>0.000176</v>
      </c>
      <c r="AZ159" t="n">
        <v>0.00385</v>
      </c>
      <c r="BA159" s="2" t="n">
        <v>0.0005</v>
      </c>
      <c r="BB159" t="inlineStr">
        <is>
          <t>T</t>
        </is>
      </c>
      <c r="BC159" t="n">
        <v>0.000189</v>
      </c>
      <c r="BD159" t="n">
        <v>0.000108</v>
      </c>
      <c r="BE159" t="n">
        <v>0.0095</v>
      </c>
      <c r="BF159" t="n">
        <v>2.5e-05</v>
      </c>
      <c r="BG159" t="n">
        <v>6.2e-05</v>
      </c>
      <c r="BH159" t="n">
        <v>1.1e-05</v>
      </c>
      <c r="BI159" t="n">
        <v>0.00011</v>
      </c>
      <c r="BJ159" t="n">
        <v>0.639</v>
      </c>
      <c r="BK159" t="n">
        <v>2.4e-05</v>
      </c>
      <c r="BL159" t="n">
        <v>3.6e-05</v>
      </c>
      <c r="BM159" t="n">
        <v>3.5e-05</v>
      </c>
      <c r="BN159" t="n">
        <v>0.0158</v>
      </c>
      <c r="BO159" t="n">
        <v>0.00305</v>
      </c>
      <c r="BP159" t="n">
        <v>0.00217</v>
      </c>
      <c r="BQ159" t="n">
        <v>0.000232</v>
      </c>
      <c r="BR159" t="n">
        <v>0.0144</v>
      </c>
      <c r="BS159" t="n">
        <v>0.0055</v>
      </c>
    </row>
    <row r="160">
      <c r="A160" t="inlineStr">
        <is>
          <t>OREAS0237</t>
        </is>
      </c>
      <c r="B160" t="n">
        <v>1.72e-05</v>
      </c>
      <c r="C160" t="n">
        <v>2.49</v>
      </c>
      <c r="D160" t="n">
        <v>0.0458</v>
      </c>
      <c r="E160" t="n">
        <v>0.000221</v>
      </c>
      <c r="F160" t="inlineStr">
        <is>
          <t>T</t>
        </is>
      </c>
      <c r="G160" t="n">
        <v>0.0101</v>
      </c>
      <c r="H160" t="n">
        <v>0.000116</v>
      </c>
      <c r="I160" t="n">
        <v>3.5e-05</v>
      </c>
      <c r="J160" t="n">
        <v>0.212</v>
      </c>
      <c r="K160" t="n">
        <v>3.3e-06</v>
      </c>
      <c r="L160" t="n">
        <v>0.0057</v>
      </c>
      <c r="M160" t="inlineStr">
        <is>
          <t>T</t>
        </is>
      </c>
      <c r="N160" t="n">
        <v>0.00123</v>
      </c>
      <c r="O160" t="n">
        <v>0.0098</v>
      </c>
      <c r="P160" t="n">
        <v>0.000739</v>
      </c>
      <c r="Q160" t="n">
        <v>0.0025</v>
      </c>
      <c r="R160" t="n">
        <v>0.000227</v>
      </c>
      <c r="S160" t="n">
        <v>0.000102</v>
      </c>
      <c r="T160" t="n">
        <v>8.000000000000001e-05</v>
      </c>
      <c r="U160" t="n">
        <v>3.41</v>
      </c>
      <c r="V160" t="n">
        <v>0.000775</v>
      </c>
      <c r="W160" t="n">
        <v>0.000372</v>
      </c>
      <c r="X160" t="n">
        <v>9.500000000000001e-06</v>
      </c>
      <c r="Y160" t="n">
        <v>8.000000000000001e-05</v>
      </c>
      <c r="Z160" t="inlineStr">
        <is>
          <t>T</t>
        </is>
      </c>
      <c r="AA160" t="n">
        <v>3.7e-05</v>
      </c>
      <c r="AB160" t="n">
        <v>2.3e-06</v>
      </c>
      <c r="AC160" t="inlineStr">
        <is>
          <t>T</t>
        </is>
      </c>
      <c r="AD160" t="n">
        <v>0.958</v>
      </c>
      <c r="AE160" t="n">
        <v>0.00292</v>
      </c>
      <c r="AF160" t="n">
        <v>0.00331</v>
      </c>
      <c r="AG160" t="n">
        <v>1.2e-05</v>
      </c>
      <c r="AH160" t="n">
        <v>1.27</v>
      </c>
      <c r="AI160" t="n">
        <v>0.021</v>
      </c>
      <c r="AJ160" t="n">
        <v>5.4e-05</v>
      </c>
      <c r="AK160" t="n">
        <v>0.073</v>
      </c>
      <c r="AL160" t="inlineStr">
        <is>
          <t>T</t>
        </is>
      </c>
      <c r="AM160" t="n">
        <v>0.00275</v>
      </c>
      <c r="AN160" t="n">
        <v>0.0056</v>
      </c>
      <c r="AO160" t="n">
        <v>0.049</v>
      </c>
      <c r="AP160" t="n">
        <v>0.000928</v>
      </c>
      <c r="AQ160" t="inlineStr">
        <is>
          <t>T</t>
        </is>
      </c>
      <c r="AR160" t="n">
        <v>0.000754</v>
      </c>
      <c r="AS160" t="inlineStr">
        <is>
          <t>T</t>
        </is>
      </c>
      <c r="AT160" t="n">
        <v>0.009299999999999999</v>
      </c>
      <c r="AU160" t="inlineStr">
        <is>
          <t>T</t>
        </is>
      </c>
      <c r="AV160" t="inlineStr">
        <is>
          <t>T</t>
        </is>
      </c>
      <c r="AW160" t="inlineStr">
        <is>
          <t>T</t>
        </is>
      </c>
      <c r="AX160" t="n">
        <v>0.105</v>
      </c>
      <c r="AY160" t="n">
        <v>0.0337</v>
      </c>
      <c r="AZ160" t="n">
        <v>0.000578</v>
      </c>
      <c r="BA160" t="inlineStr">
        <is>
          <t>T</t>
        </is>
      </c>
      <c r="BB160" t="inlineStr">
        <is>
          <t>T</t>
        </is>
      </c>
      <c r="BC160" t="n">
        <v>0.000504</v>
      </c>
      <c r="BD160" t="n">
        <v>0.00013</v>
      </c>
      <c r="BE160" t="n">
        <v>0.00177</v>
      </c>
      <c r="BF160" t="inlineStr">
        <is>
          <t>T</t>
        </is>
      </c>
      <c r="BG160" t="n">
        <v>4.5e-05</v>
      </c>
      <c r="BH160" t="inlineStr">
        <is>
          <t>T</t>
        </is>
      </c>
      <c r="BI160" t="n">
        <v>0.0013</v>
      </c>
      <c r="BJ160" t="n">
        <v>0.137</v>
      </c>
      <c r="BK160" t="n">
        <v>5.9e-05</v>
      </c>
      <c r="BL160" t="inlineStr">
        <is>
          <t>T</t>
        </is>
      </c>
      <c r="BM160" t="n">
        <v>0.000153</v>
      </c>
      <c r="BN160" t="n">
        <v>0.0066</v>
      </c>
      <c r="BO160" t="n">
        <v>4.8e-05</v>
      </c>
      <c r="BP160" t="n">
        <v>0.000932</v>
      </c>
      <c r="BQ160" t="n">
        <v>8.4e-05</v>
      </c>
      <c r="BR160" t="n">
        <v>0.0075</v>
      </c>
      <c r="BS160" t="n">
        <v>0.00279</v>
      </c>
    </row>
    <row r="161">
      <c r="A161" t="inlineStr">
        <is>
          <t>OREAS0237b</t>
        </is>
      </c>
      <c r="B161" t="n">
        <v>1.76e-05</v>
      </c>
      <c r="C161" t="n">
        <v>7.32</v>
      </c>
      <c r="D161" t="n">
        <v>0.0591</v>
      </c>
      <c r="E161" t="n">
        <v>0.000226</v>
      </c>
      <c r="F161" t="inlineStr">
        <is>
          <t>T</t>
        </is>
      </c>
      <c r="G161" t="n">
        <v>0.0683</v>
      </c>
      <c r="H161" t="n">
        <v>0.000247</v>
      </c>
      <c r="I161" t="n">
        <v>3.5e-05</v>
      </c>
      <c r="J161" t="n">
        <v>0.903</v>
      </c>
      <c r="K161" t="n">
        <v>4.3e-06</v>
      </c>
      <c r="L161" t="n">
        <v>0.0081</v>
      </c>
      <c r="M161" t="inlineStr">
        <is>
          <t>T</t>
        </is>
      </c>
      <c r="N161" t="n">
        <v>0.00173</v>
      </c>
      <c r="O161" t="n">
        <v>0.0123</v>
      </c>
      <c r="P161" t="n">
        <v>0.000942</v>
      </c>
      <c r="Q161" t="n">
        <v>0.00283</v>
      </c>
      <c r="R161" t="n">
        <v>0.00036</v>
      </c>
      <c r="S161" t="n">
        <v>0.0002</v>
      </c>
      <c r="T161" t="n">
        <v>0.000125</v>
      </c>
      <c r="U161" t="n">
        <v>4.05</v>
      </c>
      <c r="V161" t="n">
        <v>0.00194</v>
      </c>
      <c r="W161" t="n">
        <v>0.000506</v>
      </c>
      <c r="X161" t="n">
        <v>1.1e-05</v>
      </c>
      <c r="Y161" t="n">
        <v>0.000394</v>
      </c>
      <c r="Z161" t="inlineStr">
        <is>
          <t>T</t>
        </is>
      </c>
      <c r="AA161" t="n">
        <v>6.8e-05</v>
      </c>
      <c r="AB161" t="n">
        <v>6.6e-06</v>
      </c>
      <c r="AC161" t="inlineStr">
        <is>
          <t>T</t>
        </is>
      </c>
      <c r="AD161" t="n">
        <v>2.65</v>
      </c>
      <c r="AE161" t="n">
        <v>0.00386</v>
      </c>
      <c r="AF161" t="n">
        <v>0.0052</v>
      </c>
      <c r="AG161" t="n">
        <v>2.8e-05</v>
      </c>
      <c r="AH161" t="n">
        <v>1.7</v>
      </c>
      <c r="AI161" t="n">
        <v>0.041</v>
      </c>
      <c r="AJ161" t="n">
        <v>9.7e-05</v>
      </c>
      <c r="AK161" t="n">
        <v>0.756</v>
      </c>
      <c r="AL161" t="n">
        <v>0.00136</v>
      </c>
      <c r="AM161" t="n">
        <v>0.00342</v>
      </c>
      <c r="AN161" t="n">
        <v>0.006</v>
      </c>
      <c r="AO161" t="n">
        <v>0.066</v>
      </c>
      <c r="AP161" t="n">
        <v>0.002</v>
      </c>
      <c r="AQ161" t="inlineStr">
        <is>
          <t>T</t>
        </is>
      </c>
      <c r="AR161" t="n">
        <v>0.000929</v>
      </c>
      <c r="AS161" t="inlineStr">
        <is>
          <t>T</t>
        </is>
      </c>
      <c r="AT161" t="n">
        <v>0.008500000000000001</v>
      </c>
      <c r="AU161" s="2" t="n">
        <v>2e-07</v>
      </c>
      <c r="AV161" t="inlineStr">
        <is>
          <t>T</t>
        </is>
      </c>
      <c r="AW161" t="inlineStr">
        <is>
          <t>T</t>
        </is>
      </c>
      <c r="AX161" t="n">
        <v>0.193</v>
      </c>
      <c r="AY161" t="n">
        <v>0.046</v>
      </c>
      <c r="AZ161" t="n">
        <v>0.00142</v>
      </c>
      <c r="BA161" t="inlineStr">
        <is>
          <t>T</t>
        </is>
      </c>
      <c r="BB161" t="inlineStr">
        <is>
          <t>T</t>
        </is>
      </c>
      <c r="BC161" t="n">
        <v>0.000661</v>
      </c>
      <c r="BD161" t="n">
        <v>0.000361</v>
      </c>
      <c r="BE161" t="n">
        <v>0.0123</v>
      </c>
      <c r="BF161" t="n">
        <v>0.000103</v>
      </c>
      <c r="BG161" t="n">
        <v>6.600000000000001e-05</v>
      </c>
      <c r="BH161" t="inlineStr">
        <is>
          <t>T</t>
        </is>
      </c>
      <c r="BI161" t="n">
        <v>0.00145</v>
      </c>
      <c r="BJ161" t="n">
        <v>0.456</v>
      </c>
      <c r="BK161" t="n">
        <v>8.4e-05</v>
      </c>
      <c r="BL161" t="n">
        <v>2.5e-05</v>
      </c>
      <c r="BM161" t="n">
        <v>0.000273</v>
      </c>
      <c r="BN161" t="n">
        <v>0.0069</v>
      </c>
      <c r="BO161" t="n">
        <v>0.000244</v>
      </c>
      <c r="BP161" t="n">
        <v>0.00162</v>
      </c>
      <c r="BQ161" t="n">
        <v>0.000176</v>
      </c>
      <c r="BR161" t="n">
        <v>0.0095</v>
      </c>
      <c r="BS161" t="n">
        <v>0.0135</v>
      </c>
    </row>
    <row r="162">
      <c r="A162" t="inlineStr">
        <is>
          <t>OREAS0238</t>
        </is>
      </c>
      <c r="B162" t="n">
        <v>2.2e-05</v>
      </c>
      <c r="C162" t="n">
        <v>2.39</v>
      </c>
      <c r="D162" t="n">
        <v>0.06279999999999999</v>
      </c>
      <c r="E162" t="n">
        <v>0.000303</v>
      </c>
      <c r="F162" t="inlineStr">
        <is>
          <t>T</t>
        </is>
      </c>
      <c r="G162" t="n">
        <v>0.009900000000000001</v>
      </c>
      <c r="H162" t="n">
        <v>0.000116</v>
      </c>
      <c r="I162" t="n">
        <v>3.8e-05</v>
      </c>
      <c r="J162" t="n">
        <v>0.23</v>
      </c>
      <c r="K162" t="n">
        <v>3.9e-06</v>
      </c>
      <c r="L162" t="n">
        <v>0.0055</v>
      </c>
      <c r="M162" t="inlineStr">
        <is>
          <t>T</t>
        </is>
      </c>
      <c r="N162" t="n">
        <v>0.00122</v>
      </c>
      <c r="O162" t="n">
        <v>0.009599999999999999</v>
      </c>
      <c r="P162" t="n">
        <v>0.000719</v>
      </c>
      <c r="Q162" t="n">
        <v>0.00286</v>
      </c>
      <c r="R162" t="n">
        <v>0.000222</v>
      </c>
      <c r="S162" t="n">
        <v>0.0001</v>
      </c>
      <c r="T162" t="n">
        <v>7.8e-05</v>
      </c>
      <c r="U162" t="n">
        <v>3.38</v>
      </c>
      <c r="V162" t="n">
        <v>0.000755</v>
      </c>
      <c r="W162" t="n">
        <v>0.000359</v>
      </c>
      <c r="X162" t="n">
        <v>8.8e-06</v>
      </c>
      <c r="Y162" t="n">
        <v>7.7e-05</v>
      </c>
      <c r="Z162" t="inlineStr">
        <is>
          <t>T</t>
        </is>
      </c>
      <c r="AA162" t="n">
        <v>3.8e-05</v>
      </c>
      <c r="AB162" t="n">
        <v>2.3e-06</v>
      </c>
      <c r="AC162" t="inlineStr">
        <is>
          <t>T</t>
        </is>
      </c>
      <c r="AD162" t="n">
        <v>0.9409999999999999</v>
      </c>
      <c r="AE162" t="n">
        <v>0.00277</v>
      </c>
      <c r="AF162" t="n">
        <v>0.00319</v>
      </c>
      <c r="AG162" t="n">
        <v>1.2e-05</v>
      </c>
      <c r="AH162" t="n">
        <v>1.25</v>
      </c>
      <c r="AI162" t="n">
        <v>0.022</v>
      </c>
      <c r="AJ162" t="n">
        <v>6.1e-05</v>
      </c>
      <c r="AK162" t="n">
        <v>0.07000000000000001</v>
      </c>
      <c r="AL162" t="inlineStr">
        <is>
          <t>T</t>
        </is>
      </c>
      <c r="AM162" t="inlineStr">
        <is>
          <t>T</t>
        </is>
      </c>
      <c r="AN162" t="n">
        <v>0.0055</v>
      </c>
      <c r="AO162" t="n">
        <v>0.049</v>
      </c>
      <c r="AP162" t="n">
        <v>0.00101</v>
      </c>
      <c r="AQ162" t="inlineStr">
        <is>
          <t>T</t>
        </is>
      </c>
      <c r="AR162" t="n">
        <v>0.000715</v>
      </c>
      <c r="AS162" t="inlineStr">
        <is>
          <t>T</t>
        </is>
      </c>
      <c r="AT162" t="n">
        <v>0.0089</v>
      </c>
      <c r="AU162" t="inlineStr">
        <is>
          <t>T</t>
        </is>
      </c>
      <c r="AV162" t="inlineStr">
        <is>
          <t>T</t>
        </is>
      </c>
      <c r="AW162" t="inlineStr">
        <is>
          <t>T</t>
        </is>
      </c>
      <c r="AX162" t="n">
        <v>0.14</v>
      </c>
      <c r="AY162" t="n">
        <v>0.0461</v>
      </c>
      <c r="AZ162" t="n">
        <v>0.000571</v>
      </c>
      <c r="BA162" t="inlineStr">
        <is>
          <t>T</t>
        </is>
      </c>
      <c r="BB162" t="inlineStr">
        <is>
          <t>T</t>
        </is>
      </c>
      <c r="BC162" t="n">
        <v>0.000485</v>
      </c>
      <c r="BD162" t="n">
        <v>0.00013</v>
      </c>
      <c r="BE162" t="n">
        <v>0.00195</v>
      </c>
      <c r="BF162" t="inlineStr">
        <is>
          <t>T</t>
        </is>
      </c>
      <c r="BG162" t="n">
        <v>4.5e-05</v>
      </c>
      <c r="BH162" t="inlineStr">
        <is>
          <t>T</t>
        </is>
      </c>
      <c r="BI162" t="n">
        <v>0.00123</v>
      </c>
      <c r="BJ162" t="n">
        <v>0.13</v>
      </c>
      <c r="BK162" t="n">
        <v>5.7e-05</v>
      </c>
      <c r="BL162" t="n">
        <v>1.2e-05</v>
      </c>
      <c r="BM162" t="n">
        <v>0.000151</v>
      </c>
      <c r="BN162" t="n">
        <v>0.0064</v>
      </c>
      <c r="BO162" t="n">
        <v>5.2e-05</v>
      </c>
      <c r="BP162" t="n">
        <v>0.000896</v>
      </c>
      <c r="BQ162" t="n">
        <v>8.000000000000001e-05</v>
      </c>
      <c r="BR162" t="n">
        <v>0.0077</v>
      </c>
      <c r="BS162" t="n">
        <v>0.00269</v>
      </c>
    </row>
    <row r="163">
      <c r="A163" t="inlineStr">
        <is>
          <t>OREAS0238b</t>
        </is>
      </c>
      <c r="B163" t="n">
        <v>2.4e-05</v>
      </c>
      <c r="C163" t="n">
        <v>7.47</v>
      </c>
      <c r="D163" t="n">
        <v>0.06759999999999999</v>
      </c>
      <c r="E163" t="n">
        <v>0.000308</v>
      </c>
      <c r="F163" t="inlineStr">
        <is>
          <t>T</t>
        </is>
      </c>
      <c r="G163" t="n">
        <v>0.06850000000000001</v>
      </c>
      <c r="H163" t="n">
        <v>0.000247</v>
      </c>
      <c r="I163" t="n">
        <v>4e-05</v>
      </c>
      <c r="J163" t="n">
        <v>0.855</v>
      </c>
      <c r="K163" t="n">
        <v>9.7e-06</v>
      </c>
      <c r="L163" t="n">
        <v>0.0081</v>
      </c>
      <c r="M163" t="inlineStr">
        <is>
          <t>T</t>
        </is>
      </c>
      <c r="N163" t="n">
        <v>0.0017</v>
      </c>
      <c r="O163" t="n">
        <v>0.0124</v>
      </c>
      <c r="P163" t="n">
        <v>0.000952</v>
      </c>
      <c r="Q163" t="n">
        <v>0.00308</v>
      </c>
      <c r="R163" t="n">
        <v>0.000356</v>
      </c>
      <c r="S163" t="n">
        <v>0.00019</v>
      </c>
      <c r="T163" t="n">
        <v>0.000126</v>
      </c>
      <c r="U163" t="n">
        <v>4.1</v>
      </c>
      <c r="V163" t="n">
        <v>0.00196</v>
      </c>
      <c r="W163" t="n">
        <v>0.000514</v>
      </c>
      <c r="X163" t="n">
        <v>1.1e-05</v>
      </c>
      <c r="Y163" t="n">
        <v>0.000389</v>
      </c>
      <c r="Z163" t="inlineStr">
        <is>
          <t>T</t>
        </is>
      </c>
      <c r="AA163" t="n">
        <v>6.600000000000001e-05</v>
      </c>
      <c r="AB163" t="n">
        <v>6.8e-06</v>
      </c>
      <c r="AC163" t="inlineStr">
        <is>
          <t>T</t>
        </is>
      </c>
      <c r="AD163" t="n">
        <v>2.69</v>
      </c>
      <c r="AE163" t="n">
        <v>0.00388</v>
      </c>
      <c r="AF163" t="n">
        <v>0.00488</v>
      </c>
      <c r="AG163" t="n">
        <v>2.9e-05</v>
      </c>
      <c r="AH163" t="n">
        <v>1.74</v>
      </c>
      <c r="AI163" t="n">
        <v>0.039</v>
      </c>
      <c r="AJ163" t="n">
        <v>9.000000000000001e-05</v>
      </c>
      <c r="AK163" t="n">
        <v>0.676</v>
      </c>
      <c r="AL163" t="n">
        <v>0.00143</v>
      </c>
      <c r="AM163" t="n">
        <v>0.00341</v>
      </c>
      <c r="AN163" t="n">
        <v>0.0061</v>
      </c>
      <c r="AO163" t="n">
        <v>0.065</v>
      </c>
      <c r="AP163" t="n">
        <v>0.00234</v>
      </c>
      <c r="AQ163" t="inlineStr">
        <is>
          <t>T</t>
        </is>
      </c>
      <c r="AR163" t="n">
        <v>0.000931</v>
      </c>
      <c r="AS163" t="inlineStr">
        <is>
          <t>T</t>
        </is>
      </c>
      <c r="AT163" t="n">
        <v>0.0083</v>
      </c>
      <c r="AU163" s="2" t="n">
        <v>2e-07</v>
      </c>
      <c r="AV163" t="inlineStr">
        <is>
          <t>T</t>
        </is>
      </c>
      <c r="AW163" t="inlineStr">
        <is>
          <t>T</t>
        </is>
      </c>
      <c r="AX163" t="n">
        <v>0.175</v>
      </c>
      <c r="AY163" t="n">
        <v>0.062</v>
      </c>
      <c r="AZ163" t="n">
        <v>0.00143</v>
      </c>
      <c r="BA163" t="inlineStr">
        <is>
          <t>T</t>
        </is>
      </c>
      <c r="BB163" t="inlineStr">
        <is>
          <t>T</t>
        </is>
      </c>
      <c r="BC163" t="n">
        <v>0.000654</v>
      </c>
      <c r="BD163" t="n">
        <v>0.000369</v>
      </c>
      <c r="BE163" t="n">
        <v>0.0118</v>
      </c>
      <c r="BF163" t="n">
        <v>0.000107</v>
      </c>
      <c r="BG163" t="n">
        <v>6.7e-05</v>
      </c>
      <c r="BH163" t="inlineStr">
        <is>
          <t>T</t>
        </is>
      </c>
      <c r="BI163" t="n">
        <v>0.00145</v>
      </c>
      <c r="BJ163" t="n">
        <v>0.461</v>
      </c>
      <c r="BK163" t="n">
        <v>8.500000000000001e-05</v>
      </c>
      <c r="BL163" t="n">
        <v>2.7e-05</v>
      </c>
      <c r="BM163" t="n">
        <v>0.000274</v>
      </c>
      <c r="BN163" t="n">
        <v>0.0069</v>
      </c>
      <c r="BO163" t="n">
        <v>0.00028</v>
      </c>
      <c r="BP163" t="n">
        <v>0.0016</v>
      </c>
      <c r="BQ163" t="n">
        <v>0.000182</v>
      </c>
      <c r="BR163" t="n">
        <v>0.01</v>
      </c>
      <c r="BS163" t="n">
        <v>0.0132</v>
      </c>
    </row>
    <row r="164">
      <c r="A164" t="inlineStr">
        <is>
          <t>OREAS0239</t>
        </is>
      </c>
      <c r="B164" t="n">
        <v>2.44e-05</v>
      </c>
      <c r="C164" t="n">
        <v>2.39</v>
      </c>
      <c r="D164" t="n">
        <v>0.0704</v>
      </c>
      <c r="E164" t="n">
        <v>0.000355</v>
      </c>
      <c r="F164" t="inlineStr">
        <is>
          <t>T</t>
        </is>
      </c>
      <c r="G164" t="n">
        <v>0.009599999999999999</v>
      </c>
      <c r="H164" t="n">
        <v>0.000115</v>
      </c>
      <c r="I164" t="n">
        <v>3.8e-05</v>
      </c>
      <c r="J164" t="n">
        <v>0.245</v>
      </c>
      <c r="K164" t="n">
        <v>3.9e-06</v>
      </c>
      <c r="L164" t="n">
        <v>0.0054</v>
      </c>
      <c r="M164" t="inlineStr">
        <is>
          <t>T</t>
        </is>
      </c>
      <c r="N164" t="n">
        <v>0.00121</v>
      </c>
      <c r="O164" t="n">
        <v>0.0095</v>
      </c>
      <c r="P164" t="n">
        <v>0.0007</v>
      </c>
      <c r="Q164" t="n">
        <v>0.00268</v>
      </c>
      <c r="R164" t="n">
        <v>0.000218</v>
      </c>
      <c r="S164" t="n">
        <v>9.7e-05</v>
      </c>
      <c r="T164" t="n">
        <v>7.6e-05</v>
      </c>
      <c r="U164" t="n">
        <v>3.36</v>
      </c>
      <c r="V164" t="n">
        <v>0.000748</v>
      </c>
      <c r="W164" t="n">
        <v>0.000371</v>
      </c>
      <c r="X164" t="n">
        <v>9e-06</v>
      </c>
      <c r="Y164" t="n">
        <v>7.499999999999999e-05</v>
      </c>
      <c r="Z164" t="inlineStr">
        <is>
          <t>T</t>
        </is>
      </c>
      <c r="AA164" t="n">
        <v>3.5e-05</v>
      </c>
      <c r="AB164" t="n">
        <v>2.3e-06</v>
      </c>
      <c r="AC164" t="inlineStr">
        <is>
          <t>T</t>
        </is>
      </c>
      <c r="AD164" t="n">
        <v>0.931</v>
      </c>
      <c r="AE164" t="n">
        <v>0.00277</v>
      </c>
      <c r="AF164" t="n">
        <v>0.00315</v>
      </c>
      <c r="AG164" t="n">
        <v>1.2e-05</v>
      </c>
      <c r="AH164" t="n">
        <v>1.23</v>
      </c>
      <c r="AI164" t="n">
        <v>0.022</v>
      </c>
      <c r="AJ164" t="n">
        <v>5.9e-05</v>
      </c>
      <c r="AK164" t="n">
        <v>0.07000000000000001</v>
      </c>
      <c r="AL164" t="inlineStr">
        <is>
          <t>T</t>
        </is>
      </c>
      <c r="AM164" t="inlineStr">
        <is>
          <t>T</t>
        </is>
      </c>
      <c r="AN164" t="n">
        <v>0.0055</v>
      </c>
      <c r="AO164" t="n">
        <v>0.048</v>
      </c>
      <c r="AP164" t="n">
        <v>0.00109</v>
      </c>
      <c r="AQ164" t="inlineStr">
        <is>
          <t>T</t>
        </is>
      </c>
      <c r="AR164" t="n">
        <v>0.000696</v>
      </c>
      <c r="AS164" t="inlineStr">
        <is>
          <t>T</t>
        </is>
      </c>
      <c r="AT164" t="n">
        <v>0.008800000000000001</v>
      </c>
      <c r="AU164" t="inlineStr">
        <is>
          <t>T</t>
        </is>
      </c>
      <c r="AV164" t="inlineStr">
        <is>
          <t>T</t>
        </is>
      </c>
      <c r="AW164" t="inlineStr">
        <is>
          <t>T</t>
        </is>
      </c>
      <c r="AX164" t="n">
        <v>0.155</v>
      </c>
      <c r="AY164" t="n">
        <v>0.0518</v>
      </c>
      <c r="AZ164" t="n">
        <v>0.000567</v>
      </c>
      <c r="BA164" t="inlineStr">
        <is>
          <t>T</t>
        </is>
      </c>
      <c r="BB164" t="inlineStr">
        <is>
          <t>T</t>
        </is>
      </c>
      <c r="BC164" t="n">
        <v>0.000465</v>
      </c>
      <c r="BD164" t="n">
        <v>0.000129</v>
      </c>
      <c r="BE164" t="n">
        <v>0.00202</v>
      </c>
      <c r="BF164" t="inlineStr">
        <is>
          <t>T</t>
        </is>
      </c>
      <c r="BG164" t="n">
        <v>4e-05</v>
      </c>
      <c r="BH164" t="inlineStr">
        <is>
          <t>T</t>
        </is>
      </c>
      <c r="BI164" t="n">
        <v>0.00126</v>
      </c>
      <c r="BJ164" t="n">
        <v>0.128</v>
      </c>
      <c r="BK164" t="n">
        <v>5.7e-05</v>
      </c>
      <c r="BL164" t="n">
        <v>1.2e-05</v>
      </c>
      <c r="BM164" t="n">
        <v>0.000151</v>
      </c>
      <c r="BN164" t="n">
        <v>0.0063</v>
      </c>
      <c r="BO164" t="n">
        <v>5.4e-05</v>
      </c>
      <c r="BP164" t="n">
        <v>0.000895</v>
      </c>
      <c r="BQ164" t="n">
        <v>8.000000000000001e-05</v>
      </c>
      <c r="BR164" t="n">
        <v>0.0075</v>
      </c>
      <c r="BS164" t="n">
        <v>0.0027</v>
      </c>
    </row>
    <row r="165">
      <c r="A165" t="inlineStr">
        <is>
          <t>OREAS0239b</t>
        </is>
      </c>
      <c r="B165" t="n">
        <v>2.66e-05</v>
      </c>
      <c r="C165" t="n">
        <v>7.36</v>
      </c>
      <c r="D165" t="n">
        <v>0.08160000000000001</v>
      </c>
      <c r="E165" t="n">
        <v>0.000361</v>
      </c>
      <c r="F165" t="inlineStr">
        <is>
          <t>T</t>
        </is>
      </c>
      <c r="G165" t="n">
        <v>0.0678</v>
      </c>
      <c r="H165" t="n">
        <v>0.000242</v>
      </c>
      <c r="I165" t="n">
        <v>3.9e-05</v>
      </c>
      <c r="J165" t="n">
        <v>0.867</v>
      </c>
      <c r="K165" t="n">
        <v>9.300000000000001e-06</v>
      </c>
      <c r="L165" t="n">
        <v>0.0078</v>
      </c>
      <c r="M165" t="inlineStr">
        <is>
          <t>T</t>
        </is>
      </c>
      <c r="N165" t="n">
        <v>0.00169</v>
      </c>
      <c r="O165" t="n">
        <v>0.0123</v>
      </c>
      <c r="P165" t="n">
        <v>0.000937</v>
      </c>
      <c r="Q165" t="n">
        <v>0.00309</v>
      </c>
      <c r="R165" t="n">
        <v>0.000347</v>
      </c>
      <c r="S165" t="n">
        <v>0.000176</v>
      </c>
      <c r="T165" t="n">
        <v>0.000119</v>
      </c>
      <c r="U165" t="n">
        <v>4.07</v>
      </c>
      <c r="V165" t="n">
        <v>0.00193</v>
      </c>
      <c r="W165" t="n">
        <v>0.000496</v>
      </c>
      <c r="X165" t="n">
        <v>1e-05</v>
      </c>
      <c r="Y165" t="n">
        <v>0.000381</v>
      </c>
      <c r="Z165" t="inlineStr">
        <is>
          <t>T</t>
        </is>
      </c>
      <c r="AA165" t="n">
        <v>6.8e-05</v>
      </c>
      <c r="AB165" t="n">
        <v>6.8e-06</v>
      </c>
      <c r="AC165" t="inlineStr">
        <is>
          <t>T</t>
        </is>
      </c>
      <c r="AD165" t="n">
        <v>2.67</v>
      </c>
      <c r="AE165" t="n">
        <v>0.00379</v>
      </c>
      <c r="AF165" t="n">
        <v>0.00483</v>
      </c>
      <c r="AG165" t="n">
        <v>2.8e-05</v>
      </c>
      <c r="AH165" t="n">
        <v>1.72</v>
      </c>
      <c r="AI165" t="n">
        <v>0.039</v>
      </c>
      <c r="AJ165" t="n">
        <v>9.899999999999999e-05</v>
      </c>
      <c r="AK165" t="n">
        <v>0.6820000000000001</v>
      </c>
      <c r="AL165" t="n">
        <v>0.00141</v>
      </c>
      <c r="AM165" t="n">
        <v>0.00332</v>
      </c>
      <c r="AN165" t="n">
        <v>0.0059</v>
      </c>
      <c r="AO165" t="n">
        <v>0.065</v>
      </c>
      <c r="AP165" t="n">
        <v>0.00232</v>
      </c>
      <c r="AQ165" t="inlineStr">
        <is>
          <t>T</t>
        </is>
      </c>
      <c r="AR165" t="n">
        <v>0.000904</v>
      </c>
      <c r="AS165" t="inlineStr">
        <is>
          <t>T</t>
        </is>
      </c>
      <c r="AT165" t="n">
        <v>0.0083</v>
      </c>
      <c r="AU165" s="2" t="n">
        <v>2e-07</v>
      </c>
      <c r="AV165" t="inlineStr">
        <is>
          <t>T</t>
        </is>
      </c>
      <c r="AW165" t="inlineStr">
        <is>
          <t>T</t>
        </is>
      </c>
      <c r="AX165" t="n">
        <v>0.208</v>
      </c>
      <c r="AY165" t="n">
        <v>0.0727</v>
      </c>
      <c r="AZ165" t="n">
        <v>0.0014</v>
      </c>
      <c r="BA165" t="inlineStr">
        <is>
          <t>T</t>
        </is>
      </c>
      <c r="BB165" t="inlineStr">
        <is>
          <t>T</t>
        </is>
      </c>
      <c r="BC165" t="n">
        <v>0.0006310000000000001</v>
      </c>
      <c r="BD165" t="n">
        <v>0.000364</v>
      </c>
      <c r="BE165" t="n">
        <v>0.0121</v>
      </c>
      <c r="BF165" t="n">
        <v>0.000105</v>
      </c>
      <c r="BG165" t="n">
        <v>6.7e-05</v>
      </c>
      <c r="BH165" t="inlineStr">
        <is>
          <t>T</t>
        </is>
      </c>
      <c r="BI165" t="n">
        <v>0.00142</v>
      </c>
      <c r="BJ165" t="n">
        <v>0.46</v>
      </c>
      <c r="BK165" t="n">
        <v>8.3e-05</v>
      </c>
      <c r="BL165" t="n">
        <v>2.6e-05</v>
      </c>
      <c r="BM165" t="n">
        <v>0.000266</v>
      </c>
      <c r="BN165" t="n">
        <v>0.0067</v>
      </c>
      <c r="BO165" t="n">
        <v>0.000294</v>
      </c>
      <c r="BP165" t="n">
        <v>0.00156</v>
      </c>
      <c r="BQ165" t="n">
        <v>0.00017</v>
      </c>
      <c r="BR165" t="n">
        <v>0.0098</v>
      </c>
      <c r="BS165" t="n">
        <v>0.0131</v>
      </c>
    </row>
    <row r="166">
      <c r="A166" t="inlineStr">
        <is>
          <t>OREAS0023a</t>
        </is>
      </c>
      <c r="B166" t="n">
        <v>1e-05</v>
      </c>
      <c r="C166" t="inlineStr">
        <is>
          <t>T</t>
        </is>
      </c>
      <c r="D166" t="n">
        <v>0.0037</v>
      </c>
      <c r="E166" t="n">
        <v>3e-07</v>
      </c>
      <c r="F166" t="inlineStr">
        <is>
          <t>T</t>
        </is>
      </c>
      <c r="G166" t="n">
        <v>0.1092</v>
      </c>
      <c r="H166" t="inlineStr">
        <is>
          <t>T</t>
        </is>
      </c>
      <c r="I166" t="n">
        <v>1.5e-05</v>
      </c>
      <c r="J166" t="inlineStr">
        <is>
          <t>T</t>
        </is>
      </c>
      <c r="K166" t="n">
        <v>1.5e-05</v>
      </c>
      <c r="L166" t="inlineStr">
        <is>
          <t>T</t>
        </is>
      </c>
      <c r="M166" t="inlineStr">
        <is>
          <t>T</t>
        </is>
      </c>
      <c r="N166" t="n">
        <v>0.00148</v>
      </c>
      <c r="O166" t="inlineStr">
        <is>
          <t>T</t>
        </is>
      </c>
      <c r="P166" t="inlineStr">
        <is>
          <t>T</t>
        </is>
      </c>
      <c r="Q166" t="n">
        <v>0.00421</v>
      </c>
      <c r="R166" t="inlineStr">
        <is>
          <t>T</t>
        </is>
      </c>
      <c r="S166" t="inlineStr">
        <is>
          <t>T</t>
        </is>
      </c>
      <c r="T166" t="inlineStr">
        <is>
          <t>T</t>
        </is>
      </c>
      <c r="U166" t="inlineStr">
        <is>
          <t>T</t>
        </is>
      </c>
      <c r="V166" t="inlineStr">
        <is>
          <t>T</t>
        </is>
      </c>
      <c r="W166" t="inlineStr">
        <is>
          <t>T</t>
        </is>
      </c>
      <c r="X166" t="inlineStr">
        <is>
          <t>T</t>
        </is>
      </c>
      <c r="Y166" t="inlineStr">
        <is>
          <t>T</t>
        </is>
      </c>
      <c r="Z166" t="inlineStr">
        <is>
          <t>T</t>
        </is>
      </c>
      <c r="AA166" t="inlineStr">
        <is>
          <t>T</t>
        </is>
      </c>
      <c r="AB166" t="inlineStr">
        <is>
          <t>T</t>
        </is>
      </c>
      <c r="AC166" t="inlineStr">
        <is>
          <t>T</t>
        </is>
      </c>
      <c r="AD166" t="inlineStr">
        <is>
          <t>T</t>
        </is>
      </c>
      <c r="AE166" t="inlineStr">
        <is>
          <t>T</t>
        </is>
      </c>
      <c r="AF166" t="inlineStr">
        <is>
          <t>T</t>
        </is>
      </c>
      <c r="AG166" t="inlineStr">
        <is>
          <t>T</t>
        </is>
      </c>
      <c r="AH166" t="inlineStr">
        <is>
          <t>T</t>
        </is>
      </c>
      <c r="AI166" t="inlineStr">
        <is>
          <t>T</t>
        </is>
      </c>
      <c r="AJ166" t="n">
        <v>0.00096</v>
      </c>
      <c r="AK166" t="inlineStr">
        <is>
          <t>T</t>
        </is>
      </c>
      <c r="AL166" t="inlineStr">
        <is>
          <t>T</t>
        </is>
      </c>
      <c r="AM166" t="inlineStr">
        <is>
          <t>T</t>
        </is>
      </c>
      <c r="AN166" t="n">
        <v>0.00405</v>
      </c>
      <c r="AO166" t="inlineStr">
        <is>
          <t>T</t>
        </is>
      </c>
      <c r="AP166" t="n">
        <v>0.00213</v>
      </c>
      <c r="AQ166" t="inlineStr">
        <is>
          <t>T</t>
        </is>
      </c>
      <c r="AR166" t="inlineStr">
        <is>
          <t>T</t>
        </is>
      </c>
      <c r="AS166" t="inlineStr">
        <is>
          <t>T</t>
        </is>
      </c>
      <c r="AT166" t="inlineStr">
        <is>
          <t>T</t>
        </is>
      </c>
      <c r="AU166" t="inlineStr">
        <is>
          <t>T</t>
        </is>
      </c>
      <c r="AV166" t="inlineStr">
        <is>
          <t>T</t>
        </is>
      </c>
      <c r="AW166" t="inlineStr">
        <is>
          <t>T</t>
        </is>
      </c>
      <c r="AX166" t="inlineStr">
        <is>
          <t>T</t>
        </is>
      </c>
      <c r="AY166" t="n">
        <v>4.5e-05</v>
      </c>
      <c r="AZ166" t="inlineStr">
        <is>
          <t>T</t>
        </is>
      </c>
      <c r="BA166" t="inlineStr">
        <is>
          <t>T</t>
        </is>
      </c>
      <c r="BB166" t="inlineStr">
        <is>
          <t>T</t>
        </is>
      </c>
      <c r="BC166" t="inlineStr">
        <is>
          <t>T</t>
        </is>
      </c>
      <c r="BD166" t="n">
        <v>0.00031</v>
      </c>
      <c r="BE166" t="inlineStr">
        <is>
          <t>T</t>
        </is>
      </c>
      <c r="BF166" t="inlineStr">
        <is>
          <t>T</t>
        </is>
      </c>
      <c r="BG166" t="inlineStr">
        <is>
          <t>T</t>
        </is>
      </c>
      <c r="BH166" t="inlineStr">
        <is>
          <t>T</t>
        </is>
      </c>
      <c r="BI166" t="n">
        <v>0.00209</v>
      </c>
      <c r="BJ166" t="inlineStr">
        <is>
          <t>T</t>
        </is>
      </c>
      <c r="BK166" t="inlineStr">
        <is>
          <t>T</t>
        </is>
      </c>
      <c r="BL166" t="inlineStr">
        <is>
          <t>T</t>
        </is>
      </c>
      <c r="BM166" t="n">
        <v>0.00062</v>
      </c>
      <c r="BN166" t="inlineStr">
        <is>
          <t>T</t>
        </is>
      </c>
      <c r="BO166" t="n">
        <v>0.00037</v>
      </c>
      <c r="BP166" t="inlineStr">
        <is>
          <t>T</t>
        </is>
      </c>
      <c r="BQ166" t="inlineStr">
        <is>
          <t>T</t>
        </is>
      </c>
      <c r="BR166" t="n">
        <v>0.0069</v>
      </c>
      <c r="BS166" t="inlineStr">
        <is>
          <t>T</t>
        </is>
      </c>
    </row>
    <row r="167">
      <c r="A167" t="inlineStr">
        <is>
          <t>OREAS0023b</t>
        </is>
      </c>
      <c r="B167" t="n">
        <v>6.5e-06</v>
      </c>
      <c r="C167" t="n">
        <v>7.86</v>
      </c>
      <c r="D167" t="n">
        <v>0.00251</v>
      </c>
      <c r="E167" s="2" t="n">
        <v>3e-07</v>
      </c>
      <c r="F167" t="inlineStr">
        <is>
          <t>T</t>
        </is>
      </c>
      <c r="G167" t="n">
        <v>0.11</v>
      </c>
      <c r="H167" t="n">
        <v>0.000362</v>
      </c>
      <c r="I167" t="n">
        <v>1.5e-05</v>
      </c>
      <c r="J167" t="n">
        <v>2.58</v>
      </c>
      <c r="K167" t="n">
        <v>8.7e-06</v>
      </c>
      <c r="L167" t="n">
        <v>0.008</v>
      </c>
      <c r="M167" t="inlineStr">
        <is>
          <t>T</t>
        </is>
      </c>
      <c r="N167" t="n">
        <v>0.0014</v>
      </c>
      <c r="O167" t="n">
        <v>0.0065</v>
      </c>
      <c r="P167" t="n">
        <v>0.00157</v>
      </c>
      <c r="Q167" t="n">
        <v>0.00467</v>
      </c>
      <c r="R167" t="inlineStr">
        <is>
          <t>T</t>
        </is>
      </c>
      <c r="S167" t="inlineStr">
        <is>
          <t>T</t>
        </is>
      </c>
      <c r="T167" t="inlineStr">
        <is>
          <t>T</t>
        </is>
      </c>
      <c r="U167" t="n">
        <v>3.72</v>
      </c>
      <c r="V167" t="n">
        <v>0.00193</v>
      </c>
      <c r="W167" t="inlineStr">
        <is>
          <t>T</t>
        </is>
      </c>
      <c r="X167" t="inlineStr">
        <is>
          <t>T</t>
        </is>
      </c>
      <c r="Y167" t="n">
        <v>0.000312</v>
      </c>
      <c r="Z167" t="inlineStr">
        <is>
          <t>T</t>
        </is>
      </c>
      <c r="AA167" t="inlineStr">
        <is>
          <t>T</t>
        </is>
      </c>
      <c r="AB167" t="n">
        <v>5.3e-06</v>
      </c>
      <c r="AC167" t="inlineStr">
        <is>
          <t>T</t>
        </is>
      </c>
      <c r="AD167" t="n">
        <v>3.37</v>
      </c>
      <c r="AE167" t="n">
        <v>0.00381</v>
      </c>
      <c r="AF167" t="n">
        <v>0.00373</v>
      </c>
      <c r="AG167" t="inlineStr">
        <is>
          <t>T</t>
        </is>
      </c>
      <c r="AH167" t="n">
        <v>1.39</v>
      </c>
      <c r="AI167" t="n">
        <v>0.055</v>
      </c>
      <c r="AJ167" t="n">
        <v>0.00032</v>
      </c>
      <c r="AK167" t="n">
        <v>2.03</v>
      </c>
      <c r="AL167" t="n">
        <v>0.00216</v>
      </c>
      <c r="AM167" t="inlineStr">
        <is>
          <t>T</t>
        </is>
      </c>
      <c r="AN167" t="n">
        <v>0.004</v>
      </c>
      <c r="AO167" t="n">
        <v>0.104</v>
      </c>
      <c r="AP167" t="n">
        <v>0.00226</v>
      </c>
      <c r="AQ167" t="inlineStr">
        <is>
          <t>T</t>
        </is>
      </c>
      <c r="AR167" t="inlineStr">
        <is>
          <t>T</t>
        </is>
      </c>
      <c r="AS167" t="inlineStr">
        <is>
          <t>T</t>
        </is>
      </c>
      <c r="AT167" t="n">
        <v>0.0226</v>
      </c>
      <c r="AU167" t="inlineStr">
        <is>
          <t>T</t>
        </is>
      </c>
      <c r="AV167" t="inlineStr">
        <is>
          <t>T</t>
        </is>
      </c>
      <c r="AW167" t="inlineStr">
        <is>
          <t>T</t>
        </is>
      </c>
      <c r="AX167" t="n">
        <v>0.068</v>
      </c>
      <c r="AY167" t="n">
        <v>5.9e-05</v>
      </c>
      <c r="AZ167" t="n">
        <v>0.00128</v>
      </c>
      <c r="BA167" t="inlineStr">
        <is>
          <t>T</t>
        </is>
      </c>
      <c r="BB167" t="inlineStr">
        <is>
          <t>T</t>
        </is>
      </c>
      <c r="BC167" t="inlineStr">
        <is>
          <t>T</t>
        </is>
      </c>
      <c r="BD167" t="n">
        <v>0.000406</v>
      </c>
      <c r="BE167" t="n">
        <v>0.0301</v>
      </c>
      <c r="BF167" t="n">
        <v>0.000164</v>
      </c>
      <c r="BG167" t="inlineStr">
        <is>
          <t>T</t>
        </is>
      </c>
      <c r="BH167" t="inlineStr">
        <is>
          <t>T</t>
        </is>
      </c>
      <c r="BI167" t="n">
        <v>0.00217</v>
      </c>
      <c r="BJ167" t="n">
        <v>0.508</v>
      </c>
      <c r="BK167" t="n">
        <v>0.000118</v>
      </c>
      <c r="BL167" t="inlineStr">
        <is>
          <t>T</t>
        </is>
      </c>
      <c r="BM167" t="n">
        <v>0.000628</v>
      </c>
      <c r="BN167" t="n">
        <v>0.0112</v>
      </c>
      <c r="BO167" t="n">
        <v>0.000337</v>
      </c>
      <c r="BP167" t="n">
        <v>0.00274</v>
      </c>
      <c r="BQ167" t="inlineStr">
        <is>
          <t>T</t>
        </is>
      </c>
      <c r="BR167" t="n">
        <v>0.007</v>
      </c>
      <c r="BS167" t="n">
        <v>0.0095</v>
      </c>
    </row>
    <row r="168">
      <c r="A168" t="inlineStr">
        <is>
          <t>OREAS0240</t>
        </is>
      </c>
      <c r="B168" t="n">
        <v>0.00013</v>
      </c>
      <c r="C168" t="n">
        <v>6.84</v>
      </c>
      <c r="D168" t="n">
        <v>0.0065</v>
      </c>
      <c r="E168" t="n">
        <v>0.0005509999999999999</v>
      </c>
      <c r="F168" t="n">
        <v>0.00198</v>
      </c>
      <c r="G168" t="n">
        <v>0.0129</v>
      </c>
      <c r="H168" t="n">
        <v>4.3e-05</v>
      </c>
      <c r="I168" t="n">
        <v>5.3e-06</v>
      </c>
      <c r="J168" t="n">
        <v>6.85</v>
      </c>
      <c r="K168" t="n">
        <v>6.3e-05</v>
      </c>
      <c r="L168" t="n">
        <v>0.00133</v>
      </c>
      <c r="M168" t="inlineStr">
        <is>
          <t>T</t>
        </is>
      </c>
      <c r="N168" t="n">
        <v>0.00398</v>
      </c>
      <c r="O168" t="n">
        <v>0.0103</v>
      </c>
      <c r="P168" t="n">
        <v>9.7e-05</v>
      </c>
      <c r="Q168" t="n">
        <v>0.0168</v>
      </c>
      <c r="R168" t="n">
        <v>0.000351</v>
      </c>
      <c r="S168" t="n">
        <v>0.000217</v>
      </c>
      <c r="T168" t="n">
        <v>8.8e-05</v>
      </c>
      <c r="U168" t="n">
        <v>7.31</v>
      </c>
      <c r="V168" t="n">
        <v>0.00152</v>
      </c>
      <c r="W168" t="n">
        <v>0.000314</v>
      </c>
      <c r="X168" t="n">
        <v>9.799999999999999e-06</v>
      </c>
      <c r="Y168" t="n">
        <v>0.00017</v>
      </c>
      <c r="Z168" t="inlineStr">
        <is>
          <t>T</t>
        </is>
      </c>
      <c r="AA168" t="n">
        <v>7.4e-05</v>
      </c>
      <c r="AB168" t="n">
        <v>7.5e-06</v>
      </c>
      <c r="AC168" t="inlineStr">
        <is>
          <t>T</t>
        </is>
      </c>
      <c r="AD168" t="n">
        <v>0.453</v>
      </c>
      <c r="AE168" t="n">
        <v>0.000572</v>
      </c>
      <c r="AF168" t="n">
        <v>0.00114</v>
      </c>
      <c r="AG168" t="n">
        <v>3.1e-05</v>
      </c>
      <c r="AH168" t="n">
        <v>3.44</v>
      </c>
      <c r="AI168" t="n">
        <v>0.125</v>
      </c>
      <c r="AJ168" t="n">
        <v>0.00017</v>
      </c>
      <c r="AK168" t="n">
        <v>1.65</v>
      </c>
      <c r="AL168" t="n">
        <v>0.000337</v>
      </c>
      <c r="AM168" t="n">
        <v>0.0008319999999999999</v>
      </c>
      <c r="AN168" t="n">
        <v>0.0053</v>
      </c>
      <c r="AO168" t="n">
        <v>0.04</v>
      </c>
      <c r="AP168" t="n">
        <v>0.00285</v>
      </c>
      <c r="AQ168" t="inlineStr">
        <is>
          <t>T</t>
        </is>
      </c>
      <c r="AR168" t="n">
        <v>0.000177</v>
      </c>
      <c r="AS168" t="n">
        <v>1.3e-06</v>
      </c>
      <c r="AT168" t="n">
        <v>0.000608</v>
      </c>
      <c r="AU168" t="n">
        <v>2e-07</v>
      </c>
      <c r="AV168" t="inlineStr">
        <is>
          <t>T</t>
        </is>
      </c>
      <c r="AW168" t="inlineStr">
        <is>
          <t>T</t>
        </is>
      </c>
      <c r="AX168" t="n">
        <v>0.399</v>
      </c>
      <c r="AY168" t="n">
        <v>0.000148</v>
      </c>
      <c r="AZ168" t="n">
        <v>0.00379</v>
      </c>
      <c r="BA168" t="inlineStr">
        <is>
          <t>T</t>
        </is>
      </c>
      <c r="BB168" t="inlineStr">
        <is>
          <t>T</t>
        </is>
      </c>
      <c r="BC168" t="n">
        <v>0.000156</v>
      </c>
      <c r="BD168" t="n">
        <v>0.000108</v>
      </c>
      <c r="BE168" t="n">
        <v>0.0213</v>
      </c>
      <c r="BF168" t="n">
        <v>2.3e-05</v>
      </c>
      <c r="BG168" t="n">
        <v>5.3e-05</v>
      </c>
      <c r="BH168" t="n">
        <v>1.1e-05</v>
      </c>
      <c r="BI168" t="n">
        <v>0.000113</v>
      </c>
      <c r="BJ168" t="n">
        <v>0.572</v>
      </c>
      <c r="BK168" t="n">
        <v>2.3e-05</v>
      </c>
      <c r="BL168" t="n">
        <v>3.1e-05</v>
      </c>
      <c r="BM168" t="n">
        <v>3.3e-05</v>
      </c>
      <c r="BN168" t="n">
        <v>0.013</v>
      </c>
      <c r="BO168" t="n">
        <v>0.00369</v>
      </c>
      <c r="BP168" t="n">
        <v>0.00192</v>
      </c>
      <c r="BQ168" t="n">
        <v>0.00021</v>
      </c>
      <c r="BR168" t="n">
        <v>0.0142</v>
      </c>
      <c r="BS168" t="n">
        <v>0.0056</v>
      </c>
    </row>
    <row r="169">
      <c r="A169" t="inlineStr">
        <is>
          <t>OREAS0240b</t>
        </is>
      </c>
      <c r="B169" t="n">
        <v>0.000139</v>
      </c>
      <c r="C169" t="n">
        <v>6.49</v>
      </c>
      <c r="D169" t="n">
        <v>0.0098</v>
      </c>
      <c r="E169" t="n">
        <v>0.000565</v>
      </c>
      <c r="F169" t="n">
        <v>0.00226</v>
      </c>
      <c r="G169" t="n">
        <v>0.0324</v>
      </c>
      <c r="H169" t="n">
        <v>4.7e-05</v>
      </c>
      <c r="I169" t="n">
        <v>7.3e-06</v>
      </c>
      <c r="J169" t="n">
        <v>5.66</v>
      </c>
      <c r="K169" t="n">
        <v>8.899999999999999e-05</v>
      </c>
      <c r="L169" t="n">
        <v>0.00149</v>
      </c>
      <c r="M169" t="inlineStr">
        <is>
          <t>T</t>
        </is>
      </c>
      <c r="N169" t="n">
        <v>0.00403</v>
      </c>
      <c r="O169" t="n">
        <v>0.0146</v>
      </c>
      <c r="P169" t="n">
        <v>0.000138</v>
      </c>
      <c r="Q169" t="n">
        <v>0.0164</v>
      </c>
      <c r="R169" t="n">
        <v>0.000335</v>
      </c>
      <c r="S169" t="n">
        <v>0.000203</v>
      </c>
      <c r="T169" t="n">
        <v>8.7e-05</v>
      </c>
      <c r="U169" t="n">
        <v>7.31</v>
      </c>
      <c r="V169" t="n">
        <v>0.00148</v>
      </c>
      <c r="W169" t="n">
        <v>0.000289</v>
      </c>
      <c r="X169" t="n">
        <v>9.500000000000001e-06</v>
      </c>
      <c r="Y169" t="n">
        <v>0.000166</v>
      </c>
      <c r="Z169" t="inlineStr">
        <is>
          <t>T</t>
        </is>
      </c>
      <c r="AA169" t="n">
        <v>6.7e-05</v>
      </c>
      <c r="AB169" t="n">
        <v>7.5e-06</v>
      </c>
      <c r="AC169" t="inlineStr">
        <is>
          <t>T</t>
        </is>
      </c>
      <c r="AD169" t="n">
        <v>0.73</v>
      </c>
      <c r="AE169" t="n">
        <v>0.00066</v>
      </c>
      <c r="AF169" t="n">
        <v>0.00135</v>
      </c>
      <c r="AG169" t="n">
        <v>2.9e-05</v>
      </c>
      <c r="AH169" t="n">
        <v>3.44</v>
      </c>
      <c r="AI169" t="n">
        <v>0.14</v>
      </c>
      <c r="AJ169" t="n">
        <v>0.00029</v>
      </c>
      <c r="AK169" t="n">
        <v>1.87</v>
      </c>
      <c r="AL169" t="n">
        <v>0.000354</v>
      </c>
      <c r="AM169" t="n">
        <v>0.000874</v>
      </c>
      <c r="AN169" t="n">
        <v>0.0068</v>
      </c>
      <c r="AO169" t="n">
        <v>0.043</v>
      </c>
      <c r="AP169" t="n">
        <v>0.00405</v>
      </c>
      <c r="AQ169" t="inlineStr">
        <is>
          <t>T</t>
        </is>
      </c>
      <c r="AR169" t="n">
        <v>0.000191</v>
      </c>
      <c r="AS169" t="inlineStr">
        <is>
          <t>T</t>
        </is>
      </c>
      <c r="AT169" t="n">
        <v>0.000891</v>
      </c>
      <c r="AU169" t="n">
        <v>2e-07</v>
      </c>
      <c r="AV169" t="inlineStr">
        <is>
          <t>T</t>
        </is>
      </c>
      <c r="AW169" t="inlineStr">
        <is>
          <t>T</t>
        </is>
      </c>
      <c r="AX169" t="n">
        <v>0.549</v>
      </c>
      <c r="AY169" t="n">
        <v>0.000214</v>
      </c>
      <c r="AZ169" t="n">
        <v>0.00333</v>
      </c>
      <c r="BA169" t="inlineStr">
        <is>
          <t>T</t>
        </is>
      </c>
      <c r="BB169" t="inlineStr">
        <is>
          <t>T</t>
        </is>
      </c>
      <c r="BC169" t="n">
        <v>0.00016</v>
      </c>
      <c r="BD169" t="n">
        <v>0.000132</v>
      </c>
      <c r="BE169" t="n">
        <v>0.0196</v>
      </c>
      <c r="BF169" t="n">
        <v>2.4e-05</v>
      </c>
      <c r="BG169" t="n">
        <v>5e-05</v>
      </c>
      <c r="BH169" t="n">
        <v>1.4e-05</v>
      </c>
      <c r="BI169" t="n">
        <v>0.000145</v>
      </c>
      <c r="BJ169" t="n">
        <v>0.543</v>
      </c>
      <c r="BK169" t="n">
        <v>3.4e-05</v>
      </c>
      <c r="BL169" t="n">
        <v>2.9e-05</v>
      </c>
      <c r="BM169" t="n">
        <v>4.2e-05</v>
      </c>
      <c r="BN169" t="n">
        <v>0.0116</v>
      </c>
      <c r="BO169" t="n">
        <v>0.00471</v>
      </c>
      <c r="BP169" t="n">
        <v>0.00183</v>
      </c>
      <c r="BQ169" t="n">
        <v>0.000187</v>
      </c>
      <c r="BR169" t="n">
        <v>0.0173</v>
      </c>
      <c r="BS169" t="n">
        <v>0.0053</v>
      </c>
    </row>
    <row r="170">
      <c r="A170" t="inlineStr">
        <is>
          <t>OREAS0241</t>
        </is>
      </c>
      <c r="B170" t="n">
        <v>0.000171</v>
      </c>
      <c r="C170" t="n">
        <v>6.5</v>
      </c>
      <c r="D170" t="n">
        <v>0.0071</v>
      </c>
      <c r="E170" t="n">
        <v>0.000691</v>
      </c>
      <c r="F170" t="n">
        <v>0.0092</v>
      </c>
      <c r="G170" t="n">
        <v>0.0241</v>
      </c>
      <c r="H170" t="n">
        <v>4.8e-05</v>
      </c>
      <c r="I170" t="n">
        <v>6.7e-06</v>
      </c>
      <c r="J170" t="n">
        <v>5.83</v>
      </c>
      <c r="K170" t="n">
        <v>6.4e-05</v>
      </c>
      <c r="L170" t="n">
        <v>0.00139</v>
      </c>
      <c r="M170" t="inlineStr">
        <is>
          <t>T</t>
        </is>
      </c>
      <c r="N170" t="n">
        <v>0.00409</v>
      </c>
      <c r="O170" t="n">
        <v>0.0083</v>
      </c>
      <c r="P170" t="n">
        <v>0.000107</v>
      </c>
      <c r="Q170" t="n">
        <v>0.0169</v>
      </c>
      <c r="R170" t="n">
        <v>0.000386</v>
      </c>
      <c r="S170" t="n">
        <v>0.000235</v>
      </c>
      <c r="T170" t="n">
        <v>9.6e-05</v>
      </c>
      <c r="U170" t="n">
        <v>7.83</v>
      </c>
      <c r="V170" t="n">
        <v>0.00158</v>
      </c>
      <c r="W170" t="n">
        <v>0.000341</v>
      </c>
      <c r="X170" t="n">
        <v>1.3e-05</v>
      </c>
      <c r="Y170" t="n">
        <v>0.000181</v>
      </c>
      <c r="Z170" t="n">
        <v>5.7e-06</v>
      </c>
      <c r="AA170" t="n">
        <v>8.3e-05</v>
      </c>
      <c r="AB170" t="n">
        <v>7.8e-06</v>
      </c>
      <c r="AC170" t="inlineStr">
        <is>
          <t>T</t>
        </is>
      </c>
      <c r="AD170" t="n">
        <v>0.578</v>
      </c>
      <c r="AE170" t="n">
        <v>0.000618</v>
      </c>
      <c r="AF170" t="n">
        <v>0.00115</v>
      </c>
      <c r="AG170" t="n">
        <v>3.5e-05</v>
      </c>
      <c r="AH170" t="n">
        <v>3.34</v>
      </c>
      <c r="AI170" t="n">
        <v>0.13</v>
      </c>
      <c r="AJ170" t="n">
        <v>0.000163</v>
      </c>
      <c r="AK170" t="n">
        <v>2.12</v>
      </c>
      <c r="AL170" t="n">
        <v>0.000369</v>
      </c>
      <c r="AM170" t="n">
        <v>0.000909</v>
      </c>
      <c r="AN170" t="n">
        <v>0.00465</v>
      </c>
      <c r="AO170" t="n">
        <v>0.045</v>
      </c>
      <c r="AP170" t="n">
        <v>0.00322</v>
      </c>
      <c r="AQ170" t="inlineStr">
        <is>
          <t>T</t>
        </is>
      </c>
      <c r="AR170" t="n">
        <v>0.000198</v>
      </c>
      <c r="AS170" t="inlineStr">
        <is>
          <t>T</t>
        </is>
      </c>
      <c r="AT170" t="n">
        <v>0.000633</v>
      </c>
      <c r="AU170" t="n">
        <v>3e-07</v>
      </c>
      <c r="AV170" t="inlineStr">
        <is>
          <t>T</t>
        </is>
      </c>
      <c r="AW170" t="inlineStr">
        <is>
          <t>T</t>
        </is>
      </c>
      <c r="AX170" t="n">
        <v>0.466</v>
      </c>
      <c r="AY170" t="n">
        <v>0.00019</v>
      </c>
      <c r="AZ170" t="n">
        <v>0.00374</v>
      </c>
      <c r="BA170" t="n">
        <v>9.3e-05</v>
      </c>
      <c r="BB170" t="inlineStr">
        <is>
          <t>T</t>
        </is>
      </c>
      <c r="BC170" t="n">
        <v>0.000189</v>
      </c>
      <c r="BD170" t="n">
        <v>0.000113</v>
      </c>
      <c r="BE170" t="n">
        <v>0.009599999999999999</v>
      </c>
      <c r="BF170" t="n">
        <v>2.6e-05</v>
      </c>
      <c r="BG170" t="n">
        <v>6.1e-05</v>
      </c>
      <c r="BH170" t="n">
        <v>1.1e-05</v>
      </c>
      <c r="BI170" t="n">
        <v>0.000118</v>
      </c>
      <c r="BJ170" t="n">
        <v>0.626</v>
      </c>
      <c r="BK170" t="n">
        <v>2.6e-05</v>
      </c>
      <c r="BL170" t="n">
        <v>3.5e-05</v>
      </c>
      <c r="BM170" t="n">
        <v>3.7e-05</v>
      </c>
      <c r="BN170" t="n">
        <v>0.0152</v>
      </c>
      <c r="BO170" t="n">
        <v>0.00327</v>
      </c>
      <c r="BP170" t="n">
        <v>0.0021</v>
      </c>
      <c r="BQ170" t="n">
        <v>0.000228</v>
      </c>
      <c r="BR170" t="n">
        <v>0.0147</v>
      </c>
      <c r="BS170" t="n">
        <v>0.0058</v>
      </c>
    </row>
    <row r="171">
      <c r="A171" t="inlineStr">
        <is>
          <t>OREAS0241b</t>
        </is>
      </c>
      <c r="B171" t="n">
        <v>0.000173</v>
      </c>
      <c r="C171" t="n">
        <v>6.51</v>
      </c>
      <c r="D171" t="n">
        <v>0.008699999999999999</v>
      </c>
      <c r="E171" t="n">
        <v>0.000713</v>
      </c>
      <c r="F171" t="n">
        <v>0.00299</v>
      </c>
      <c r="G171" t="n">
        <v>0.0257</v>
      </c>
      <c r="H171" t="n">
        <v>4.6e-05</v>
      </c>
      <c r="I171" t="n">
        <v>6.9e-06</v>
      </c>
      <c r="J171" t="n">
        <v>5.79</v>
      </c>
      <c r="K171" t="n">
        <v>7.8e-05</v>
      </c>
      <c r="L171" t="n">
        <v>0.00148</v>
      </c>
      <c r="M171" t="inlineStr">
        <is>
          <t>T</t>
        </is>
      </c>
      <c r="N171" t="n">
        <v>0.00398</v>
      </c>
      <c r="O171" t="n">
        <v>0.0119</v>
      </c>
      <c r="P171" t="n">
        <v>0.000122</v>
      </c>
      <c r="Q171" t="n">
        <v>0.0166</v>
      </c>
      <c r="R171" t="n">
        <v>0.000363</v>
      </c>
      <c r="S171" t="n">
        <v>0.000221</v>
      </c>
      <c r="T171" t="n">
        <v>9.7e-05</v>
      </c>
      <c r="U171" t="n">
        <v>7.54</v>
      </c>
      <c r="V171" t="n">
        <v>0.00153</v>
      </c>
      <c r="W171" t="n">
        <v>0.000306</v>
      </c>
      <c r="X171" t="n">
        <v>1e-05</v>
      </c>
      <c r="Y171" t="n">
        <v>0.000175</v>
      </c>
      <c r="Z171" t="inlineStr">
        <is>
          <t>T</t>
        </is>
      </c>
      <c r="AA171" t="n">
        <v>7.6e-05</v>
      </c>
      <c r="AB171" t="n">
        <v>7.8e-06</v>
      </c>
      <c r="AC171" t="inlineStr">
        <is>
          <t>T</t>
        </is>
      </c>
      <c r="AD171" t="n">
        <v>0.629</v>
      </c>
      <c r="AE171" t="n">
        <v>0.000634</v>
      </c>
      <c r="AF171" t="n">
        <v>0.00128</v>
      </c>
      <c r="AG171" t="n">
        <v>3.2e-05</v>
      </c>
      <c r="AH171" t="n">
        <v>3.31</v>
      </c>
      <c r="AI171" t="n">
        <v>0.133</v>
      </c>
      <c r="AJ171" t="n">
        <v>0.000219</v>
      </c>
      <c r="AK171" t="n">
        <v>1.93</v>
      </c>
      <c r="AL171" t="n">
        <v>0.000366</v>
      </c>
      <c r="AM171" t="n">
        <v>0.00092</v>
      </c>
      <c r="AN171" t="n">
        <v>0.0055</v>
      </c>
      <c r="AO171" t="n">
        <v>0.044</v>
      </c>
      <c r="AP171" t="n">
        <v>0.00373</v>
      </c>
      <c r="AQ171" t="inlineStr">
        <is>
          <t>T</t>
        </is>
      </c>
      <c r="AR171" t="n">
        <v>0.000199</v>
      </c>
      <c r="AS171" t="inlineStr">
        <is>
          <t>T</t>
        </is>
      </c>
      <c r="AT171" t="n">
        <v>0.000791</v>
      </c>
      <c r="AU171" t="n">
        <v>3e-07</v>
      </c>
      <c r="AV171" t="inlineStr">
        <is>
          <t>T</t>
        </is>
      </c>
      <c r="AW171" t="inlineStr">
        <is>
          <t>T</t>
        </is>
      </c>
      <c r="AX171" t="n">
        <v>0.496</v>
      </c>
      <c r="AY171" t="n">
        <v>0.000198</v>
      </c>
      <c r="AZ171" t="n">
        <v>0.00353</v>
      </c>
      <c r="BA171" t="inlineStr">
        <is>
          <t>T</t>
        </is>
      </c>
      <c r="BB171" t="inlineStr">
        <is>
          <t>T</t>
        </is>
      </c>
      <c r="BC171" t="n">
        <v>0.00016</v>
      </c>
      <c r="BD171" t="n">
        <v>0.000132</v>
      </c>
      <c r="BE171" t="n">
        <v>0.0156</v>
      </c>
      <c r="BF171" t="n">
        <v>2.5e-05</v>
      </c>
      <c r="BG171" t="n">
        <v>5.3e-05</v>
      </c>
      <c r="BH171" t="n">
        <v>1.3e-05</v>
      </c>
      <c r="BI171" t="n">
        <v>0.00013</v>
      </c>
      <c r="BJ171" t="n">
        <v>0.592</v>
      </c>
      <c r="BK171" t="n">
        <v>3.1e-05</v>
      </c>
      <c r="BL171" t="n">
        <v>3.2e-05</v>
      </c>
      <c r="BM171" t="n">
        <v>4e-05</v>
      </c>
      <c r="BN171" t="n">
        <v>0.0131</v>
      </c>
      <c r="BO171" t="n">
        <v>0.00383</v>
      </c>
      <c r="BP171" t="n">
        <v>0.00195</v>
      </c>
      <c r="BQ171" t="n">
        <v>0.00021</v>
      </c>
      <c r="BR171" t="n">
        <v>0.0163</v>
      </c>
      <c r="BS171" t="n">
        <v>0.0057</v>
      </c>
    </row>
    <row r="172">
      <c r="A172" t="inlineStr">
        <is>
          <t>OREAS0242</t>
        </is>
      </c>
      <c r="B172" t="n">
        <v>0.000205</v>
      </c>
      <c r="C172" t="n">
        <v>6.69</v>
      </c>
      <c r="D172" t="n">
        <v>0.0068</v>
      </c>
      <c r="E172" t="n">
        <v>0.000867</v>
      </c>
      <c r="F172" t="n">
        <v>0.0052</v>
      </c>
      <c r="G172" t="n">
        <v>0.0201</v>
      </c>
      <c r="H172" t="n">
        <v>4.6e-05</v>
      </c>
      <c r="I172" t="n">
        <v>5.5e-06</v>
      </c>
      <c r="J172" t="n">
        <v>6.2</v>
      </c>
      <c r="K172" t="n">
        <v>6.499999999999999e-05</v>
      </c>
      <c r="L172" t="n">
        <v>0.00137</v>
      </c>
      <c r="M172" t="inlineStr">
        <is>
          <t>T</t>
        </is>
      </c>
      <c r="N172" t="n">
        <v>0.00395</v>
      </c>
      <c r="O172" t="n">
        <v>0.0092</v>
      </c>
      <c r="P172" t="n">
        <v>0.000103</v>
      </c>
      <c r="Q172" t="n">
        <v>0.0174</v>
      </c>
      <c r="R172" t="n">
        <v>0.000364</v>
      </c>
      <c r="S172" t="n">
        <v>0.000222</v>
      </c>
      <c r="T172" t="n">
        <v>8.8e-05</v>
      </c>
      <c r="U172" t="n">
        <v>7.58</v>
      </c>
      <c r="V172" t="n">
        <v>0.00151</v>
      </c>
      <c r="W172" t="n">
        <v>0.000325</v>
      </c>
      <c r="X172" t="n">
        <v>1.1e-05</v>
      </c>
      <c r="Y172" t="n">
        <v>0.000178</v>
      </c>
      <c r="Z172" t="inlineStr">
        <is>
          <t>T</t>
        </is>
      </c>
      <c r="AA172" t="n">
        <v>7.6e-05</v>
      </c>
      <c r="AB172" t="n">
        <v>7.900000000000001e-06</v>
      </c>
      <c r="AC172" t="inlineStr">
        <is>
          <t>T</t>
        </is>
      </c>
      <c r="AD172" t="n">
        <v>0.547</v>
      </c>
      <c r="AE172" t="n">
        <v>0.000592</v>
      </c>
      <c r="AF172" t="n">
        <v>0.00115</v>
      </c>
      <c r="AG172" t="n">
        <v>3.1e-05</v>
      </c>
      <c r="AH172" t="n">
        <v>3.32</v>
      </c>
      <c r="AI172" t="n">
        <v>0.127</v>
      </c>
      <c r="AJ172" t="n">
        <v>0.000161</v>
      </c>
      <c r="AK172" t="n">
        <v>1.89</v>
      </c>
      <c r="AL172" t="n">
        <v>0.000358</v>
      </c>
      <c r="AM172" t="n">
        <v>0.000868</v>
      </c>
      <c r="AN172" t="n">
        <v>0.00489</v>
      </c>
      <c r="AO172" t="n">
        <v>0.043</v>
      </c>
      <c r="AP172" t="n">
        <v>0.00308</v>
      </c>
      <c r="AQ172" t="inlineStr">
        <is>
          <t>T</t>
        </is>
      </c>
      <c r="AR172" t="n">
        <v>0.000186</v>
      </c>
      <c r="AS172" t="n">
        <v>1e-06</v>
      </c>
      <c r="AT172" t="n">
        <v>0.000679</v>
      </c>
      <c r="AU172" t="n">
        <v>2e-07</v>
      </c>
      <c r="AV172" t="inlineStr">
        <is>
          <t>T</t>
        </is>
      </c>
      <c r="AW172" t="inlineStr">
        <is>
          <t>T</t>
        </is>
      </c>
      <c r="AX172" t="n">
        <v>0.444</v>
      </c>
      <c r="AY172" t="n">
        <v>0.000178</v>
      </c>
      <c r="AZ172" t="n">
        <v>0.00373</v>
      </c>
      <c r="BA172" t="inlineStr">
        <is>
          <t>T</t>
        </is>
      </c>
      <c r="BB172" t="inlineStr">
        <is>
          <t>T</t>
        </is>
      </c>
      <c r="BC172" t="n">
        <v>0.000164</v>
      </c>
      <c r="BD172" t="n">
        <v>0.000115</v>
      </c>
      <c r="BE172" t="n">
        <v>0.0147</v>
      </c>
      <c r="BF172" t="n">
        <v>2.5e-05</v>
      </c>
      <c r="BG172" t="n">
        <v>5.5e-05</v>
      </c>
      <c r="BH172" t="n">
        <v>1.1e-05</v>
      </c>
      <c r="BI172" t="n">
        <v>0.000119</v>
      </c>
      <c r="BJ172" t="n">
        <v>0.602</v>
      </c>
      <c r="BK172" t="n">
        <v>2.6e-05</v>
      </c>
      <c r="BL172" t="n">
        <v>3.2e-05</v>
      </c>
      <c r="BM172" t="n">
        <v>3.6e-05</v>
      </c>
      <c r="BN172" t="n">
        <v>0.0142</v>
      </c>
      <c r="BO172" t="n">
        <v>0.0035</v>
      </c>
      <c r="BP172" t="n">
        <v>0.00201</v>
      </c>
      <c r="BQ172" t="n">
        <v>0.000218</v>
      </c>
      <c r="BR172" t="n">
        <v>0.0147</v>
      </c>
      <c r="BS172" t="n">
        <v>0.0058</v>
      </c>
    </row>
    <row r="173">
      <c r="A173" t="inlineStr">
        <is>
          <t>OREAS0243</t>
        </is>
      </c>
      <c r="B173" t="n">
        <v>0.000306</v>
      </c>
      <c r="C173" t="n">
        <v>6.38</v>
      </c>
      <c r="D173" t="n">
        <v>0.008500000000000001</v>
      </c>
      <c r="E173" t="n">
        <v>0.001239</v>
      </c>
      <c r="F173" t="n">
        <v>0.008500000000000001</v>
      </c>
      <c r="G173" t="n">
        <v>0.0252</v>
      </c>
      <c r="H173" t="n">
        <v>5.2e-05</v>
      </c>
      <c r="I173" t="n">
        <v>7.700000000000001e-06</v>
      </c>
      <c r="J173" t="n">
        <v>5.59</v>
      </c>
      <c r="K173" t="n">
        <v>7.9e-05</v>
      </c>
      <c r="L173" t="n">
        <v>0.00149</v>
      </c>
      <c r="M173" t="inlineStr">
        <is>
          <t>T</t>
        </is>
      </c>
      <c r="N173" t="n">
        <v>0.00393</v>
      </c>
      <c r="O173" t="n">
        <v>0.008500000000000001</v>
      </c>
      <c r="P173" t="n">
        <v>0.000127</v>
      </c>
      <c r="Q173" t="n">
        <v>0.0173</v>
      </c>
      <c r="R173" t="n">
        <v>0.000379</v>
      </c>
      <c r="S173" t="n">
        <v>0.00023</v>
      </c>
      <c r="T173" t="n">
        <v>9.3e-05</v>
      </c>
      <c r="U173" t="n">
        <v>7.55</v>
      </c>
      <c r="V173" t="n">
        <v>0.00154</v>
      </c>
      <c r="W173" t="n">
        <v>0.000333</v>
      </c>
      <c r="X173" t="n">
        <v>1.2e-05</v>
      </c>
      <c r="Y173" t="n">
        <v>0.000185</v>
      </c>
      <c r="Z173" t="n">
        <v>4.8e-06</v>
      </c>
      <c r="AA173" t="n">
        <v>8.000000000000001e-05</v>
      </c>
      <c r="AB173" t="n">
        <v>8e-06</v>
      </c>
      <c r="AC173" t="inlineStr">
        <is>
          <t>T</t>
        </is>
      </c>
      <c r="AD173" t="n">
        <v>0.643</v>
      </c>
      <c r="AE173" t="n">
        <v>0.000671</v>
      </c>
      <c r="AF173" t="n">
        <v>0.00123</v>
      </c>
      <c r="AG173" t="n">
        <v>3.5e-05</v>
      </c>
      <c r="AH173" t="n">
        <v>3.19</v>
      </c>
      <c r="AI173" t="n">
        <v>0.126</v>
      </c>
      <c r="AJ173" t="n">
        <v>0.000193</v>
      </c>
      <c r="AK173" t="n">
        <v>2.04</v>
      </c>
      <c r="AL173" t="n">
        <v>0.00037</v>
      </c>
      <c r="AM173" t="n">
        <v>0.000919</v>
      </c>
      <c r="AN173" t="n">
        <v>0.00468</v>
      </c>
      <c r="AO173" t="n">
        <v>0.044</v>
      </c>
      <c r="AP173" t="n">
        <v>0.00383</v>
      </c>
      <c r="AQ173" t="inlineStr">
        <is>
          <t>T</t>
        </is>
      </c>
      <c r="AR173" t="n">
        <v>0.000206</v>
      </c>
      <c r="AS173" t="inlineStr">
        <is>
          <t>T</t>
        </is>
      </c>
      <c r="AT173" t="n">
        <v>0.000759</v>
      </c>
      <c r="AU173" t="n">
        <v>3e-07</v>
      </c>
      <c r="AV173" t="inlineStr">
        <is>
          <t>T</t>
        </is>
      </c>
      <c r="AW173" t="inlineStr">
        <is>
          <t>T</t>
        </is>
      </c>
      <c r="AX173" t="n">
        <v>0.527</v>
      </c>
      <c r="AY173" t="n">
        <v>0.000224</v>
      </c>
      <c r="AZ173" t="n">
        <v>0.00359</v>
      </c>
      <c r="BA173" s="2" t="n">
        <v>0.0001</v>
      </c>
      <c r="BB173" t="inlineStr">
        <is>
          <t>T</t>
        </is>
      </c>
      <c r="BC173" t="n">
        <v>0.000186</v>
      </c>
      <c r="BD173" t="n">
        <v>0.000125</v>
      </c>
      <c r="BE173" t="n">
        <v>0.0098</v>
      </c>
      <c r="BF173" t="n">
        <v>2.6e-05</v>
      </c>
      <c r="BG173" t="n">
        <v>5.9e-05</v>
      </c>
      <c r="BH173" t="n">
        <v>1.3e-05</v>
      </c>
      <c r="BI173" t="n">
        <v>0.000139</v>
      </c>
      <c r="BJ173" t="n">
        <v>0.6</v>
      </c>
      <c r="BK173" t="n">
        <v>3.3e-05</v>
      </c>
      <c r="BL173" t="n">
        <v>3.4e-05</v>
      </c>
      <c r="BM173" t="n">
        <v>4.2e-05</v>
      </c>
      <c r="BN173" t="n">
        <v>0.0145</v>
      </c>
      <c r="BO173" t="n">
        <v>0.00377</v>
      </c>
      <c r="BP173" t="n">
        <v>0.00203</v>
      </c>
      <c r="BQ173" t="n">
        <v>0.00022</v>
      </c>
      <c r="BR173" t="n">
        <v>0.016</v>
      </c>
      <c r="BS173" t="n">
        <v>0.0061</v>
      </c>
    </row>
    <row r="174">
      <c r="A174" t="inlineStr">
        <is>
          <t>OREAS0245</t>
        </is>
      </c>
      <c r="B174" t="n">
        <v>0.000144</v>
      </c>
      <c r="C174" t="n">
        <v>6.24</v>
      </c>
      <c r="D174" t="n">
        <v>0.3778</v>
      </c>
      <c r="E174" t="n">
        <v>0.002573</v>
      </c>
      <c r="F174" t="inlineStr">
        <is>
          <t>T</t>
        </is>
      </c>
      <c r="G174" t="n">
        <v>0.0549</v>
      </c>
      <c r="H174" t="n">
        <v>0.000234</v>
      </c>
      <c r="I174" t="n">
        <v>6.999999999999999e-05</v>
      </c>
      <c r="J174" t="n">
        <v>0.8139999999999999</v>
      </c>
      <c r="K174" t="n">
        <v>7.5e-06</v>
      </c>
      <c r="L174" t="n">
        <v>0.0066</v>
      </c>
      <c r="M174" t="inlineStr">
        <is>
          <t>T</t>
        </is>
      </c>
      <c r="N174" t="n">
        <v>0.0013</v>
      </c>
      <c r="O174" t="n">
        <v>0.0103</v>
      </c>
      <c r="P174" t="n">
        <v>0.000871</v>
      </c>
      <c r="Q174" t="n">
        <v>0.0056</v>
      </c>
      <c r="R174" t="n">
        <v>0.000274</v>
      </c>
      <c r="S174" t="n">
        <v>0.000143</v>
      </c>
      <c r="T174" t="n">
        <v>0.0001</v>
      </c>
      <c r="U174" t="n">
        <v>3.45</v>
      </c>
      <c r="V174" t="n">
        <v>0.0017</v>
      </c>
      <c r="W174" t="n">
        <v>0.00042</v>
      </c>
      <c r="X174" t="inlineStr">
        <is>
          <t>T</t>
        </is>
      </c>
      <c r="Y174" t="n">
        <v>0.000315</v>
      </c>
      <c r="Z174" t="inlineStr">
        <is>
          <t>T</t>
        </is>
      </c>
      <c r="AA174" t="n">
        <v>5.2e-05</v>
      </c>
      <c r="AB174" t="n">
        <v>5.9e-06</v>
      </c>
      <c r="AC174" t="inlineStr">
        <is>
          <t>T</t>
        </is>
      </c>
      <c r="AD174" t="n">
        <v>2.55</v>
      </c>
      <c r="AE174" t="n">
        <v>0.00326</v>
      </c>
      <c r="AF174" t="n">
        <v>0.0038</v>
      </c>
      <c r="AG174" t="n">
        <v>2.3e-05</v>
      </c>
      <c r="AH174" t="n">
        <v>1.27</v>
      </c>
      <c r="AI174" t="n">
        <v>0.035</v>
      </c>
      <c r="AJ174" t="n">
        <v>0.000143</v>
      </c>
      <c r="AK174" t="n">
        <v>0.483</v>
      </c>
      <c r="AL174" t="n">
        <v>0.00107</v>
      </c>
      <c r="AM174" t="n">
        <v>0.0029</v>
      </c>
      <c r="AN174" t="n">
        <v>0.00473</v>
      </c>
      <c r="AO174" t="n">
        <v>0.049</v>
      </c>
      <c r="AP174" t="n">
        <v>0.00326</v>
      </c>
      <c r="AQ174" t="inlineStr">
        <is>
          <t>T</t>
        </is>
      </c>
      <c r="AR174" t="n">
        <v>0.000782</v>
      </c>
      <c r="AS174" t="inlineStr">
        <is>
          <t>T</t>
        </is>
      </c>
      <c r="AT174" t="n">
        <v>0.0149</v>
      </c>
      <c r="AU174" s="2" t="n">
        <v>2e-07</v>
      </c>
      <c r="AV174" t="inlineStr">
        <is>
          <t>T</t>
        </is>
      </c>
      <c r="AW174" t="inlineStr">
        <is>
          <t>T</t>
        </is>
      </c>
      <c r="AX174" t="n">
        <v>0.765</v>
      </c>
      <c r="AY174" t="n">
        <v>0.3471</v>
      </c>
      <c r="AZ174" t="n">
        <v>0.00115</v>
      </c>
      <c r="BA174" t="inlineStr">
        <is>
          <t>T</t>
        </is>
      </c>
      <c r="BB174" t="inlineStr">
        <is>
          <t>T</t>
        </is>
      </c>
      <c r="BC174" t="n">
        <v>0.000547</v>
      </c>
      <c r="BD174" t="n">
        <v>0.000338</v>
      </c>
      <c r="BE174" t="n">
        <v>0.009599999999999999</v>
      </c>
      <c r="BF174" t="n">
        <v>8.6e-05</v>
      </c>
      <c r="BG174" t="n">
        <v>5.1e-05</v>
      </c>
      <c r="BH174" t="inlineStr">
        <is>
          <t>T</t>
        </is>
      </c>
      <c r="BI174" t="n">
        <v>0.00123</v>
      </c>
      <c r="BJ174" t="n">
        <v>0.35</v>
      </c>
      <c r="BK174" t="n">
        <v>8.2e-05</v>
      </c>
      <c r="BL174" t="n">
        <v>2.2e-05</v>
      </c>
      <c r="BM174" t="n">
        <v>0.000248</v>
      </c>
      <c r="BN174" t="n">
        <v>0.0083</v>
      </c>
      <c r="BO174" t="n">
        <v>0.000676</v>
      </c>
      <c r="BP174" t="n">
        <v>0.00125</v>
      </c>
      <c r="BQ174" t="n">
        <v>0.000148</v>
      </c>
      <c r="BR174" t="n">
        <v>0.0092</v>
      </c>
      <c r="BS174" t="n">
        <v>0.0107</v>
      </c>
    </row>
    <row r="175">
      <c r="A175" t="inlineStr">
        <is>
          <t>OREAS0247</t>
        </is>
      </c>
      <c r="B175" t="n">
        <v>0.000216</v>
      </c>
      <c r="C175" t="n">
        <v>6.08</v>
      </c>
      <c r="D175" t="n">
        <v>0.3514</v>
      </c>
      <c r="E175" t="n">
        <v>0.004296</v>
      </c>
      <c r="F175" t="inlineStr">
        <is>
          <t>T</t>
        </is>
      </c>
      <c r="G175" t="n">
        <v>0.055</v>
      </c>
      <c r="H175" t="n">
        <v>0.000223</v>
      </c>
      <c r="I175" t="n">
        <v>5.8e-05</v>
      </c>
      <c r="J175" t="n">
        <v>0.826</v>
      </c>
      <c r="K175" t="n">
        <v>6.5e-06</v>
      </c>
      <c r="L175" t="n">
        <v>0.0067</v>
      </c>
      <c r="M175" t="inlineStr">
        <is>
          <t>T</t>
        </is>
      </c>
      <c r="N175" t="n">
        <v>0.0012</v>
      </c>
      <c r="O175" t="n">
        <v>0.0097</v>
      </c>
      <c r="P175" t="n">
        <v>0.000849</v>
      </c>
      <c r="Q175" t="n">
        <v>0.00422</v>
      </c>
      <c r="R175" t="n">
        <v>0.000273</v>
      </c>
      <c r="S175" t="n">
        <v>0.000149</v>
      </c>
      <c r="T175" t="n">
        <v>9.6e-05</v>
      </c>
      <c r="U175" t="n">
        <v>3.32</v>
      </c>
      <c r="V175" t="n">
        <v>0.00163</v>
      </c>
      <c r="W175" t="n">
        <v>0.000423</v>
      </c>
      <c r="X175" t="inlineStr">
        <is>
          <t>T</t>
        </is>
      </c>
      <c r="Y175" t="n">
        <v>0.000357</v>
      </c>
      <c r="Z175" t="inlineStr">
        <is>
          <t>T</t>
        </is>
      </c>
      <c r="AA175" t="n">
        <v>5.4e-05</v>
      </c>
      <c r="AB175" t="n">
        <v>5.8e-06</v>
      </c>
      <c r="AC175" t="inlineStr">
        <is>
          <t>T</t>
        </is>
      </c>
      <c r="AD175" t="n">
        <v>2.45</v>
      </c>
      <c r="AE175" t="n">
        <v>0.00331</v>
      </c>
      <c r="AF175" t="n">
        <v>0.00318</v>
      </c>
      <c r="AG175" t="n">
        <v>2.4e-05</v>
      </c>
      <c r="AH175" t="n">
        <v>1.22</v>
      </c>
      <c r="AI175" t="n">
        <v>0.036</v>
      </c>
      <c r="AJ175" t="n">
        <v>0.000176</v>
      </c>
      <c r="AK175" t="n">
        <v>0.499</v>
      </c>
      <c r="AL175" t="n">
        <v>0.00117</v>
      </c>
      <c r="AM175" t="n">
        <v>0.00293</v>
      </c>
      <c r="AN175" t="n">
        <v>0.00459</v>
      </c>
      <c r="AO175" t="n">
        <v>0.048</v>
      </c>
      <c r="AP175" t="n">
        <v>0.00319</v>
      </c>
      <c r="AQ175" t="inlineStr">
        <is>
          <t>T</t>
        </is>
      </c>
      <c r="AR175" t="n">
        <v>0.00079</v>
      </c>
      <c r="AS175" t="inlineStr">
        <is>
          <t>T</t>
        </is>
      </c>
      <c r="AT175" t="n">
        <v>0.0144</v>
      </c>
      <c r="AU175" s="2" t="n">
        <v>2e-07</v>
      </c>
      <c r="AV175" t="inlineStr">
        <is>
          <t>T</t>
        </is>
      </c>
      <c r="AW175" t="inlineStr">
        <is>
          <t>T</t>
        </is>
      </c>
      <c r="AX175" t="n">
        <v>0.714</v>
      </c>
      <c r="AY175" t="n">
        <v>0.3295</v>
      </c>
      <c r="AZ175" t="n">
        <v>0.00114</v>
      </c>
      <c r="BA175" t="inlineStr">
        <is>
          <t>T</t>
        </is>
      </c>
      <c r="BB175" t="inlineStr">
        <is>
          <t>T</t>
        </is>
      </c>
      <c r="BC175" t="n">
        <v>0.00055</v>
      </c>
      <c r="BD175" t="n">
        <v>0.000331</v>
      </c>
      <c r="BE175" t="n">
        <v>0.009599999999999999</v>
      </c>
      <c r="BF175" t="n">
        <v>9.2e-05</v>
      </c>
      <c r="BG175" t="n">
        <v>5.3e-05</v>
      </c>
      <c r="BH175" t="inlineStr">
        <is>
          <t>T</t>
        </is>
      </c>
      <c r="BI175" t="n">
        <v>0.00126</v>
      </c>
      <c r="BJ175" t="n">
        <v>0.39</v>
      </c>
      <c r="BK175" t="n">
        <v>8.000000000000001e-05</v>
      </c>
      <c r="BL175" t="n">
        <v>2.3e-05</v>
      </c>
      <c r="BM175" t="n">
        <v>0.000253</v>
      </c>
      <c r="BN175" t="n">
        <v>0.008200000000000001</v>
      </c>
      <c r="BO175" t="n">
        <v>0.000788</v>
      </c>
      <c r="BP175" t="n">
        <v>0.00131</v>
      </c>
      <c r="BQ175" t="n">
        <v>0.000154</v>
      </c>
      <c r="BR175" t="n">
        <v>0.0086</v>
      </c>
      <c r="BS175" t="n">
        <v>0.0125</v>
      </c>
    </row>
    <row r="176">
      <c r="A176" t="inlineStr">
        <is>
          <t>OREAS0024b</t>
        </is>
      </c>
      <c r="B176" t="inlineStr">
        <is>
          <t>T</t>
        </is>
      </c>
      <c r="C176" t="n">
        <v>8.02</v>
      </c>
      <c r="D176" t="n">
        <v>0.000796</v>
      </c>
      <c r="E176" s="2" t="n">
        <v>3e-07</v>
      </c>
      <c r="F176" t="inlineStr">
        <is>
          <t>T</t>
        </is>
      </c>
      <c r="G176" t="n">
        <v>0.0716</v>
      </c>
      <c r="H176" t="n">
        <v>0.000292</v>
      </c>
      <c r="I176" t="n">
        <v>6.8e-05</v>
      </c>
      <c r="J176" t="n">
        <v>1.08</v>
      </c>
      <c r="K176" t="inlineStr">
        <is>
          <t>T</t>
        </is>
      </c>
      <c r="L176" t="n">
        <v>0.008399999999999999</v>
      </c>
      <c r="M176" t="inlineStr">
        <is>
          <t>T</t>
        </is>
      </c>
      <c r="N176" t="n">
        <v>0.00169</v>
      </c>
      <c r="O176" t="n">
        <v>0.0118</v>
      </c>
      <c r="P176" t="n">
        <v>0.00107</v>
      </c>
      <c r="Q176" t="n">
        <v>0.0038</v>
      </c>
      <c r="R176" t="n">
        <v>0.000583</v>
      </c>
      <c r="S176" t="n">
        <v>0.000341</v>
      </c>
      <c r="T176" t="n">
        <v>0.000139</v>
      </c>
      <c r="U176" t="n">
        <v>4.39</v>
      </c>
      <c r="V176" t="n">
        <v>0.00201</v>
      </c>
      <c r="W176" t="n">
        <v>0.000627</v>
      </c>
      <c r="X176" t="inlineStr">
        <is>
          <t>T</t>
        </is>
      </c>
      <c r="Y176" t="n">
        <v>0.00039</v>
      </c>
      <c r="Z176" t="inlineStr">
        <is>
          <t>T</t>
        </is>
      </c>
      <c r="AA176" t="n">
        <v>0.000117</v>
      </c>
      <c r="AB176" t="inlineStr">
        <is>
          <t>T</t>
        </is>
      </c>
      <c r="AC176" t="inlineStr">
        <is>
          <t>T</t>
        </is>
      </c>
      <c r="AD176" t="n">
        <v>2.81</v>
      </c>
      <c r="AE176" t="n">
        <v>0.00424</v>
      </c>
      <c r="AF176" t="n">
        <v>0.0052</v>
      </c>
      <c r="AG176" t="n">
        <v>4.9e-05</v>
      </c>
      <c r="AH176" t="n">
        <v>1.65</v>
      </c>
      <c r="AI176" t="n">
        <v>0.044</v>
      </c>
      <c r="AJ176" t="n">
        <v>0.000403</v>
      </c>
      <c r="AK176" t="n">
        <v>0.846</v>
      </c>
      <c r="AL176" t="n">
        <v>0.00146</v>
      </c>
      <c r="AM176" t="n">
        <v>0.00387</v>
      </c>
      <c r="AN176" t="n">
        <v>0.0061</v>
      </c>
      <c r="AO176" t="n">
        <v>0.06900000000000001</v>
      </c>
      <c r="AP176" t="n">
        <v>0.00231</v>
      </c>
      <c r="AQ176" t="inlineStr">
        <is>
          <t>T</t>
        </is>
      </c>
      <c r="AR176" t="n">
        <v>0.00102</v>
      </c>
      <c r="AS176" t="inlineStr">
        <is>
          <t>T</t>
        </is>
      </c>
      <c r="AT176" t="n">
        <v>0.0161</v>
      </c>
      <c r="AU176" t="inlineStr">
        <is>
          <t>T</t>
        </is>
      </c>
      <c r="AV176" t="inlineStr">
        <is>
          <t>T</t>
        </is>
      </c>
      <c r="AW176" t="inlineStr">
        <is>
          <t>T</t>
        </is>
      </c>
      <c r="AX176" t="n">
        <v>0.198</v>
      </c>
      <c r="AY176" t="n">
        <v>0.0001</v>
      </c>
      <c r="AZ176" t="n">
        <v>0.00153</v>
      </c>
      <c r="BA176" t="inlineStr">
        <is>
          <t>T</t>
        </is>
      </c>
      <c r="BB176" t="n">
        <v>30.8507048</v>
      </c>
      <c r="BC176" t="n">
        <v>0.000717</v>
      </c>
      <c r="BD176" t="n">
        <v>0.000425</v>
      </c>
      <c r="BE176" t="n">
        <v>0.0124</v>
      </c>
      <c r="BF176" t="n">
        <v>0.000123</v>
      </c>
      <c r="BG176" t="n">
        <v>9.8e-05</v>
      </c>
      <c r="BH176" t="inlineStr">
        <is>
          <t>T</t>
        </is>
      </c>
      <c r="BI176" t="n">
        <v>0.00164</v>
      </c>
      <c r="BJ176" t="n">
        <v>0.468</v>
      </c>
      <c r="BK176" t="n">
        <v>8.6e-05</v>
      </c>
      <c r="BL176" t="n">
        <v>5e-05</v>
      </c>
      <c r="BM176" t="n">
        <v>0.000306</v>
      </c>
      <c r="BN176" t="n">
        <v>0.0112</v>
      </c>
      <c r="BO176" t="n">
        <v>0.000364</v>
      </c>
      <c r="BP176" t="n">
        <v>0.00199</v>
      </c>
      <c r="BQ176" t="n">
        <v>0.000324</v>
      </c>
      <c r="BR176" t="n">
        <v>0.0105</v>
      </c>
      <c r="BS176" t="n">
        <v>0.0134</v>
      </c>
    </row>
    <row r="177">
      <c r="A177" t="inlineStr">
        <is>
          <t>OREAS0024c</t>
        </is>
      </c>
      <c r="B177" s="2" t="n">
        <v>2e-05</v>
      </c>
      <c r="C177" t="n">
        <v>7.45</v>
      </c>
      <c r="D177" s="2" t="n">
        <v>2e-05</v>
      </c>
      <c r="E177" s="2" t="n">
        <v>1e-07</v>
      </c>
      <c r="F177" t="inlineStr">
        <is>
          <t>T</t>
        </is>
      </c>
      <c r="G177" t="n">
        <v>0.0269</v>
      </c>
      <c r="H177" t="n">
        <v>0.000105</v>
      </c>
      <c r="I177" s="2" t="n">
        <v>1e-05</v>
      </c>
      <c r="J177" t="n">
        <v>5.86</v>
      </c>
      <c r="K177" s="2" t="n">
        <v>1e-05</v>
      </c>
      <c r="L177" t="inlineStr">
        <is>
          <t>T</t>
        </is>
      </c>
      <c r="M177" t="inlineStr">
        <is>
          <t>T</t>
        </is>
      </c>
      <c r="N177" t="n">
        <v>0.00427</v>
      </c>
      <c r="O177" t="n">
        <v>0.0193</v>
      </c>
      <c r="P177" t="inlineStr">
        <is>
          <t>T</t>
        </is>
      </c>
      <c r="Q177" t="n">
        <v>0.00486</v>
      </c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n">
        <v>7.62</v>
      </c>
      <c r="V177" t="inlineStr">
        <is>
          <t>T</t>
        </is>
      </c>
      <c r="W177" t="inlineStr">
        <is>
          <t>T</t>
        </is>
      </c>
      <c r="X177" t="inlineStr">
        <is>
          <t>T</t>
        </is>
      </c>
      <c r="Y177" t="n">
        <v>0.000375</v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inlineStr">
        <is>
          <t>T</t>
        </is>
      </c>
      <c r="AD177" t="n">
        <v>0.735</v>
      </c>
      <c r="AE177" t="inlineStr">
        <is>
          <t>T</t>
        </is>
      </c>
      <c r="AF177" t="n">
        <v>0.0008319999999999999</v>
      </c>
      <c r="AG177" t="inlineStr">
        <is>
          <t>T</t>
        </is>
      </c>
      <c r="AH177" t="n">
        <v>3.93</v>
      </c>
      <c r="AI177" t="n">
        <v>0.108</v>
      </c>
      <c r="AJ177" t="n">
        <v>0.000249</v>
      </c>
      <c r="AK177" t="n">
        <v>2.42</v>
      </c>
      <c r="AL177" t="n">
        <v>0.00238</v>
      </c>
      <c r="AM177" t="inlineStr">
        <is>
          <t>T</t>
        </is>
      </c>
      <c r="AN177" t="n">
        <v>0.0138</v>
      </c>
      <c r="AO177" t="n">
        <v>0.156</v>
      </c>
      <c r="AP177" t="n">
        <v>0.00029</v>
      </c>
      <c r="AQ177" t="inlineStr">
        <is>
          <t>T</t>
        </is>
      </c>
      <c r="AR177" t="inlineStr">
        <is>
          <t>T</t>
        </is>
      </c>
      <c r="AS177" t="inlineStr">
        <is>
          <t>T</t>
        </is>
      </c>
      <c r="AT177" t="n">
        <v>0.00219</v>
      </c>
      <c r="AU177" t="inlineStr">
        <is>
          <t>T</t>
        </is>
      </c>
      <c r="AV177" t="inlineStr">
        <is>
          <t>T</t>
        </is>
      </c>
      <c r="AW177" t="inlineStr">
        <is>
          <t>T</t>
        </is>
      </c>
      <c r="AX177" t="inlineStr">
        <is>
          <t>T</t>
        </is>
      </c>
      <c r="AY177" s="2" t="n">
        <v>1e-05</v>
      </c>
      <c r="AZ177" t="n">
        <v>0.00216</v>
      </c>
      <c r="BA177" t="inlineStr">
        <is>
          <t>T</t>
        </is>
      </c>
      <c r="BB177" t="inlineStr">
        <is>
          <t>T</t>
        </is>
      </c>
      <c r="BC177" t="inlineStr">
        <is>
          <t>T</t>
        </is>
      </c>
      <c r="BD177" t="n">
        <v>0.000151</v>
      </c>
      <c r="BE177" t="n">
        <v>0.0442</v>
      </c>
      <c r="BF177" t="n">
        <v>0.000148</v>
      </c>
      <c r="BG177" t="inlineStr">
        <is>
          <t>T</t>
        </is>
      </c>
      <c r="BH177" t="inlineStr">
        <is>
          <t>T</t>
        </is>
      </c>
      <c r="BI177" t="n">
        <v>0.000308</v>
      </c>
      <c r="BJ177" t="n">
        <v>1.06</v>
      </c>
      <c r="BK177" t="inlineStr">
        <is>
          <t>T</t>
        </is>
      </c>
      <c r="BL177" t="inlineStr">
        <is>
          <t>T</t>
        </is>
      </c>
      <c r="BM177" t="n">
        <v>7.6e-05</v>
      </c>
      <c r="BN177" t="n">
        <v>0.0161</v>
      </c>
      <c r="BO177" t="n">
        <v>5.3e-05</v>
      </c>
      <c r="BP177" t="n">
        <v>0.00223</v>
      </c>
      <c r="BQ177" t="inlineStr">
        <is>
          <t>T</t>
        </is>
      </c>
      <c r="BR177" t="n">
        <v>0.0108</v>
      </c>
      <c r="BS177" t="n">
        <v>0.0143</v>
      </c>
    </row>
    <row r="178">
      <c r="A178" t="inlineStr">
        <is>
          <t>OREAS0024d</t>
        </is>
      </c>
      <c r="B178" s="2" t="n">
        <v>2e-05</v>
      </c>
      <c r="C178" t="n">
        <v>7.77</v>
      </c>
      <c r="D178" t="n">
        <v>0.000135</v>
      </c>
      <c r="E178" s="2" t="n">
        <v>1e-07</v>
      </c>
      <c r="F178" t="inlineStr">
        <is>
          <t>T</t>
        </is>
      </c>
      <c r="G178" t="n">
        <v>0.0536</v>
      </c>
      <c r="H178" t="n">
        <v>0.000214</v>
      </c>
      <c r="I178" t="n">
        <v>3e-06</v>
      </c>
      <c r="J178" t="n">
        <v>5.62</v>
      </c>
      <c r="K178" t="n">
        <v>1.2e-05</v>
      </c>
      <c r="L178" t="n">
        <v>0.0059</v>
      </c>
      <c r="M178" t="inlineStr">
        <is>
          <t>T</t>
        </is>
      </c>
      <c r="N178" t="n">
        <v>0.00442</v>
      </c>
      <c r="O178" t="n">
        <v>0.0147</v>
      </c>
      <c r="P178" t="n">
        <v>0.000118</v>
      </c>
      <c r="Q178" t="n">
        <v>0.00432</v>
      </c>
      <c r="R178" t="inlineStr">
        <is>
          <t>T</t>
        </is>
      </c>
      <c r="S178" t="inlineStr">
        <is>
          <t>T</t>
        </is>
      </c>
      <c r="T178" t="inlineStr">
        <is>
          <t>T</t>
        </is>
      </c>
      <c r="U178" t="n">
        <v>7.97</v>
      </c>
      <c r="V178" t="n">
        <v>0.00221</v>
      </c>
      <c r="W178" t="inlineStr">
        <is>
          <t>T</t>
        </is>
      </c>
      <c r="X178" t="inlineStr">
        <is>
          <t>T</t>
        </is>
      </c>
      <c r="Y178" t="n">
        <v>0.00047</v>
      </c>
      <c r="Z178" t="inlineStr">
        <is>
          <t>T</t>
        </is>
      </c>
      <c r="AA178" t="inlineStr">
        <is>
          <t>T</t>
        </is>
      </c>
      <c r="AB178" t="n">
        <v>7.4e-06</v>
      </c>
      <c r="AC178" t="inlineStr">
        <is>
          <t>T</t>
        </is>
      </c>
      <c r="AD178" t="n">
        <v>1.69</v>
      </c>
      <c r="AE178" t="n">
        <v>0.00291</v>
      </c>
      <c r="AF178" t="n">
        <v>0.00108</v>
      </c>
      <c r="AG178" t="n">
        <v>2.3e-05</v>
      </c>
      <c r="AH178" t="n">
        <v>4.56</v>
      </c>
      <c r="AI178" t="n">
        <v>0.115</v>
      </c>
      <c r="AJ178" t="n">
        <v>0.000446</v>
      </c>
      <c r="AK178" t="n">
        <v>2.33</v>
      </c>
      <c r="AL178" t="n">
        <v>0.00446</v>
      </c>
      <c r="AM178" t="inlineStr">
        <is>
          <t>T</t>
        </is>
      </c>
      <c r="AN178" t="n">
        <v>0.0137</v>
      </c>
      <c r="AO178" t="n">
        <v>0.252</v>
      </c>
      <c r="AP178" t="n">
        <v>0.000356</v>
      </c>
      <c r="AQ178" t="inlineStr">
        <is>
          <t>T</t>
        </is>
      </c>
      <c r="AR178" t="inlineStr">
        <is>
          <t>T</t>
        </is>
      </c>
      <c r="AS178" t="inlineStr">
        <is>
          <t>T</t>
        </is>
      </c>
      <c r="AT178" t="n">
        <v>0.00372</v>
      </c>
      <c r="AU178" t="inlineStr">
        <is>
          <t>T</t>
        </is>
      </c>
      <c r="AV178" t="inlineStr">
        <is>
          <t>T</t>
        </is>
      </c>
      <c r="AW178" t="inlineStr">
        <is>
          <t>T</t>
        </is>
      </c>
      <c r="AX178" t="n">
        <v>0.042</v>
      </c>
      <c r="AY178" t="inlineStr">
        <is>
          <t>T</t>
        </is>
      </c>
      <c r="AZ178" t="n">
        <v>0.002</v>
      </c>
      <c r="BA178" t="inlineStr">
        <is>
          <t>T</t>
        </is>
      </c>
      <c r="BB178" t="inlineStr">
        <is>
          <t>T</t>
        </is>
      </c>
      <c r="BC178" t="inlineStr">
        <is>
          <t>T</t>
        </is>
      </c>
      <c r="BD178" t="n">
        <v>0.000189</v>
      </c>
      <c r="BE178" t="n">
        <v>0.07480000000000001</v>
      </c>
      <c r="BF178" t="n">
        <v>0.000301</v>
      </c>
      <c r="BG178" t="n">
        <v>7.9e-05</v>
      </c>
      <c r="BH178" t="inlineStr">
        <is>
          <t>T</t>
        </is>
      </c>
      <c r="BI178" t="n">
        <v>0.000378</v>
      </c>
      <c r="BJ178" t="n">
        <v>1.22</v>
      </c>
      <c r="BK178" t="n">
        <v>1.2e-05</v>
      </c>
      <c r="BL178" t="inlineStr">
        <is>
          <t>T</t>
        </is>
      </c>
      <c r="BM178" t="n">
        <v>0.00014</v>
      </c>
      <c r="BN178" t="n">
        <v>0.0201</v>
      </c>
      <c r="BO178" t="inlineStr">
        <is>
          <t>T</t>
        </is>
      </c>
      <c r="BP178" t="n">
        <v>0.00204</v>
      </c>
      <c r="BQ178" t="inlineStr">
        <is>
          <t>T</t>
        </is>
      </c>
      <c r="BR178" t="n">
        <v>0.0104</v>
      </c>
      <c r="BS178" t="n">
        <v>0.0205</v>
      </c>
    </row>
    <row r="179">
      <c r="A179" t="inlineStr">
        <is>
          <t>OREAS0024P</t>
        </is>
      </c>
      <c r="B179" t="n">
        <v>1e-05</v>
      </c>
      <c r="C179" t="n">
        <v>7.66</v>
      </c>
      <c r="D179" t="n">
        <v>0.0002</v>
      </c>
      <c r="E179" s="2" t="n">
        <v>2e-07</v>
      </c>
      <c r="F179" t="inlineStr">
        <is>
          <t>T</t>
        </is>
      </c>
      <c r="G179" t="n">
        <v>0.0285</v>
      </c>
      <c r="H179" t="inlineStr">
        <is>
          <t>T</t>
        </is>
      </c>
      <c r="I179" s="2" t="n">
        <v>5e-06</v>
      </c>
      <c r="J179" t="n">
        <v>6.07</v>
      </c>
      <c r="K179" s="2" t="n">
        <v>3e-05</v>
      </c>
      <c r="L179" t="n">
        <v>0.00376</v>
      </c>
      <c r="M179" t="inlineStr">
        <is>
          <t>T</t>
        </is>
      </c>
      <c r="N179" t="n">
        <v>0.0044</v>
      </c>
      <c r="O179" t="n">
        <v>0.0221</v>
      </c>
      <c r="P179" t="inlineStr">
        <is>
          <t>T</t>
        </is>
      </c>
      <c r="Q179" t="n">
        <v>0.0052</v>
      </c>
      <c r="R179" t="n">
        <v>0.00046</v>
      </c>
      <c r="S179" t="n">
        <v>0.00022</v>
      </c>
      <c r="T179" t="n">
        <v>0.00016</v>
      </c>
      <c r="U179" t="n">
        <v>7.97</v>
      </c>
      <c r="V179" t="inlineStr">
        <is>
          <t>T</t>
        </is>
      </c>
      <c r="W179" t="n">
        <v>0.00053</v>
      </c>
      <c r="X179" t="inlineStr">
        <is>
          <t>T</t>
        </is>
      </c>
      <c r="Y179" t="inlineStr">
        <is>
          <t>T</t>
        </is>
      </c>
      <c r="Z179" t="inlineStr">
        <is>
          <t>T</t>
        </is>
      </c>
      <c r="AA179" t="n">
        <v>8.000000000000001e-05</v>
      </c>
      <c r="AB179" t="inlineStr">
        <is>
          <t>T</t>
        </is>
      </c>
      <c r="AC179" t="inlineStr">
        <is>
          <t>T</t>
        </is>
      </c>
      <c r="AD179" t="n">
        <v>0.7</v>
      </c>
      <c r="AE179" t="n">
        <v>0.00174</v>
      </c>
      <c r="AF179" t="inlineStr">
        <is>
          <t>T</t>
        </is>
      </c>
      <c r="AG179" t="n">
        <v>2e-05</v>
      </c>
      <c r="AH179" t="n">
        <v>4.13</v>
      </c>
      <c r="AI179" t="n">
        <v>0.11</v>
      </c>
      <c r="AJ179" t="inlineStr">
        <is>
          <t>T</t>
        </is>
      </c>
      <c r="AK179" t="n">
        <v>2.31</v>
      </c>
      <c r="AL179" t="n">
        <v>0.0021</v>
      </c>
      <c r="AM179" t="n">
        <v>0.00199</v>
      </c>
      <c r="AN179" t="n">
        <v>0.0141</v>
      </c>
      <c r="AO179" t="n">
        <v>0.136</v>
      </c>
      <c r="AP179" t="n">
        <v>0.00029</v>
      </c>
      <c r="AQ179" s="2" t="n">
        <v>0.0002</v>
      </c>
      <c r="AR179" t="n">
        <v>0.00047</v>
      </c>
      <c r="AS179" s="2" t="n">
        <v>0.0001</v>
      </c>
      <c r="AT179" t="n">
        <v>0.00224</v>
      </c>
      <c r="AU179" t="inlineStr">
        <is>
          <t>T</t>
        </is>
      </c>
      <c r="AV179" t="inlineStr">
        <is>
          <t>T</t>
        </is>
      </c>
      <c r="AW179" t="inlineStr">
        <is>
          <t>T</t>
        </is>
      </c>
      <c r="AX179" t="n">
        <v>0.013</v>
      </c>
      <c r="AY179" t="n">
        <v>1.4e-05</v>
      </c>
      <c r="AZ179" t="inlineStr">
        <is>
          <t>T</t>
        </is>
      </c>
      <c r="BA179" t="inlineStr">
        <is>
          <t>T</t>
        </is>
      </c>
      <c r="BB179" t="n">
        <v>24.2</v>
      </c>
      <c r="BC179" t="n">
        <v>0.00047</v>
      </c>
      <c r="BD179" t="n">
        <v>0.0002</v>
      </c>
      <c r="BE179" t="n">
        <v>0.0403</v>
      </c>
      <c r="BF179" t="inlineStr">
        <is>
          <t>T</t>
        </is>
      </c>
      <c r="BG179" t="n">
        <v>8.1e-05</v>
      </c>
      <c r="BH179" t="inlineStr">
        <is>
          <t>T</t>
        </is>
      </c>
      <c r="BI179" t="n">
        <v>0.000285</v>
      </c>
      <c r="BJ179" t="n">
        <v>1.1</v>
      </c>
      <c r="BK179" t="inlineStr">
        <is>
          <t>T</t>
        </is>
      </c>
      <c r="BL179" t="n">
        <v>3e-05</v>
      </c>
      <c r="BM179" t="n">
        <v>7.499999999999999e-05</v>
      </c>
      <c r="BN179" t="inlineStr">
        <is>
          <t>T</t>
        </is>
      </c>
      <c r="BO179" t="inlineStr">
        <is>
          <t>T</t>
        </is>
      </c>
      <c r="BP179" t="n">
        <v>0.00229</v>
      </c>
      <c r="BQ179" t="n">
        <v>0.000183</v>
      </c>
      <c r="BR179" t="n">
        <v>0.0114</v>
      </c>
      <c r="BS179" t="n">
        <v>0.0141</v>
      </c>
    </row>
    <row r="180">
      <c r="A180" t="inlineStr">
        <is>
          <t>OREAS0250</t>
        </is>
      </c>
      <c r="B180" t="n">
        <v>2.58e-05</v>
      </c>
      <c r="C180" t="n">
        <v>1.34</v>
      </c>
      <c r="D180" t="n">
        <v>0.00118</v>
      </c>
      <c r="E180" t="n">
        <v>3.09e-05</v>
      </c>
      <c r="F180" s="2" t="n">
        <v>0.001</v>
      </c>
      <c r="G180" t="n">
        <v>0.0069</v>
      </c>
      <c r="H180" t="n">
        <v>6e-05</v>
      </c>
      <c r="I180" t="n">
        <v>8.1e-06</v>
      </c>
      <c r="J180" t="n">
        <v>0.884</v>
      </c>
      <c r="K180" t="n">
        <v>1.2e-05</v>
      </c>
      <c r="L180" t="n">
        <v>0.00397</v>
      </c>
      <c r="M180" t="inlineStr">
        <is>
          <t>T</t>
        </is>
      </c>
      <c r="N180" t="n">
        <v>0.0033</v>
      </c>
      <c r="O180" t="n">
        <v>0.00495</v>
      </c>
      <c r="P180" t="n">
        <v>8.500000000000001e-05</v>
      </c>
      <c r="Q180" t="n">
        <v>0.00447</v>
      </c>
      <c r="R180" t="n">
        <v>0.00029</v>
      </c>
      <c r="S180" t="n">
        <v>0.000133</v>
      </c>
      <c r="T180" t="n">
        <v>7.499999999999999e-05</v>
      </c>
      <c r="U180" t="n">
        <v>5.08</v>
      </c>
      <c r="V180" t="n">
        <v>0.000418</v>
      </c>
      <c r="W180" t="n">
        <v>0.000363</v>
      </c>
      <c r="X180" t="inlineStr">
        <is>
          <t>T</t>
        </is>
      </c>
      <c r="Y180" t="n">
        <v>8.7e-05</v>
      </c>
      <c r="Z180" t="inlineStr">
        <is>
          <t>T</t>
        </is>
      </c>
      <c r="AA180" t="n">
        <v>4.9e-05</v>
      </c>
      <c r="AB180" s="2" t="n">
        <v>4e-06</v>
      </c>
      <c r="AC180" t="inlineStr">
        <is>
          <t>T</t>
        </is>
      </c>
      <c r="AD180" t="n">
        <v>0.111</v>
      </c>
      <c r="AE180" t="n">
        <v>0.00175</v>
      </c>
      <c r="AF180" t="n">
        <v>0.000723</v>
      </c>
      <c r="AG180" t="n">
        <v>1.4e-05</v>
      </c>
      <c r="AH180" t="n">
        <v>1.73</v>
      </c>
      <c r="AI180" t="n">
        <v>0.058</v>
      </c>
      <c r="AJ180" t="n">
        <v>9.399999999999999e-05</v>
      </c>
      <c r="AK180" t="n">
        <v>0.186</v>
      </c>
      <c r="AL180" s="2" t="n">
        <v>0.0001</v>
      </c>
      <c r="AM180" t="n">
        <v>0.00175</v>
      </c>
      <c r="AN180" t="n">
        <v>0.0119</v>
      </c>
      <c r="AO180" t="n">
        <v>0.099</v>
      </c>
      <c r="AP180" t="n">
        <v>0.000806</v>
      </c>
      <c r="AQ180" t="inlineStr">
        <is>
          <t>T</t>
        </is>
      </c>
      <c r="AR180" t="n">
        <v>0.000439</v>
      </c>
      <c r="AS180" t="inlineStr">
        <is>
          <t>T</t>
        </is>
      </c>
      <c r="AT180" t="n">
        <v>0.00112</v>
      </c>
      <c r="AU180" t="inlineStr">
        <is>
          <t>T</t>
        </is>
      </c>
      <c r="AV180" t="inlineStr">
        <is>
          <t>T</t>
        </is>
      </c>
      <c r="AW180" t="inlineStr">
        <is>
          <t>T</t>
        </is>
      </c>
      <c r="AX180" t="n">
        <v>0.012</v>
      </c>
      <c r="AY180" t="n">
        <v>4.4e-05</v>
      </c>
      <c r="AZ180" t="n">
        <v>0.000508</v>
      </c>
      <c r="BA180" s="2" t="n">
        <v>0.0001</v>
      </c>
      <c r="BB180" t="inlineStr">
        <is>
          <t>T</t>
        </is>
      </c>
      <c r="BC180" t="n">
        <v>0.000386</v>
      </c>
      <c r="BD180" t="n">
        <v>7.1e-05</v>
      </c>
      <c r="BE180" t="n">
        <v>0.0066</v>
      </c>
      <c r="BF180" s="2" t="n">
        <v>5e-06</v>
      </c>
      <c r="BG180" t="n">
        <v>5.2e-05</v>
      </c>
      <c r="BH180" s="2" t="n">
        <v>5e-06</v>
      </c>
      <c r="BI180" t="n">
        <v>0.000306</v>
      </c>
      <c r="BJ180" t="n">
        <v>0.171</v>
      </c>
      <c r="BK180" t="n">
        <v>6.8e-06</v>
      </c>
      <c r="BL180" t="n">
        <v>1.7e-05</v>
      </c>
      <c r="BM180" t="n">
        <v>5.9e-05</v>
      </c>
      <c r="BN180" t="n">
        <v>0.00414</v>
      </c>
      <c r="BO180" t="inlineStr">
        <is>
          <t>T</t>
        </is>
      </c>
      <c r="BP180" t="n">
        <v>0.00123</v>
      </c>
      <c r="BQ180" t="n">
        <v>0.0001</v>
      </c>
      <c r="BR180" t="n">
        <v>0.008200000000000001</v>
      </c>
      <c r="BS180" s="2" t="n">
        <v>0.005</v>
      </c>
    </row>
    <row r="181">
      <c r="A181" t="inlineStr">
        <is>
          <t>OREAS0250b</t>
        </is>
      </c>
      <c r="B181" t="n">
        <v>7.3e-06</v>
      </c>
      <c r="C181" t="n">
        <v>5.45</v>
      </c>
      <c r="D181" t="n">
        <v>0.000382</v>
      </c>
      <c r="E181" t="n">
        <v>3.32e-05</v>
      </c>
      <c r="F181" s="2" t="n">
        <v>0.001</v>
      </c>
      <c r="G181" t="n">
        <v>0.0425</v>
      </c>
      <c r="H181" t="n">
        <v>0.000243</v>
      </c>
      <c r="I181" t="n">
        <v>1.3e-05</v>
      </c>
      <c r="J181" t="n">
        <v>1.9</v>
      </c>
      <c r="K181" t="n">
        <v>3.2e-06</v>
      </c>
      <c r="L181" t="n">
        <v>0.0076</v>
      </c>
      <c r="M181" t="inlineStr">
        <is>
          <t>T</t>
        </is>
      </c>
      <c r="N181" t="n">
        <v>0.00279</v>
      </c>
      <c r="O181" t="n">
        <v>0.0118</v>
      </c>
      <c r="P181" t="n">
        <v>0.000306</v>
      </c>
      <c r="Q181" t="n">
        <v>0.00247</v>
      </c>
      <c r="R181" t="n">
        <v>0.000441</v>
      </c>
      <c r="S181" t="n">
        <v>0.00019</v>
      </c>
      <c r="T181" t="n">
        <v>0.000207</v>
      </c>
      <c r="U181" t="n">
        <v>4.6</v>
      </c>
      <c r="V181" t="n">
        <v>0.0017</v>
      </c>
      <c r="W181" t="n">
        <v>0.000628</v>
      </c>
      <c r="X181" t="n">
        <v>1.8e-05</v>
      </c>
      <c r="Y181" t="n">
        <v>0.000522</v>
      </c>
      <c r="Z181" t="inlineStr">
        <is>
          <t>T</t>
        </is>
      </c>
      <c r="AA181" t="n">
        <v>7.499999999999999e-05</v>
      </c>
      <c r="AB181" t="n">
        <v>5.5e-06</v>
      </c>
      <c r="AC181" t="inlineStr">
        <is>
          <t>T</t>
        </is>
      </c>
      <c r="AD181" t="n">
        <v>1.54</v>
      </c>
      <c r="AE181" t="n">
        <v>0.00417</v>
      </c>
      <c r="AF181" t="n">
        <v>0.00191</v>
      </c>
      <c r="AG181" t="n">
        <v>2e-05</v>
      </c>
      <c r="AH181" t="n">
        <v>1.38</v>
      </c>
      <c r="AI181" t="n">
        <v>0.056</v>
      </c>
      <c r="AJ181" t="n">
        <v>0.00022</v>
      </c>
      <c r="AK181" t="n">
        <v>1.42</v>
      </c>
      <c r="AL181" t="n">
        <v>0.00395</v>
      </c>
      <c r="AM181" t="n">
        <v>0.00378</v>
      </c>
      <c r="AN181" t="n">
        <v>0.0086</v>
      </c>
      <c r="AO181" t="n">
        <v>0.129</v>
      </c>
      <c r="AP181" t="n">
        <v>0.000864</v>
      </c>
      <c r="AQ181" t="inlineStr">
        <is>
          <t>T</t>
        </is>
      </c>
      <c r="AR181" t="n">
        <v>0.000962</v>
      </c>
      <c r="AS181" t="inlineStr">
        <is>
          <t>T</t>
        </is>
      </c>
      <c r="AT181" t="n">
        <v>0.000971</v>
      </c>
      <c r="AU181" s="2" t="n">
        <v>2e-07</v>
      </c>
      <c r="AV181" t="inlineStr">
        <is>
          <t>T</t>
        </is>
      </c>
      <c r="AW181" t="inlineStr">
        <is>
          <t>T</t>
        </is>
      </c>
      <c r="AX181" t="n">
        <v>0.008999999999999999</v>
      </c>
      <c r="AY181" t="n">
        <v>3.3e-05</v>
      </c>
      <c r="AZ181" t="n">
        <v>0.00104</v>
      </c>
      <c r="BA181" t="inlineStr">
        <is>
          <t>T</t>
        </is>
      </c>
      <c r="BB181" t="inlineStr">
        <is>
          <t>T</t>
        </is>
      </c>
      <c r="BC181" t="n">
        <v>0.000508</v>
      </c>
      <c r="BD181" t="n">
        <v>0.000241</v>
      </c>
      <c r="BE181" t="n">
        <v>0.0403</v>
      </c>
      <c r="BF181" t="n">
        <v>0.000249</v>
      </c>
      <c r="BG181" t="n">
        <v>8.7e-05</v>
      </c>
      <c r="BH181" t="inlineStr">
        <is>
          <t>T</t>
        </is>
      </c>
      <c r="BI181" t="n">
        <v>0.000828</v>
      </c>
      <c r="BJ181" t="n">
        <v>0.633</v>
      </c>
      <c r="BK181" t="n">
        <v>2.5e-05</v>
      </c>
      <c r="BL181" t="n">
        <v>2.4e-05</v>
      </c>
      <c r="BM181" t="n">
        <v>0.000181</v>
      </c>
      <c r="BN181" t="n">
        <v>0.0029</v>
      </c>
      <c r="BO181" t="n">
        <v>0.000146</v>
      </c>
      <c r="BP181" t="n">
        <v>0.00191</v>
      </c>
      <c r="BQ181" t="n">
        <v>0.000148</v>
      </c>
      <c r="BR181" t="n">
        <v>0.0095</v>
      </c>
      <c r="BS181" t="n">
        <v>0.023</v>
      </c>
    </row>
    <row r="182">
      <c r="A182" t="inlineStr">
        <is>
          <t>OREAS0250c</t>
        </is>
      </c>
      <c r="B182" t="n">
        <v>7.900000000000001e-06</v>
      </c>
      <c r="C182" t="n">
        <v>5.18</v>
      </c>
      <c r="D182" t="n">
        <v>0.0054</v>
      </c>
      <c r="E182" t="n">
        <v>3.13e-05</v>
      </c>
      <c r="F182" s="2" t="n">
        <v>0.001</v>
      </c>
      <c r="G182" t="n">
        <v>0.0354</v>
      </c>
      <c r="H182" t="n">
        <v>0.000197</v>
      </c>
      <c r="I182" t="n">
        <v>2.9e-05</v>
      </c>
      <c r="J182" t="n">
        <v>1.72</v>
      </c>
      <c r="K182" t="n">
        <v>7.5e-06</v>
      </c>
      <c r="L182" t="n">
        <v>0.007</v>
      </c>
      <c r="M182" t="inlineStr">
        <is>
          <t>T</t>
        </is>
      </c>
      <c r="N182" t="n">
        <v>0.00206</v>
      </c>
      <c r="O182" t="n">
        <v>0.01</v>
      </c>
      <c r="P182" t="n">
        <v>0.000262</v>
      </c>
      <c r="Q182" t="n">
        <v>0.00241</v>
      </c>
      <c r="R182" t="n">
        <v>0.000367</v>
      </c>
      <c r="S182" t="n">
        <v>0.000159</v>
      </c>
      <c r="T182" t="n">
        <v>0.00016</v>
      </c>
      <c r="U182" t="n">
        <v>4.04</v>
      </c>
      <c r="V182" t="n">
        <v>0.00153</v>
      </c>
      <c r="W182" t="n">
        <v>0.00052</v>
      </c>
      <c r="X182" t="n">
        <v>1e-05</v>
      </c>
      <c r="Y182" t="n">
        <v>0.000434</v>
      </c>
      <c r="Z182" t="inlineStr">
        <is>
          <t>T</t>
        </is>
      </c>
      <c r="AA182" t="n">
        <v>6.3e-05</v>
      </c>
      <c r="AB182" t="n">
        <v>5.9e-06</v>
      </c>
      <c r="AC182" t="inlineStr">
        <is>
          <t>T</t>
        </is>
      </c>
      <c r="AD182" t="n">
        <v>1.32</v>
      </c>
      <c r="AE182" t="n">
        <v>0.0038</v>
      </c>
      <c r="AF182" t="n">
        <v>0.00217</v>
      </c>
      <c r="AG182" t="n">
        <v>1.8e-05</v>
      </c>
      <c r="AH182" t="n">
        <v>1.55</v>
      </c>
      <c r="AI182" t="n">
        <v>0.049</v>
      </c>
      <c r="AJ182" t="n">
        <v>0.000196</v>
      </c>
      <c r="AK182" t="n">
        <v>1.07</v>
      </c>
      <c r="AL182" t="n">
        <v>0.00318</v>
      </c>
      <c r="AM182" t="n">
        <v>0.00321</v>
      </c>
      <c r="AN182" t="n">
        <v>0.0073</v>
      </c>
      <c r="AO182" t="n">
        <v>0.095</v>
      </c>
      <c r="AP182" t="n">
        <v>0.000992</v>
      </c>
      <c r="AQ182" t="inlineStr">
        <is>
          <t>T</t>
        </is>
      </c>
      <c r="AR182" t="n">
        <v>0.000851</v>
      </c>
      <c r="AS182" t="inlineStr">
        <is>
          <t>T</t>
        </is>
      </c>
      <c r="AT182" t="n">
        <v>0.00191</v>
      </c>
      <c r="AU182" s="2" t="n">
        <v>2e-07</v>
      </c>
      <c r="AV182" t="inlineStr">
        <is>
          <t>T</t>
        </is>
      </c>
      <c r="AW182" t="inlineStr">
        <is>
          <t>T</t>
        </is>
      </c>
      <c r="AX182" t="n">
        <v>0.027</v>
      </c>
      <c r="AY182" t="n">
        <v>8.8e-05</v>
      </c>
      <c r="AZ182" t="n">
        <v>0.0009890000000000001</v>
      </c>
      <c r="BA182" t="inlineStr">
        <is>
          <t>T</t>
        </is>
      </c>
      <c r="BB182" t="inlineStr">
        <is>
          <t>T</t>
        </is>
      </c>
      <c r="BC182" t="n">
        <v>0.000627</v>
      </c>
      <c r="BD182" t="n">
        <v>0.000359</v>
      </c>
      <c r="BE182" t="n">
        <v>0.0311</v>
      </c>
      <c r="BF182" t="n">
        <v>0.000207</v>
      </c>
      <c r="BG182" t="n">
        <v>6.9e-05</v>
      </c>
      <c r="BH182" t="inlineStr">
        <is>
          <t>T</t>
        </is>
      </c>
      <c r="BI182" t="n">
        <v>0.000868</v>
      </c>
      <c r="BJ182" t="n">
        <v>0.5669999999999999</v>
      </c>
      <c r="BK182" t="n">
        <v>3.5e-05</v>
      </c>
      <c r="BL182" t="n">
        <v>2e-05</v>
      </c>
      <c r="BM182" t="n">
        <v>0.000162</v>
      </c>
      <c r="BN182" t="n">
        <v>0.00337</v>
      </c>
      <c r="BO182" t="n">
        <v>0.000205</v>
      </c>
      <c r="BP182" t="n">
        <v>0.00157</v>
      </c>
      <c r="BQ182" t="n">
        <v>0.000128</v>
      </c>
      <c r="BR182" t="n">
        <v>0.0075</v>
      </c>
      <c r="BS182" t="n">
        <v>0.0188</v>
      </c>
    </row>
    <row r="183">
      <c r="A183" t="inlineStr">
        <is>
          <t>OREAS0251</t>
        </is>
      </c>
      <c r="B183" t="n">
        <v>1.73e-05</v>
      </c>
      <c r="C183" t="n">
        <v>1.31</v>
      </c>
      <c r="D183" t="n">
        <v>0.0013</v>
      </c>
      <c r="E183" t="n">
        <v>5.04e-05</v>
      </c>
      <c r="F183" s="2" t="n">
        <v>0.001</v>
      </c>
      <c r="G183" t="n">
        <v>0.0068</v>
      </c>
      <c r="H183" t="n">
        <v>6e-05</v>
      </c>
      <c r="I183" t="n">
        <v>9.6e-06</v>
      </c>
      <c r="J183" t="n">
        <v>0.866</v>
      </c>
      <c r="K183" t="n">
        <v>1.6e-05</v>
      </c>
      <c r="L183" t="n">
        <v>0.00391</v>
      </c>
      <c r="M183" t="inlineStr">
        <is>
          <t>T</t>
        </is>
      </c>
      <c r="N183" t="n">
        <v>0.00328</v>
      </c>
      <c r="O183" t="n">
        <v>0.0055</v>
      </c>
      <c r="P183" t="n">
        <v>8.3e-05</v>
      </c>
      <c r="Q183" t="n">
        <v>0.00475</v>
      </c>
      <c r="R183" t="n">
        <v>0.000286</v>
      </c>
      <c r="S183" t="n">
        <v>0.000132</v>
      </c>
      <c r="T183" t="n">
        <v>7.499999999999999e-05</v>
      </c>
      <c r="U183" t="n">
        <v>5.05</v>
      </c>
      <c r="V183" t="n">
        <v>0.00043</v>
      </c>
      <c r="W183" t="n">
        <v>0.000361</v>
      </c>
      <c r="X183" t="inlineStr">
        <is>
          <t>T</t>
        </is>
      </c>
      <c r="Y183" t="n">
        <v>8.4e-05</v>
      </c>
      <c r="Z183" t="inlineStr">
        <is>
          <t>T</t>
        </is>
      </c>
      <c r="AA183" t="n">
        <v>4.9e-05</v>
      </c>
      <c r="AB183" s="2" t="n">
        <v>4e-06</v>
      </c>
      <c r="AC183" t="inlineStr">
        <is>
          <t>T</t>
        </is>
      </c>
      <c r="AD183" t="n">
        <v>0.113</v>
      </c>
      <c r="AE183" t="n">
        <v>0.00175</v>
      </c>
      <c r="AF183" t="n">
        <v>0.00071</v>
      </c>
      <c r="AG183" t="n">
        <v>1.4e-05</v>
      </c>
      <c r="AH183" t="n">
        <v>1.73</v>
      </c>
      <c r="AI183" t="n">
        <v>0.056</v>
      </c>
      <c r="AJ183" t="n">
        <v>0.000102</v>
      </c>
      <c r="AK183" t="n">
        <v>0.186</v>
      </c>
      <c r="AL183" s="2" t="n">
        <v>5e-05</v>
      </c>
      <c r="AM183" t="n">
        <v>0.00173</v>
      </c>
      <c r="AN183" t="n">
        <v>0.0119</v>
      </c>
      <c r="AO183" t="n">
        <v>0.097</v>
      </c>
      <c r="AP183" t="n">
        <v>0.00105</v>
      </c>
      <c r="AQ183" t="inlineStr">
        <is>
          <t>T</t>
        </is>
      </c>
      <c r="AR183" t="n">
        <v>0.000437</v>
      </c>
      <c r="AS183" t="inlineStr">
        <is>
          <t>T</t>
        </is>
      </c>
      <c r="AT183" t="n">
        <v>0.00115</v>
      </c>
      <c r="AU183" t="inlineStr">
        <is>
          <t>T</t>
        </is>
      </c>
      <c r="AV183" t="inlineStr">
        <is>
          <t>T</t>
        </is>
      </c>
      <c r="AW183" t="inlineStr">
        <is>
          <t>T</t>
        </is>
      </c>
      <c r="AX183" t="n">
        <v>0.017</v>
      </c>
      <c r="AY183" s="2" t="n">
        <v>6e-05</v>
      </c>
      <c r="AZ183" t="n">
        <v>0.00052</v>
      </c>
      <c r="BA183" s="2" t="n">
        <v>0.0001</v>
      </c>
      <c r="BB183" t="inlineStr">
        <is>
          <t>T</t>
        </is>
      </c>
      <c r="BC183" t="n">
        <v>0.000382</v>
      </c>
      <c r="BD183" t="n">
        <v>6.999999999999999e-05</v>
      </c>
      <c r="BE183" t="n">
        <v>0.0065</v>
      </c>
      <c r="BF183" s="2" t="n">
        <v>5e-06</v>
      </c>
      <c r="BG183" t="n">
        <v>5.2e-05</v>
      </c>
      <c r="BH183" s="2" t="n">
        <v>5e-06</v>
      </c>
      <c r="BI183" t="n">
        <v>0.000306</v>
      </c>
      <c r="BJ183" t="n">
        <v>0.168</v>
      </c>
      <c r="BK183" t="n">
        <v>6.8e-06</v>
      </c>
      <c r="BL183" t="n">
        <v>1.6e-05</v>
      </c>
      <c r="BM183" t="n">
        <v>5.8e-05</v>
      </c>
      <c r="BN183" t="n">
        <v>0.00421</v>
      </c>
      <c r="BO183" s="2" t="n">
        <v>0.0001</v>
      </c>
      <c r="BP183" t="n">
        <v>0.00123</v>
      </c>
      <c r="BQ183" t="n">
        <v>9.8e-05</v>
      </c>
      <c r="BR183" t="n">
        <v>0.0089</v>
      </c>
      <c r="BS183" t="n">
        <v>0.00347</v>
      </c>
    </row>
    <row r="184">
      <c r="A184" t="inlineStr">
        <is>
          <t>OREAS0251b</t>
        </is>
      </c>
      <c r="B184" t="n">
        <v>1.04e-05</v>
      </c>
      <c r="C184" t="n">
        <v>4.8</v>
      </c>
      <c r="D184" t="n">
        <v>0.00129</v>
      </c>
      <c r="E184" t="n">
        <v>5.05e-05</v>
      </c>
      <c r="F184" s="2" t="n">
        <v>0.001</v>
      </c>
      <c r="G184" t="n">
        <v>0.0311</v>
      </c>
      <c r="H184" t="n">
        <v>0.000125</v>
      </c>
      <c r="I184" t="n">
        <v>3.1e-05</v>
      </c>
      <c r="J184" t="n">
        <v>2.01</v>
      </c>
      <c r="K184" t="n">
        <v>2.7e-06</v>
      </c>
      <c r="L184" t="n">
        <v>0.0051</v>
      </c>
      <c r="M184" t="inlineStr">
        <is>
          <t>T</t>
        </is>
      </c>
      <c r="N184" t="n">
        <v>0.0018</v>
      </c>
      <c r="O184" t="n">
        <v>0.0115</v>
      </c>
      <c r="P184" t="n">
        <v>0.00028</v>
      </c>
      <c r="Q184" t="n">
        <v>0.00267</v>
      </c>
      <c r="R184" t="n">
        <v>0.000314</v>
      </c>
      <c r="S184" t="n">
        <v>0.000154</v>
      </c>
      <c r="T184" t="n">
        <v>0.00011</v>
      </c>
      <c r="U184" t="n">
        <v>3.69</v>
      </c>
      <c r="V184" t="n">
        <v>0.00126</v>
      </c>
      <c r="W184" t="n">
        <v>0.000403</v>
      </c>
      <c r="X184" t="n">
        <v>1.1e-05</v>
      </c>
      <c r="Y184" t="n">
        <v>0.000294</v>
      </c>
      <c r="Z184" t="n">
        <v>1.8e-06</v>
      </c>
      <c r="AA184" t="n">
        <v>5.7e-05</v>
      </c>
      <c r="AB184" t="n">
        <v>6.5e-06</v>
      </c>
      <c r="AC184" t="inlineStr">
        <is>
          <t>T</t>
        </is>
      </c>
      <c r="AD184" t="n">
        <v>1.17</v>
      </c>
      <c r="AE184" t="n">
        <v>0.00258</v>
      </c>
      <c r="AF184" t="n">
        <v>0.0021</v>
      </c>
      <c r="AG184" t="n">
        <v>2e-05</v>
      </c>
      <c r="AH184" t="n">
        <v>1.67</v>
      </c>
      <c r="AI184" t="n">
        <v>0.042</v>
      </c>
      <c r="AJ184" t="n">
        <v>0.000184</v>
      </c>
      <c r="AK184" t="n">
        <v>0.774</v>
      </c>
      <c r="AL184" t="n">
        <v>0.00144</v>
      </c>
      <c r="AM184" t="n">
        <v>0.00237</v>
      </c>
      <c r="AN184" t="n">
        <v>0.0057</v>
      </c>
      <c r="AO184" t="n">
        <v>0.07000000000000001</v>
      </c>
      <c r="AP184" t="n">
        <v>0.000906</v>
      </c>
      <c r="AQ184" s="2" t="n">
        <v>1e-06</v>
      </c>
      <c r="AR184" t="n">
        <v>0.000621</v>
      </c>
      <c r="AS184" t="inlineStr">
        <is>
          <t>T</t>
        </is>
      </c>
      <c r="AT184" t="n">
        <v>0.000858</v>
      </c>
      <c r="AU184" s="2" t="n">
        <v>2e-07</v>
      </c>
      <c r="AV184" t="inlineStr">
        <is>
          <t>T</t>
        </is>
      </c>
      <c r="AW184" t="inlineStr">
        <is>
          <t>T</t>
        </is>
      </c>
      <c r="AX184" t="n">
        <v>0.017</v>
      </c>
      <c r="AY184" t="n">
        <v>7.9e-05</v>
      </c>
      <c r="AZ184" t="n">
        <v>0.000968</v>
      </c>
      <c r="BA184" s="2" t="n">
        <v>0.0001</v>
      </c>
      <c r="BB184" t="inlineStr">
        <is>
          <t>T</t>
        </is>
      </c>
      <c r="BC184" t="n">
        <v>0.000305</v>
      </c>
      <c r="BD184" t="n">
        <v>0.000365</v>
      </c>
      <c r="BE184" t="n">
        <v>0.0196</v>
      </c>
      <c r="BF184" t="n">
        <v>0.000103</v>
      </c>
      <c r="BG184" t="n">
        <v>5.8e-05</v>
      </c>
      <c r="BH184" s="2" t="n">
        <v>1e-05</v>
      </c>
      <c r="BI184" t="n">
        <v>0.000865</v>
      </c>
      <c r="BJ184" t="n">
        <v>0.481</v>
      </c>
      <c r="BK184" t="n">
        <v>3.5e-05</v>
      </c>
      <c r="BL184" t="n">
        <v>2.1e-05</v>
      </c>
      <c r="BM184" t="n">
        <v>0.000127</v>
      </c>
      <c r="BN184" t="n">
        <v>0.00195</v>
      </c>
      <c r="BO184" t="n">
        <v>0.000197</v>
      </c>
      <c r="BP184" t="n">
        <v>0.00152</v>
      </c>
      <c r="BQ184" t="n">
        <v>0.000139</v>
      </c>
      <c r="BR184" t="n">
        <v>0.006</v>
      </c>
      <c r="BS184" t="n">
        <v>0.0108</v>
      </c>
    </row>
    <row r="185">
      <c r="A185" t="inlineStr">
        <is>
          <t>OREAS0252</t>
        </is>
      </c>
      <c r="B185" t="n">
        <v>1.85e-05</v>
      </c>
      <c r="C185" t="n">
        <v>1.32</v>
      </c>
      <c r="D185" t="n">
        <v>0.00162</v>
      </c>
      <c r="E185" t="n">
        <v>6.74e-05</v>
      </c>
      <c r="F185" s="2" t="n">
        <v>0.001</v>
      </c>
      <c r="G185" t="n">
        <v>0.0069</v>
      </c>
      <c r="H185" t="n">
        <v>6.2e-05</v>
      </c>
      <c r="I185" t="n">
        <v>1.1e-05</v>
      </c>
      <c r="J185" t="n">
        <v>0.843</v>
      </c>
      <c r="K185" t="n">
        <v>1.9e-05</v>
      </c>
      <c r="L185" t="n">
        <v>0.00392</v>
      </c>
      <c r="M185" t="inlineStr">
        <is>
          <t>T</t>
        </is>
      </c>
      <c r="N185" t="n">
        <v>0.00321</v>
      </c>
      <c r="O185" t="n">
        <v>0.0059</v>
      </c>
      <c r="P185" t="n">
        <v>8.1e-05</v>
      </c>
      <c r="Q185" t="n">
        <v>0.00494</v>
      </c>
      <c r="R185" t="n">
        <v>0.000276</v>
      </c>
      <c r="S185" t="n">
        <v>0.000127</v>
      </c>
      <c r="T185" t="n">
        <v>7.4e-05</v>
      </c>
      <c r="U185" t="n">
        <v>4.97</v>
      </c>
      <c r="V185" t="n">
        <v>0.000419</v>
      </c>
      <c r="W185" t="n">
        <v>0.000351</v>
      </c>
      <c r="X185" t="inlineStr">
        <is>
          <t>T</t>
        </is>
      </c>
      <c r="Y185" t="n">
        <v>8.000000000000001e-05</v>
      </c>
      <c r="Z185" t="inlineStr">
        <is>
          <t>T</t>
        </is>
      </c>
      <c r="AA185" t="n">
        <v>4.6e-05</v>
      </c>
      <c r="AB185" t="n">
        <v>2.7e-06</v>
      </c>
      <c r="AC185" t="inlineStr">
        <is>
          <t>T</t>
        </is>
      </c>
      <c r="AD185" t="n">
        <v>0.12</v>
      </c>
      <c r="AE185" t="n">
        <v>0.00175</v>
      </c>
      <c r="AF185" t="n">
        <v>0.000739</v>
      </c>
      <c r="AG185" t="n">
        <v>1.3e-05</v>
      </c>
      <c r="AH185" t="n">
        <v>1.66</v>
      </c>
      <c r="AI185" t="n">
        <v>0.055</v>
      </c>
      <c r="AJ185" t="n">
        <v>0.000108</v>
      </c>
      <c r="AK185" t="n">
        <v>0.171</v>
      </c>
      <c r="AL185" s="2" t="n">
        <v>5e-05</v>
      </c>
      <c r="AM185" t="n">
        <v>0.0017</v>
      </c>
      <c r="AN185" t="n">
        <v>0.0117</v>
      </c>
      <c r="AO185" t="n">
        <v>0.094</v>
      </c>
      <c r="AP185" t="n">
        <v>0.00118</v>
      </c>
      <c r="AQ185" t="inlineStr">
        <is>
          <t>T</t>
        </is>
      </c>
      <c r="AR185" t="n">
        <v>0.000438</v>
      </c>
      <c r="AS185" t="inlineStr">
        <is>
          <t>T</t>
        </is>
      </c>
      <c r="AT185" t="n">
        <v>0.00118</v>
      </c>
      <c r="AU185" t="inlineStr">
        <is>
          <t>T</t>
        </is>
      </c>
      <c r="AV185" t="inlineStr">
        <is>
          <t>T</t>
        </is>
      </c>
      <c r="AW185" t="inlineStr">
        <is>
          <t>T</t>
        </is>
      </c>
      <c r="AX185" t="n">
        <v>0.019</v>
      </c>
      <c r="AY185" t="n">
        <v>5.2e-05</v>
      </c>
      <c r="AZ185" t="n">
        <v>0.000525</v>
      </c>
      <c r="BA185" s="2" t="n">
        <v>0.0001</v>
      </c>
      <c r="BB185" t="inlineStr">
        <is>
          <t>T</t>
        </is>
      </c>
      <c r="BC185" t="n">
        <v>0.000378</v>
      </c>
      <c r="BD185" t="n">
        <v>6.8e-05</v>
      </c>
      <c r="BE185" t="n">
        <v>0.0062</v>
      </c>
      <c r="BF185" s="2" t="n">
        <v>5e-06</v>
      </c>
      <c r="BG185" t="n">
        <v>5e-05</v>
      </c>
      <c r="BH185" s="2" t="n">
        <v>5e-06</v>
      </c>
      <c r="BI185" t="n">
        <v>0.000326</v>
      </c>
      <c r="BJ185" t="n">
        <v>0.162</v>
      </c>
      <c r="BK185" t="n">
        <v>7e-06</v>
      </c>
      <c r="BL185" t="n">
        <v>1.5e-05</v>
      </c>
      <c r="BM185" t="n">
        <v>6.1e-05</v>
      </c>
      <c r="BN185" t="n">
        <v>0.00425</v>
      </c>
      <c r="BO185" s="2" t="n">
        <v>5e-05</v>
      </c>
      <c r="BP185" t="n">
        <v>0.00118</v>
      </c>
      <c r="BQ185" t="n">
        <v>9.6e-05</v>
      </c>
      <c r="BR185" t="n">
        <v>0.0091</v>
      </c>
      <c r="BS185" s="2" t="n">
        <v>0.005</v>
      </c>
    </row>
    <row r="186">
      <c r="A186" t="inlineStr">
        <is>
          <t>OREAS0252b</t>
        </is>
      </c>
      <c r="B186" t="n">
        <v>2.11e-05</v>
      </c>
      <c r="C186" t="n">
        <v>7.7</v>
      </c>
      <c r="D186" t="n">
        <v>0.0202</v>
      </c>
      <c r="E186" t="n">
        <v>8.37e-05</v>
      </c>
      <c r="F186" s="2" t="n">
        <v>0.001</v>
      </c>
      <c r="G186" t="n">
        <v>0.0634</v>
      </c>
      <c r="H186" t="n">
        <v>0.000295</v>
      </c>
      <c r="I186" t="n">
        <v>0.000363</v>
      </c>
      <c r="J186" t="n">
        <v>1.46</v>
      </c>
      <c r="K186" t="n">
        <v>5e-06</v>
      </c>
      <c r="L186" t="n">
        <v>0.009299999999999999</v>
      </c>
      <c r="M186" t="inlineStr">
        <is>
          <t>T</t>
        </is>
      </c>
      <c r="N186" t="n">
        <v>0.00262</v>
      </c>
      <c r="O186" t="n">
        <v>0.0145</v>
      </c>
      <c r="P186" t="n">
        <v>0.0006669999999999999</v>
      </c>
      <c r="Q186" t="n">
        <v>0.00378</v>
      </c>
      <c r="R186" t="n">
        <v>0.000487</v>
      </c>
      <c r="S186" t="n">
        <v>0.000233</v>
      </c>
      <c r="T186" t="n">
        <v>0.000198</v>
      </c>
      <c r="U186" t="n">
        <v>5.13</v>
      </c>
      <c r="V186" t="n">
        <v>0.00215</v>
      </c>
      <c r="W186" t="n">
        <v>0.000659</v>
      </c>
      <c r="X186" t="n">
        <v>2e-05</v>
      </c>
      <c r="Y186" t="n">
        <v>0.000534</v>
      </c>
      <c r="Z186" t="inlineStr">
        <is>
          <t>T</t>
        </is>
      </c>
      <c r="AA186" t="n">
        <v>8.7e-05</v>
      </c>
      <c r="AB186" t="n">
        <v>7.700000000000001e-06</v>
      </c>
      <c r="AC186" t="inlineStr">
        <is>
          <t>T</t>
        </is>
      </c>
      <c r="AD186" t="n">
        <v>2.25</v>
      </c>
      <c r="AE186" t="n">
        <v>0.00487</v>
      </c>
      <c r="AF186" t="n">
        <v>0.00265</v>
      </c>
      <c r="AG186" t="n">
        <v>2.9e-05</v>
      </c>
      <c r="AH186" t="n">
        <v>1.36</v>
      </c>
      <c r="AI186" t="n">
        <v>0.047</v>
      </c>
      <c r="AJ186" t="n">
        <v>0.000216</v>
      </c>
      <c r="AK186" t="n">
        <v>1.02</v>
      </c>
      <c r="AL186" t="n">
        <v>0.00293</v>
      </c>
      <c r="AM186" t="n">
        <v>0.00425</v>
      </c>
      <c r="AN186" t="n">
        <v>0.0083</v>
      </c>
      <c r="AO186" t="n">
        <v>0.098</v>
      </c>
      <c r="AP186" t="n">
        <v>0.0017</v>
      </c>
      <c r="AQ186" t="inlineStr">
        <is>
          <t>T</t>
        </is>
      </c>
      <c r="AR186" t="n">
        <v>0.00111</v>
      </c>
      <c r="AS186" t="inlineStr">
        <is>
          <t>T</t>
        </is>
      </c>
      <c r="AT186" t="n">
        <v>0.0013</v>
      </c>
      <c r="AU186" s="2" t="n">
        <v>2e-07</v>
      </c>
      <c r="AV186" t="inlineStr">
        <is>
          <t>T</t>
        </is>
      </c>
      <c r="AW186" t="inlineStr">
        <is>
          <t>T</t>
        </is>
      </c>
      <c r="AX186" t="n">
        <v>0.015</v>
      </c>
      <c r="AY186" t="n">
        <v>0.000964</v>
      </c>
      <c r="AZ186" t="n">
        <v>0.00164</v>
      </c>
      <c r="BA186" t="inlineStr">
        <is>
          <t>T</t>
        </is>
      </c>
      <c r="BB186" t="inlineStr">
        <is>
          <t>T</t>
        </is>
      </c>
      <c r="BC186" t="n">
        <v>0.000537</v>
      </c>
      <c r="BD186" t="n">
        <v>0.000589</v>
      </c>
      <c r="BE186" t="n">
        <v>0.0272</v>
      </c>
      <c r="BF186" t="n">
        <v>0.000193</v>
      </c>
      <c r="BG186" t="n">
        <v>9.2e-05</v>
      </c>
      <c r="BH186" t="n">
        <v>6.4e-06</v>
      </c>
      <c r="BI186" t="n">
        <v>0.00135</v>
      </c>
      <c r="BJ186" t="n">
        <v>0.617</v>
      </c>
      <c r="BK186" t="n">
        <v>5.8e-05</v>
      </c>
      <c r="BL186" t="n">
        <v>3.2e-05</v>
      </c>
      <c r="BM186" t="n">
        <v>0.000279</v>
      </c>
      <c r="BN186" t="n">
        <v>0.00357</v>
      </c>
      <c r="BO186" t="n">
        <v>0.00364</v>
      </c>
      <c r="BP186" t="n">
        <v>0.00219</v>
      </c>
      <c r="BQ186" t="n">
        <v>0.000205</v>
      </c>
      <c r="BR186" t="n">
        <v>0.011</v>
      </c>
      <c r="BS186" t="n">
        <v>0.0214</v>
      </c>
    </row>
    <row r="187">
      <c r="A187" t="inlineStr">
        <is>
          <t>OREAS0252c</t>
        </is>
      </c>
      <c r="B187" t="n">
        <v>1.92e-05</v>
      </c>
      <c r="C187" t="n">
        <v>5.03</v>
      </c>
      <c r="D187" t="n">
        <v>0.0015</v>
      </c>
      <c r="E187" t="n">
        <v>8.2e-05</v>
      </c>
      <c r="F187" s="2" t="n">
        <v>0.001</v>
      </c>
      <c r="G187" t="n">
        <v>0.0339</v>
      </c>
      <c r="H187" t="n">
        <v>0.000186</v>
      </c>
      <c r="I187" t="n">
        <v>3.4e-05</v>
      </c>
      <c r="J187" t="n">
        <v>1.49</v>
      </c>
      <c r="K187" t="n">
        <v>6.6e-06</v>
      </c>
      <c r="L187" t="n">
        <v>0.0068</v>
      </c>
      <c r="M187" t="inlineStr">
        <is>
          <t>T</t>
        </is>
      </c>
      <c r="N187" t="n">
        <v>0.00191</v>
      </c>
      <c r="O187" t="n">
        <v>0.0102</v>
      </c>
      <c r="P187" t="n">
        <v>0.000265</v>
      </c>
      <c r="Q187" t="n">
        <v>0.00268</v>
      </c>
      <c r="R187" t="n">
        <v>0.00034</v>
      </c>
      <c r="S187" t="n">
        <v>0.000152</v>
      </c>
      <c r="T187" t="n">
        <v>0.000145</v>
      </c>
      <c r="U187" t="n">
        <v>3.86</v>
      </c>
      <c r="V187" t="n">
        <v>0.00147</v>
      </c>
      <c r="W187" t="n">
        <v>0.000488</v>
      </c>
      <c r="X187" t="n">
        <v>9.500000000000001e-06</v>
      </c>
      <c r="Y187" t="n">
        <v>0.000417</v>
      </c>
      <c r="Z187" t="inlineStr">
        <is>
          <t>T</t>
        </is>
      </c>
      <c r="AA187" t="n">
        <v>6e-05</v>
      </c>
      <c r="AB187" t="n">
        <v>5.7e-06</v>
      </c>
      <c r="AC187" t="inlineStr">
        <is>
          <t>T</t>
        </is>
      </c>
      <c r="AD187" t="n">
        <v>1.28</v>
      </c>
      <c r="AE187" t="n">
        <v>0.0037</v>
      </c>
      <c r="AF187" t="n">
        <v>0.0024</v>
      </c>
      <c r="AG187" t="n">
        <v>1.7e-05</v>
      </c>
      <c r="AH187" t="n">
        <v>1.44</v>
      </c>
      <c r="AI187" t="n">
        <v>0.044</v>
      </c>
      <c r="AJ187" t="n">
        <v>0.000227</v>
      </c>
      <c r="AK187" t="n">
        <v>0.929</v>
      </c>
      <c r="AL187" t="n">
        <v>0.00292</v>
      </c>
      <c r="AM187" t="n">
        <v>0.00312</v>
      </c>
      <c r="AN187" t="n">
        <v>0.0069</v>
      </c>
      <c r="AO187" t="n">
        <v>0.08500000000000001</v>
      </c>
      <c r="AP187" t="n">
        <v>0.00104</v>
      </c>
      <c r="AQ187" t="inlineStr">
        <is>
          <t>T</t>
        </is>
      </c>
      <c r="AR187" t="n">
        <v>0.000828</v>
      </c>
      <c r="AS187" t="inlineStr">
        <is>
          <t>T</t>
        </is>
      </c>
      <c r="AT187" t="n">
        <v>0.0014</v>
      </c>
      <c r="AU187" s="2" t="n">
        <v>2e-07</v>
      </c>
      <c r="AV187" t="inlineStr">
        <is>
          <t>T</t>
        </is>
      </c>
      <c r="AW187" t="inlineStr">
        <is>
          <t>T</t>
        </is>
      </c>
      <c r="AX187" t="n">
        <v>0.011</v>
      </c>
      <c r="AY187" t="n">
        <v>8.6e-05</v>
      </c>
      <c r="AZ187" t="n">
        <v>0.0009779999999999999</v>
      </c>
      <c r="BA187" t="inlineStr">
        <is>
          <t>T</t>
        </is>
      </c>
      <c r="BB187" t="inlineStr">
        <is>
          <t>T</t>
        </is>
      </c>
      <c r="BC187" t="n">
        <v>0.000597</v>
      </c>
      <c r="BD187" t="n">
        <v>0.000389</v>
      </c>
      <c r="BE187" t="n">
        <v>0.0273</v>
      </c>
      <c r="BF187" t="n">
        <v>0.000192</v>
      </c>
      <c r="BG187" t="n">
        <v>6.7e-05</v>
      </c>
      <c r="BH187" t="inlineStr">
        <is>
          <t>T</t>
        </is>
      </c>
      <c r="BI187" t="n">
        <v>0.00088</v>
      </c>
      <c r="BJ187" t="n">
        <v>0.523</v>
      </c>
      <c r="BK187" t="n">
        <v>3.6e-05</v>
      </c>
      <c r="BL187" t="n">
        <v>1.9e-05</v>
      </c>
      <c r="BM187" t="n">
        <v>0.000153</v>
      </c>
      <c r="BN187" t="n">
        <v>0.00318</v>
      </c>
      <c r="BO187" t="n">
        <v>0.000259</v>
      </c>
      <c r="BP187" t="n">
        <v>0.00151</v>
      </c>
      <c r="BQ187" t="n">
        <v>0.000125</v>
      </c>
      <c r="BR187" t="n">
        <v>0.0071</v>
      </c>
      <c r="BS187" t="n">
        <v>0.0179</v>
      </c>
    </row>
    <row r="188">
      <c r="A188" t="inlineStr">
        <is>
          <t>OREAS0253</t>
        </is>
      </c>
      <c r="B188" t="inlineStr">
        <is>
          <t>T</t>
        </is>
      </c>
      <c r="C188" t="inlineStr">
        <is>
          <t>T</t>
        </is>
      </c>
      <c r="D188" t="inlineStr">
        <is>
          <t>T</t>
        </is>
      </c>
      <c r="E188" t="n">
        <v>0.000122</v>
      </c>
      <c r="F188" t="inlineStr">
        <is>
          <t>T</t>
        </is>
      </c>
      <c r="G188" t="inlineStr">
        <is>
          <t>T</t>
        </is>
      </c>
      <c r="H188" t="inlineStr">
        <is>
          <t>T</t>
        </is>
      </c>
      <c r="I188" t="inlineStr">
        <is>
          <t>T</t>
        </is>
      </c>
      <c r="J188" t="inlineStr">
        <is>
          <t>T</t>
        </is>
      </c>
      <c r="K188" t="inlineStr">
        <is>
          <t>T</t>
        </is>
      </c>
      <c r="L188" t="inlineStr">
        <is>
          <t>T</t>
        </is>
      </c>
      <c r="M188" t="inlineStr">
        <is>
          <t>T</t>
        </is>
      </c>
      <c r="N188" t="inlineStr">
        <is>
          <t>T</t>
        </is>
      </c>
      <c r="O188" t="inlineStr">
        <is>
          <t>T</t>
        </is>
      </c>
      <c r="P188" t="inlineStr">
        <is>
          <t>T</t>
        </is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inlineStr">
        <is>
          <t>T</t>
        </is>
      </c>
      <c r="AD188" t="inlineStr">
        <is>
          <t>T</t>
        </is>
      </c>
      <c r="AE188" t="inlineStr">
        <is>
          <t>T</t>
        </is>
      </c>
      <c r="AF188" t="inlineStr">
        <is>
          <t>T</t>
        </is>
      </c>
      <c r="AG188" t="inlineStr">
        <is>
          <t>T</t>
        </is>
      </c>
      <c r="AH188" t="inlineStr">
        <is>
          <t>T</t>
        </is>
      </c>
      <c r="AI188" t="inlineStr">
        <is>
          <t>T</t>
        </is>
      </c>
      <c r="AJ188" t="inlineStr">
        <is>
          <t>T</t>
        </is>
      </c>
      <c r="AK188" t="inlineStr">
        <is>
          <t>T</t>
        </is>
      </c>
      <c r="AL188" t="inlineStr">
        <is>
          <t>T</t>
        </is>
      </c>
      <c r="AM188" t="inlineStr">
        <is>
          <t>T</t>
        </is>
      </c>
      <c r="AN188" t="inlineStr">
        <is>
          <t>T</t>
        </is>
      </c>
      <c r="AO188" t="inlineStr">
        <is>
          <t>T</t>
        </is>
      </c>
      <c r="AP188" t="inlineStr">
        <is>
          <t>T</t>
        </is>
      </c>
      <c r="AQ188" t="inlineStr">
        <is>
          <t>T</t>
        </is>
      </c>
      <c r="AR188" t="inlineStr">
        <is>
          <t>T</t>
        </is>
      </c>
      <c r="AS188" t="inlineStr">
        <is>
          <t>T</t>
        </is>
      </c>
      <c r="AT188" t="inlineStr">
        <is>
          <t>T</t>
        </is>
      </c>
      <c r="AU188" t="inlineStr">
        <is>
          <t>T</t>
        </is>
      </c>
      <c r="AV188" t="inlineStr">
        <is>
          <t>T</t>
        </is>
      </c>
      <c r="AW188" t="inlineStr">
        <is>
          <t>T</t>
        </is>
      </c>
      <c r="AX188" t="inlineStr">
        <is>
          <t>T</t>
        </is>
      </c>
      <c r="AY188" t="inlineStr">
        <is>
          <t>T</t>
        </is>
      </c>
      <c r="AZ188" t="inlineStr">
        <is>
          <t>T</t>
        </is>
      </c>
      <c r="BA188" t="inlineStr">
        <is>
          <t>T</t>
        </is>
      </c>
      <c r="BB188" t="inlineStr">
        <is>
          <t>T</t>
        </is>
      </c>
      <c r="BC188" t="inlineStr">
        <is>
          <t>T</t>
        </is>
      </c>
      <c r="BD188" t="inlineStr">
        <is>
          <t>T</t>
        </is>
      </c>
      <c r="BE188" t="inlineStr">
        <is>
          <t>T</t>
        </is>
      </c>
      <c r="BF188" t="inlineStr">
        <is>
          <t>T</t>
        </is>
      </c>
      <c r="BG188" t="inlineStr">
        <is>
          <t>T</t>
        </is>
      </c>
      <c r="BH188" t="inlineStr">
        <is>
          <t>T</t>
        </is>
      </c>
      <c r="BI188" t="inlineStr">
        <is>
          <t>T</t>
        </is>
      </c>
      <c r="BJ188" t="inlineStr">
        <is>
          <t>T</t>
        </is>
      </c>
      <c r="BK188" t="inlineStr">
        <is>
          <t>T</t>
        </is>
      </c>
      <c r="BL188" t="inlineStr">
        <is>
          <t>T</t>
        </is>
      </c>
      <c r="BM188" t="inlineStr">
        <is>
          <t>T</t>
        </is>
      </c>
      <c r="BN188" t="inlineStr">
        <is>
          <t>T</t>
        </is>
      </c>
      <c r="BO188" t="inlineStr">
        <is>
          <t>T</t>
        </is>
      </c>
      <c r="BP188" t="inlineStr">
        <is>
          <t>T</t>
        </is>
      </c>
      <c r="BQ188" t="inlineStr">
        <is>
          <t>T</t>
        </is>
      </c>
      <c r="BR188" t="inlineStr">
        <is>
          <t>T</t>
        </is>
      </c>
      <c r="BS188" t="inlineStr">
        <is>
          <t>T</t>
        </is>
      </c>
    </row>
    <row r="189">
      <c r="A189" t="inlineStr">
        <is>
          <t>OREAS0253b</t>
        </is>
      </c>
      <c r="B189" t="n">
        <v>2.86e-05</v>
      </c>
      <c r="C189" t="n">
        <v>6.3</v>
      </c>
      <c r="D189" t="n">
        <v>0.0235</v>
      </c>
      <c r="E189" t="n">
        <v>0.000124</v>
      </c>
      <c r="F189" s="2" t="n">
        <v>0.001</v>
      </c>
      <c r="G189" t="n">
        <v>0.0482</v>
      </c>
      <c r="H189" t="n">
        <v>0.000213</v>
      </c>
      <c r="I189" t="n">
        <v>0.000434</v>
      </c>
      <c r="J189" t="n">
        <v>1.24</v>
      </c>
      <c r="K189" t="n">
        <v>5.9e-06</v>
      </c>
      <c r="L189" t="n">
        <v>0.0076</v>
      </c>
      <c r="M189" t="inlineStr">
        <is>
          <t>T</t>
        </is>
      </c>
      <c r="N189" t="n">
        <v>0.0015</v>
      </c>
      <c r="O189" t="n">
        <v>0.012</v>
      </c>
      <c r="P189" t="n">
        <v>0.000506</v>
      </c>
      <c r="Q189" t="n">
        <v>0.00386</v>
      </c>
      <c r="R189" t="n">
        <v>0.000384</v>
      </c>
      <c r="S189" t="n">
        <v>0.000181</v>
      </c>
      <c r="T189" t="n">
        <v>0.000145</v>
      </c>
      <c r="U189" t="n">
        <v>4.02</v>
      </c>
      <c r="V189" t="n">
        <v>0.00173</v>
      </c>
      <c r="W189" t="n">
        <v>0.0005240000000000001</v>
      </c>
      <c r="X189" s="2" t="n">
        <v>1e-05</v>
      </c>
      <c r="Y189" t="n">
        <v>0.000433</v>
      </c>
      <c r="Z189" t="n">
        <v>3.9e-06</v>
      </c>
      <c r="AA189" t="n">
        <v>6.4e-05</v>
      </c>
      <c r="AB189" t="n">
        <v>7e-06</v>
      </c>
      <c r="AC189" t="inlineStr">
        <is>
          <t>T</t>
        </is>
      </c>
      <c r="AD189" t="n">
        <v>1.74</v>
      </c>
      <c r="AE189" t="n">
        <v>0.00397</v>
      </c>
      <c r="AF189" t="n">
        <v>0.00255</v>
      </c>
      <c r="AG189" t="n">
        <v>2.5e-05</v>
      </c>
      <c r="AH189" t="n">
        <v>1.24</v>
      </c>
      <c r="AI189" t="n">
        <v>0.032</v>
      </c>
      <c r="AJ189" t="n">
        <v>0.000248</v>
      </c>
      <c r="AK189" t="n">
        <v>0.645</v>
      </c>
      <c r="AL189" t="n">
        <v>0.00185</v>
      </c>
      <c r="AM189" t="n">
        <v>0.00336</v>
      </c>
      <c r="AN189" t="n">
        <v>0.0054</v>
      </c>
      <c r="AO189" t="n">
        <v>0.068</v>
      </c>
      <c r="AP189" t="n">
        <v>0.0015</v>
      </c>
      <c r="AQ189" s="2" t="n">
        <v>1e-06</v>
      </c>
      <c r="AR189" t="n">
        <v>0.000899</v>
      </c>
      <c r="AS189" t="inlineStr">
        <is>
          <t>T</t>
        </is>
      </c>
      <c r="AT189" t="n">
        <v>0.00116</v>
      </c>
      <c r="AU189" s="2" t="n">
        <v>2e-07</v>
      </c>
      <c r="AV189" t="inlineStr">
        <is>
          <t>T</t>
        </is>
      </c>
      <c r="AW189" t="inlineStr">
        <is>
          <t>T</t>
        </is>
      </c>
      <c r="AX189" t="n">
        <v>0.021</v>
      </c>
      <c r="AY189" t="n">
        <v>0.00111</v>
      </c>
      <c r="AZ189" t="n">
        <v>0.00132</v>
      </c>
      <c r="BA189" s="2" t="n">
        <v>0.0001</v>
      </c>
      <c r="BB189" t="inlineStr">
        <is>
          <t>T</t>
        </is>
      </c>
      <c r="BC189" t="n">
        <v>0.00044</v>
      </c>
      <c r="BD189" t="n">
        <v>0.000692</v>
      </c>
      <c r="BE189" t="n">
        <v>0.0186</v>
      </c>
      <c r="BF189" t="n">
        <v>0.000127</v>
      </c>
      <c r="BG189" t="n">
        <v>7.3e-05</v>
      </c>
      <c r="BH189" t="n">
        <v>6.9e-06</v>
      </c>
      <c r="BI189" t="n">
        <v>0.00129</v>
      </c>
      <c r="BJ189" t="n">
        <v>0.468</v>
      </c>
      <c r="BK189" t="n">
        <v>5e-05</v>
      </c>
      <c r="BL189" t="n">
        <v>2.4e-05</v>
      </c>
      <c r="BM189" t="n">
        <v>0.000214</v>
      </c>
      <c r="BN189" t="n">
        <v>0.00306</v>
      </c>
      <c r="BO189" t="n">
        <v>0.00406</v>
      </c>
      <c r="BP189" t="n">
        <v>0.00172</v>
      </c>
      <c r="BQ189" t="n">
        <v>0.000164</v>
      </c>
      <c r="BR189" t="n">
        <v>0.0073</v>
      </c>
      <c r="BS189" t="n">
        <v>0.0157</v>
      </c>
    </row>
    <row r="190">
      <c r="A190" t="inlineStr">
        <is>
          <t>OREAS0254</t>
        </is>
      </c>
      <c r="B190" t="inlineStr">
        <is>
          <t>T</t>
        </is>
      </c>
      <c r="C190" t="inlineStr">
        <is>
          <t>T</t>
        </is>
      </c>
      <c r="D190" t="inlineStr">
        <is>
          <t>T</t>
        </is>
      </c>
      <c r="E190" t="n">
        <v>0.000255</v>
      </c>
      <c r="F190" t="inlineStr">
        <is>
          <t>T</t>
        </is>
      </c>
      <c r="G190" t="inlineStr">
        <is>
          <t>T</t>
        </is>
      </c>
      <c r="H190" t="inlineStr">
        <is>
          <t>T</t>
        </is>
      </c>
      <c r="I190" t="inlineStr">
        <is>
          <t>T</t>
        </is>
      </c>
      <c r="J190" t="inlineStr">
        <is>
          <t>T</t>
        </is>
      </c>
      <c r="K190" t="inlineStr">
        <is>
          <t>T</t>
        </is>
      </c>
      <c r="L190" t="inlineStr">
        <is>
          <t>T</t>
        </is>
      </c>
      <c r="M190" t="inlineStr">
        <is>
          <t>T</t>
        </is>
      </c>
      <c r="N190" t="inlineStr">
        <is>
          <t>T</t>
        </is>
      </c>
      <c r="O190" t="inlineStr">
        <is>
          <t>T</t>
        </is>
      </c>
      <c r="P190" t="inlineStr">
        <is>
          <t>T</t>
        </is>
      </c>
      <c r="Q190" t="inlineStr">
        <is>
          <t>T</t>
        </is>
      </c>
      <c r="R190" t="inlineStr">
        <is>
          <t>T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T</t>
        </is>
      </c>
      <c r="W190" t="inlineStr">
        <is>
          <t>T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inlineStr">
        <is>
          <t>T</t>
        </is>
      </c>
      <c r="AD190" t="inlineStr">
        <is>
          <t>T</t>
        </is>
      </c>
      <c r="AE190" t="inlineStr">
        <is>
          <t>T</t>
        </is>
      </c>
      <c r="AF190" t="inlineStr">
        <is>
          <t>T</t>
        </is>
      </c>
      <c r="AG190" t="inlineStr">
        <is>
          <t>T</t>
        </is>
      </c>
      <c r="AH190" t="inlineStr">
        <is>
          <t>T</t>
        </is>
      </c>
      <c r="AI190" t="inlineStr">
        <is>
          <t>T</t>
        </is>
      </c>
      <c r="AJ190" t="inlineStr">
        <is>
          <t>T</t>
        </is>
      </c>
      <c r="AK190" t="inlineStr">
        <is>
          <t>T</t>
        </is>
      </c>
      <c r="AL190" t="inlineStr">
        <is>
          <t>T</t>
        </is>
      </c>
      <c r="AM190" t="inlineStr">
        <is>
          <t>T</t>
        </is>
      </c>
      <c r="AN190" t="inlineStr">
        <is>
          <t>T</t>
        </is>
      </c>
      <c r="AO190" t="inlineStr">
        <is>
          <t>T</t>
        </is>
      </c>
      <c r="AP190" t="inlineStr">
        <is>
          <t>T</t>
        </is>
      </c>
      <c r="AQ190" t="inlineStr">
        <is>
          <t>T</t>
        </is>
      </c>
      <c r="AR190" t="inlineStr">
        <is>
          <t>T</t>
        </is>
      </c>
      <c r="AS190" t="inlineStr">
        <is>
          <t>T</t>
        </is>
      </c>
      <c r="AT190" t="inlineStr">
        <is>
          <t>T</t>
        </is>
      </c>
      <c r="AU190" t="inlineStr">
        <is>
          <t>T</t>
        </is>
      </c>
      <c r="AV190" t="inlineStr">
        <is>
          <t>T</t>
        </is>
      </c>
      <c r="AW190" t="inlineStr">
        <is>
          <t>T</t>
        </is>
      </c>
      <c r="AX190" t="inlineStr">
        <is>
          <t>T</t>
        </is>
      </c>
      <c r="AY190" t="inlineStr">
        <is>
          <t>T</t>
        </is>
      </c>
      <c r="AZ190" t="inlineStr">
        <is>
          <t>T</t>
        </is>
      </c>
      <c r="BA190" t="inlineStr">
        <is>
          <t>T</t>
        </is>
      </c>
      <c r="BB190" t="inlineStr">
        <is>
          <t>T</t>
        </is>
      </c>
      <c r="BC190" t="inlineStr">
        <is>
          <t>T</t>
        </is>
      </c>
      <c r="BD190" t="inlineStr">
        <is>
          <t>T</t>
        </is>
      </c>
      <c r="BE190" t="inlineStr">
        <is>
          <t>T</t>
        </is>
      </c>
      <c r="BF190" t="inlineStr">
        <is>
          <t>T</t>
        </is>
      </c>
      <c r="BG190" t="inlineStr">
        <is>
          <t>T</t>
        </is>
      </c>
      <c r="BH190" t="inlineStr">
        <is>
          <t>T</t>
        </is>
      </c>
      <c r="BI190" t="inlineStr">
        <is>
          <t>T</t>
        </is>
      </c>
      <c r="BJ190" t="inlineStr">
        <is>
          <t>T</t>
        </is>
      </c>
      <c r="BK190" t="inlineStr">
        <is>
          <t>T</t>
        </is>
      </c>
      <c r="BL190" t="inlineStr">
        <is>
          <t>T</t>
        </is>
      </c>
      <c r="BM190" t="inlineStr">
        <is>
          <t>T</t>
        </is>
      </c>
      <c r="BN190" t="inlineStr">
        <is>
          <t>T</t>
        </is>
      </c>
      <c r="BO190" t="inlineStr">
        <is>
          <t>T</t>
        </is>
      </c>
      <c r="BP190" t="inlineStr">
        <is>
          <t>T</t>
        </is>
      </c>
      <c r="BQ190" t="inlineStr">
        <is>
          <t>T</t>
        </is>
      </c>
      <c r="BR190" t="inlineStr">
        <is>
          <t>T</t>
        </is>
      </c>
      <c r="BS190" t="inlineStr">
        <is>
          <t>T</t>
        </is>
      </c>
    </row>
    <row r="191">
      <c r="A191" t="inlineStr">
        <is>
          <t>OREAS0254b</t>
        </is>
      </c>
      <c r="B191" t="n">
        <v>4.53e-05</v>
      </c>
      <c r="C191" t="n">
        <v>5.45</v>
      </c>
      <c r="D191" t="n">
        <v>0.00137</v>
      </c>
      <c r="E191" t="n">
        <v>0.000253</v>
      </c>
      <c r="F191" t="inlineStr">
        <is>
          <t>T</t>
        </is>
      </c>
      <c r="G191" t="n">
        <v>0.0407</v>
      </c>
      <c r="H191" t="n">
        <v>0.00022</v>
      </c>
      <c r="I191" t="n">
        <v>2.5e-05</v>
      </c>
      <c r="J191" t="n">
        <v>1.64</v>
      </c>
      <c r="K191" t="n">
        <v>7.3e-06</v>
      </c>
      <c r="L191" t="n">
        <v>0.0066</v>
      </c>
      <c r="M191" t="inlineStr">
        <is>
          <t>T</t>
        </is>
      </c>
      <c r="N191" t="n">
        <v>0.00273</v>
      </c>
      <c r="O191" t="n">
        <v>0.0152</v>
      </c>
      <c r="P191" t="n">
        <v>0.000266</v>
      </c>
      <c r="Q191" t="n">
        <v>0.00429</v>
      </c>
      <c r="R191" t="n">
        <v>0.000387</v>
      </c>
      <c r="S191" t="n">
        <v>0.000173</v>
      </c>
      <c r="T191" t="n">
        <v>0.000178</v>
      </c>
      <c r="U191" t="n">
        <v>4.38</v>
      </c>
      <c r="V191" t="n">
        <v>0.0016</v>
      </c>
      <c r="W191" t="n">
        <v>0.000545</v>
      </c>
      <c r="X191" t="inlineStr">
        <is>
          <t>T</t>
        </is>
      </c>
      <c r="Y191" t="n">
        <v>0.000476</v>
      </c>
      <c r="Z191" t="inlineStr">
        <is>
          <t>T</t>
        </is>
      </c>
      <c r="AA191" t="n">
        <v>6.9e-05</v>
      </c>
      <c r="AB191" t="n">
        <v>5.2e-06</v>
      </c>
      <c r="AC191" t="inlineStr">
        <is>
          <t>T</t>
        </is>
      </c>
      <c r="AD191" t="n">
        <v>1.49</v>
      </c>
      <c r="AE191" t="n">
        <v>0.00363</v>
      </c>
      <c r="AF191" t="n">
        <v>0.00202</v>
      </c>
      <c r="AG191" t="n">
        <v>1.9e-05</v>
      </c>
      <c r="AH191" t="n">
        <v>1.49</v>
      </c>
      <c r="AI191" t="n">
        <v>0.054</v>
      </c>
      <c r="AJ191" t="n">
        <v>0.000346</v>
      </c>
      <c r="AK191" t="n">
        <v>1.23</v>
      </c>
      <c r="AL191" t="n">
        <v>0.00328</v>
      </c>
      <c r="AM191" t="n">
        <v>0.00323</v>
      </c>
      <c r="AN191" t="n">
        <v>0.0105</v>
      </c>
      <c r="AO191" t="n">
        <v>0.109</v>
      </c>
      <c r="AP191" t="n">
        <v>0.000985</v>
      </c>
      <c r="AQ191" t="inlineStr">
        <is>
          <t>T</t>
        </is>
      </c>
      <c r="AR191" t="n">
        <v>0.000851</v>
      </c>
      <c r="AS191" t="inlineStr">
        <is>
          <t>T</t>
        </is>
      </c>
      <c r="AT191" t="n">
        <v>0.0061</v>
      </c>
      <c r="AU191" s="2" t="n">
        <v>2e-07</v>
      </c>
      <c r="AV191" t="inlineStr">
        <is>
          <t>T</t>
        </is>
      </c>
      <c r="AW191" t="inlineStr">
        <is>
          <t>T</t>
        </is>
      </c>
      <c r="AX191" t="n">
        <v>0.024</v>
      </c>
      <c r="AY191" t="n">
        <v>7.3e-05</v>
      </c>
      <c r="AZ191" t="n">
        <v>0.00119</v>
      </c>
      <c r="BA191" t="inlineStr">
        <is>
          <t>T</t>
        </is>
      </c>
      <c r="BB191" t="inlineStr">
        <is>
          <t>T</t>
        </is>
      </c>
      <c r="BC191" t="n">
        <v>0.000632</v>
      </c>
      <c r="BD191" t="n">
        <v>0.000208</v>
      </c>
      <c r="BE191" t="n">
        <v>0.0333</v>
      </c>
      <c r="BF191" t="n">
        <v>0.00021</v>
      </c>
      <c r="BG191" t="n">
        <v>7.4e-05</v>
      </c>
      <c r="BH191" s="2" t="n">
        <v>2e-05</v>
      </c>
      <c r="BI191" t="n">
        <v>0.000733</v>
      </c>
      <c r="BJ191" t="n">
        <v>0.5629999999999999</v>
      </c>
      <c r="BK191" t="n">
        <v>2.7e-05</v>
      </c>
      <c r="BL191" t="n">
        <v>2.3e-05</v>
      </c>
      <c r="BM191" t="n">
        <v>0.000163</v>
      </c>
      <c r="BN191" t="n">
        <v>0.0083</v>
      </c>
      <c r="BO191" t="n">
        <v>0.000376</v>
      </c>
      <c r="BP191" t="n">
        <v>0.00172</v>
      </c>
      <c r="BQ191" t="n">
        <v>0.000135</v>
      </c>
      <c r="BR191" t="n">
        <v>0.0089</v>
      </c>
      <c r="BS191" t="n">
        <v>0.0203</v>
      </c>
    </row>
    <row r="192">
      <c r="A192" t="inlineStr">
        <is>
          <t>OREAS0254c</t>
        </is>
      </c>
      <c r="B192" t="n">
        <v>9.280000000000001e-05</v>
      </c>
      <c r="C192" t="n">
        <v>5.08</v>
      </c>
      <c r="D192" t="n">
        <v>0.00176</v>
      </c>
      <c r="E192" t="n">
        <v>0.000257</v>
      </c>
      <c r="F192" s="2" t="n">
        <v>0.001</v>
      </c>
      <c r="G192" t="n">
        <v>0.034</v>
      </c>
      <c r="H192" t="n">
        <v>0.000193</v>
      </c>
      <c r="I192" t="n">
        <v>3.5e-05</v>
      </c>
      <c r="J192" t="n">
        <v>1.46</v>
      </c>
      <c r="K192" t="n">
        <v>7.1e-06</v>
      </c>
      <c r="L192" t="n">
        <v>0.007</v>
      </c>
      <c r="M192" t="inlineStr">
        <is>
          <t>T</t>
        </is>
      </c>
      <c r="N192" t="n">
        <v>0.00201</v>
      </c>
      <c r="O192" t="n">
        <v>0.0111</v>
      </c>
      <c r="P192" t="n">
        <v>0.000247</v>
      </c>
      <c r="Q192" t="n">
        <v>0.00314</v>
      </c>
      <c r="R192" t="n">
        <v>0.000344</v>
      </c>
      <c r="S192" t="n">
        <v>0.000159</v>
      </c>
      <c r="T192" t="n">
        <v>0.00015</v>
      </c>
      <c r="U192" t="n">
        <v>3.93</v>
      </c>
      <c r="V192" t="n">
        <v>0.0015</v>
      </c>
      <c r="W192" t="n">
        <v>0.000531</v>
      </c>
      <c r="X192" t="n">
        <v>1.1e-05</v>
      </c>
      <c r="Y192" t="n">
        <v>0.000441</v>
      </c>
      <c r="Z192" t="n">
        <v>3.5e-06</v>
      </c>
      <c r="AA192" t="n">
        <v>6.1e-05</v>
      </c>
      <c r="AB192" t="n">
        <v>6e-06</v>
      </c>
      <c r="AC192" t="inlineStr">
        <is>
          <t>T</t>
        </is>
      </c>
      <c r="AD192" t="n">
        <v>1.29</v>
      </c>
      <c r="AE192" t="n">
        <v>0.00379</v>
      </c>
      <c r="AF192" t="n">
        <v>0.00241</v>
      </c>
      <c r="AG192" t="n">
        <v>1.7e-05</v>
      </c>
      <c r="AH192" t="n">
        <v>1.51</v>
      </c>
      <c r="AI192" t="n">
        <v>0.046</v>
      </c>
      <c r="AJ192" t="n">
        <v>0.000387</v>
      </c>
      <c r="AK192" t="n">
        <v>0.969</v>
      </c>
      <c r="AL192" t="n">
        <v>0.00305</v>
      </c>
      <c r="AM192" t="n">
        <v>0.0032</v>
      </c>
      <c r="AN192" t="n">
        <v>0.0076</v>
      </c>
      <c r="AO192" t="n">
        <v>0.089</v>
      </c>
      <c r="AP192" t="n">
        <v>0.00107</v>
      </c>
      <c r="AQ192" t="inlineStr">
        <is>
          <t>T</t>
        </is>
      </c>
      <c r="AR192" t="n">
        <v>0.000849</v>
      </c>
      <c r="AS192" t="inlineStr">
        <is>
          <t>T</t>
        </is>
      </c>
      <c r="AT192" t="n">
        <v>0.00153</v>
      </c>
      <c r="AU192" s="2" t="n">
        <v>2e-07</v>
      </c>
      <c r="AV192" t="inlineStr">
        <is>
          <t>T</t>
        </is>
      </c>
      <c r="AW192" t="inlineStr">
        <is>
          <t>T</t>
        </is>
      </c>
      <c r="AX192" t="n">
        <v>0.02</v>
      </c>
      <c r="AY192" t="n">
        <v>0.000117</v>
      </c>
      <c r="AZ192" t="n">
        <v>0.00101</v>
      </c>
      <c r="BA192" t="inlineStr">
        <is>
          <t>T</t>
        </is>
      </c>
      <c r="BB192" t="inlineStr">
        <is>
          <t>T</t>
        </is>
      </c>
      <c r="BC192" t="n">
        <v>0.000604</v>
      </c>
      <c r="BD192" t="n">
        <v>0.000375</v>
      </c>
      <c r="BE192" t="n">
        <v>0.0285</v>
      </c>
      <c r="BF192" t="n">
        <v>0.000197</v>
      </c>
      <c r="BG192" t="n">
        <v>6.8e-05</v>
      </c>
      <c r="BH192" t="inlineStr">
        <is>
          <t>T</t>
        </is>
      </c>
      <c r="BI192" t="n">
        <v>0.000837</v>
      </c>
      <c r="BJ192" t="n">
        <v>0.532</v>
      </c>
      <c r="BK192" t="n">
        <v>3.6e-05</v>
      </c>
      <c r="BL192" t="n">
        <v>2e-05</v>
      </c>
      <c r="BM192" t="n">
        <v>0.000153</v>
      </c>
      <c r="BN192" t="n">
        <v>0.00341</v>
      </c>
      <c r="BO192" t="n">
        <v>0.00032</v>
      </c>
      <c r="BP192" t="n">
        <v>0.00154</v>
      </c>
      <c r="BQ192" t="n">
        <v>0.000126</v>
      </c>
      <c r="BR192" t="n">
        <v>0.0075</v>
      </c>
      <c r="BS192" t="n">
        <v>0.0189</v>
      </c>
    </row>
    <row r="193">
      <c r="A193" t="inlineStr">
        <is>
          <t>OREAS0255</t>
        </is>
      </c>
      <c r="B193" t="inlineStr">
        <is>
          <t>T</t>
        </is>
      </c>
      <c r="C193" t="inlineStr">
        <is>
          <t>T</t>
        </is>
      </c>
      <c r="D193" t="inlineStr">
        <is>
          <t>T</t>
        </is>
      </c>
      <c r="E193" t="n">
        <v>0.000408</v>
      </c>
      <c r="F193" t="inlineStr">
        <is>
          <t>T</t>
        </is>
      </c>
      <c r="G193" t="inlineStr">
        <is>
          <t>T</t>
        </is>
      </c>
      <c r="H193" t="inlineStr">
        <is>
          <t>T</t>
        </is>
      </c>
      <c r="I193" t="inlineStr">
        <is>
          <t>T</t>
        </is>
      </c>
      <c r="J193" t="inlineStr">
        <is>
          <t>T</t>
        </is>
      </c>
      <c r="K193" t="inlineStr">
        <is>
          <t>T</t>
        </is>
      </c>
      <c r="L193" t="inlineStr">
        <is>
          <t>T</t>
        </is>
      </c>
      <c r="M193" t="inlineStr">
        <is>
          <t>T</t>
        </is>
      </c>
      <c r="N193" t="inlineStr">
        <is>
          <t>T</t>
        </is>
      </c>
      <c r="O193" t="inlineStr">
        <is>
          <t>T</t>
        </is>
      </c>
      <c r="P193" t="inlineStr">
        <is>
          <t>T</t>
        </is>
      </c>
      <c r="Q193" t="inlineStr">
        <is>
          <t>T</t>
        </is>
      </c>
      <c r="R193" t="inlineStr">
        <is>
          <t>T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T</t>
        </is>
      </c>
      <c r="W193" t="inlineStr">
        <is>
          <t>T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T</t>
        </is>
      </c>
      <c r="AC193" t="inlineStr">
        <is>
          <t>T</t>
        </is>
      </c>
      <c r="AD193" t="inlineStr">
        <is>
          <t>T</t>
        </is>
      </c>
      <c r="AE193" t="inlineStr">
        <is>
          <t>T</t>
        </is>
      </c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T</t>
        </is>
      </c>
      <c r="AJ193" t="inlineStr">
        <is>
          <t>T</t>
        </is>
      </c>
      <c r="AK193" t="inlineStr">
        <is>
          <t>T</t>
        </is>
      </c>
      <c r="AL193" t="inlineStr">
        <is>
          <t>T</t>
        </is>
      </c>
      <c r="AM193" t="inlineStr">
        <is>
          <t>T</t>
        </is>
      </c>
      <c r="AN193" t="inlineStr">
        <is>
          <t>T</t>
        </is>
      </c>
      <c r="AO193" t="inlineStr">
        <is>
          <t>T</t>
        </is>
      </c>
      <c r="AP193" t="inlineStr">
        <is>
          <t>T</t>
        </is>
      </c>
      <c r="AQ193" t="inlineStr">
        <is>
          <t>T</t>
        </is>
      </c>
      <c r="AR193" t="inlineStr">
        <is>
          <t>T</t>
        </is>
      </c>
      <c r="AS193" t="inlineStr">
        <is>
          <t>T</t>
        </is>
      </c>
      <c r="AT193" t="inlineStr">
        <is>
          <t>T</t>
        </is>
      </c>
      <c r="AU193" t="inlineStr">
        <is>
          <t>T</t>
        </is>
      </c>
      <c r="AV193" t="inlineStr">
        <is>
          <t>T</t>
        </is>
      </c>
      <c r="AW193" t="inlineStr">
        <is>
          <t>T</t>
        </is>
      </c>
      <c r="AX193" t="inlineStr">
        <is>
          <t>T</t>
        </is>
      </c>
      <c r="AY193" t="inlineStr">
        <is>
          <t>T</t>
        </is>
      </c>
      <c r="AZ193" t="inlineStr">
        <is>
          <t>T</t>
        </is>
      </c>
      <c r="BA193" t="inlineStr">
        <is>
          <t>T</t>
        </is>
      </c>
      <c r="BB193" t="inlineStr">
        <is>
          <t>T</t>
        </is>
      </c>
      <c r="BC193" t="inlineStr">
        <is>
          <t>T</t>
        </is>
      </c>
      <c r="BD193" t="inlineStr">
        <is>
          <t>T</t>
        </is>
      </c>
      <c r="BE193" t="inlineStr">
        <is>
          <t>T</t>
        </is>
      </c>
      <c r="BF193" t="inlineStr">
        <is>
          <t>T</t>
        </is>
      </c>
      <c r="BG193" t="inlineStr">
        <is>
          <t>T</t>
        </is>
      </c>
      <c r="BH193" t="inlineStr">
        <is>
          <t>T</t>
        </is>
      </c>
      <c r="BI193" t="inlineStr">
        <is>
          <t>T</t>
        </is>
      </c>
      <c r="BJ193" t="inlineStr">
        <is>
          <t>T</t>
        </is>
      </c>
      <c r="BK193" t="inlineStr">
        <is>
          <t>T</t>
        </is>
      </c>
      <c r="BL193" t="inlineStr">
        <is>
          <t>T</t>
        </is>
      </c>
      <c r="BM193" t="inlineStr">
        <is>
          <t>T</t>
        </is>
      </c>
      <c r="BN193" t="inlineStr">
        <is>
          <t>T</t>
        </is>
      </c>
      <c r="BO193" t="inlineStr">
        <is>
          <t>T</t>
        </is>
      </c>
      <c r="BP193" t="inlineStr">
        <is>
          <t>T</t>
        </is>
      </c>
      <c r="BQ193" t="inlineStr">
        <is>
          <t>T</t>
        </is>
      </c>
      <c r="BR193" t="inlineStr">
        <is>
          <t>T</t>
        </is>
      </c>
      <c r="BS193" t="inlineStr">
        <is>
          <t>T</t>
        </is>
      </c>
    </row>
    <row r="194">
      <c r="A194" t="inlineStr">
        <is>
          <t>OREAS0255b</t>
        </is>
      </c>
      <c r="B194" t="n">
        <v>7.93e-05</v>
      </c>
      <c r="C194" t="n">
        <v>7.22</v>
      </c>
      <c r="D194" t="n">
        <v>0.0433</v>
      </c>
      <c r="E194" t="n">
        <v>0.000416</v>
      </c>
      <c r="F194" s="2" t="n">
        <v>0.001</v>
      </c>
      <c r="G194" t="n">
        <v>0.0548</v>
      </c>
      <c r="H194" t="n">
        <v>0.000248</v>
      </c>
      <c r="I194" t="n">
        <v>0.000811</v>
      </c>
      <c r="J194" t="n">
        <v>1.05</v>
      </c>
      <c r="K194" t="n">
        <v>7.1e-06</v>
      </c>
      <c r="L194" t="n">
        <v>0.0078</v>
      </c>
      <c r="M194" t="inlineStr">
        <is>
          <t>T</t>
        </is>
      </c>
      <c r="N194" t="n">
        <v>0.00186</v>
      </c>
      <c r="O194" t="n">
        <v>0.0179</v>
      </c>
      <c r="P194" t="n">
        <v>0.000541</v>
      </c>
      <c r="Q194" t="n">
        <v>0.0069</v>
      </c>
      <c r="R194" t="n">
        <v>0.000398</v>
      </c>
      <c r="S194" t="n">
        <v>0.000181</v>
      </c>
      <c r="T194" t="n">
        <v>0.000167</v>
      </c>
      <c r="U194" t="n">
        <v>4.59</v>
      </c>
      <c r="V194" t="n">
        <v>0.00197</v>
      </c>
      <c r="W194" t="n">
        <v>0.000553</v>
      </c>
      <c r="X194" t="n">
        <v>1.7e-05</v>
      </c>
      <c r="Y194" t="n">
        <v>0.000461</v>
      </c>
      <c r="Z194" t="n">
        <v>9.099999999999999e-06</v>
      </c>
      <c r="AA194" t="n">
        <v>6.8e-05</v>
      </c>
      <c r="AB194" t="n">
        <v>6.4e-06</v>
      </c>
      <c r="AC194" t="inlineStr">
        <is>
          <t>T</t>
        </is>
      </c>
      <c r="AD194" t="n">
        <v>1.82</v>
      </c>
      <c r="AE194" t="n">
        <v>0.00418</v>
      </c>
      <c r="AF194" t="n">
        <v>0.00262</v>
      </c>
      <c r="AG194" t="n">
        <v>2.2e-05</v>
      </c>
      <c r="AH194" t="n">
        <v>1.33</v>
      </c>
      <c r="AI194" t="n">
        <v>0.033</v>
      </c>
      <c r="AJ194" t="n">
        <v>0.000437</v>
      </c>
      <c r="AK194" t="n">
        <v>0.736</v>
      </c>
      <c r="AL194" t="n">
        <v>0.00235</v>
      </c>
      <c r="AM194" t="n">
        <v>0.00361</v>
      </c>
      <c r="AN194" t="n">
        <v>0.0076</v>
      </c>
      <c r="AO194" t="n">
        <v>0.076</v>
      </c>
      <c r="AP194" t="n">
        <v>0.00164</v>
      </c>
      <c r="AQ194" t="inlineStr">
        <is>
          <t>T</t>
        </is>
      </c>
      <c r="AR194" t="n">
        <v>0.000941</v>
      </c>
      <c r="AS194" t="inlineStr">
        <is>
          <t>T</t>
        </is>
      </c>
      <c r="AT194" t="n">
        <v>0.001</v>
      </c>
      <c r="AU194" s="2" t="n">
        <v>2e-07</v>
      </c>
      <c r="AV194" t="inlineStr">
        <is>
          <t>T</t>
        </is>
      </c>
      <c r="AW194" t="inlineStr">
        <is>
          <t>T</t>
        </is>
      </c>
      <c r="AX194" t="n">
        <v>0.039</v>
      </c>
      <c r="AY194" t="n">
        <v>0.00213</v>
      </c>
      <c r="AZ194" t="n">
        <v>0.00171</v>
      </c>
      <c r="BA194" t="n">
        <v>9.500000000000001e-05</v>
      </c>
      <c r="BB194" t="inlineStr">
        <is>
          <t>T</t>
        </is>
      </c>
      <c r="BC194" t="n">
        <v>0.000459</v>
      </c>
      <c r="BD194" t="n">
        <v>0.000827</v>
      </c>
      <c r="BE194" t="n">
        <v>0.023</v>
      </c>
      <c r="BF194" t="n">
        <v>0.000159</v>
      </c>
      <c r="BG194" t="n">
        <v>7.7e-05</v>
      </c>
      <c r="BH194" t="n">
        <v>1.7e-05</v>
      </c>
      <c r="BI194" t="n">
        <v>0.00111</v>
      </c>
      <c r="BJ194" t="n">
        <v>0.511</v>
      </c>
      <c r="BK194" t="n">
        <v>4.6e-05</v>
      </c>
      <c r="BL194" t="n">
        <v>2.4e-05</v>
      </c>
      <c r="BM194" t="n">
        <v>0.00022</v>
      </c>
      <c r="BN194" t="n">
        <v>0.00483</v>
      </c>
      <c r="BO194" t="n">
        <v>0.008200000000000001</v>
      </c>
      <c r="BP194" t="n">
        <v>0.00171</v>
      </c>
      <c r="BQ194" t="n">
        <v>0.000159</v>
      </c>
      <c r="BR194" t="n">
        <v>0.0086</v>
      </c>
      <c r="BS194" t="n">
        <v>0.0183</v>
      </c>
    </row>
    <row r="195">
      <c r="A195" t="inlineStr">
        <is>
          <t>OREAS0255c</t>
        </is>
      </c>
      <c r="B195" t="n">
        <v>0.000104</v>
      </c>
      <c r="C195" t="n">
        <v>6.31</v>
      </c>
      <c r="D195" t="n">
        <v>0.0174</v>
      </c>
      <c r="E195" t="n">
        <v>0.000417</v>
      </c>
      <c r="F195" s="2" t="n">
        <v>0.001</v>
      </c>
      <c r="G195" t="n">
        <v>0.0445</v>
      </c>
      <c r="H195" t="n">
        <v>0.00021</v>
      </c>
      <c r="I195" t="n">
        <v>0.000316</v>
      </c>
      <c r="J195" t="n">
        <v>1.26</v>
      </c>
      <c r="K195" t="n">
        <v>9.500000000000001e-06</v>
      </c>
      <c r="L195" t="n">
        <v>0.0073</v>
      </c>
      <c r="M195" t="inlineStr">
        <is>
          <t>T</t>
        </is>
      </c>
      <c r="N195" t="n">
        <v>0.0021</v>
      </c>
      <c r="O195" t="n">
        <v>0.0169</v>
      </c>
      <c r="P195" t="n">
        <v>0.000381</v>
      </c>
      <c r="Q195" t="n">
        <v>0.0059</v>
      </c>
      <c r="R195" t="n">
        <v>0.000358</v>
      </c>
      <c r="S195" t="n">
        <v>0.000169</v>
      </c>
      <c r="T195" t="n">
        <v>0.000149</v>
      </c>
      <c r="U195" t="n">
        <v>4.4</v>
      </c>
      <c r="V195" t="n">
        <v>0.00177</v>
      </c>
      <c r="W195" t="n">
        <v>0.000505</v>
      </c>
      <c r="X195" t="n">
        <v>1.2e-05</v>
      </c>
      <c r="Y195" t="n">
        <v>0.000439</v>
      </c>
      <c r="Z195" t="inlineStr">
        <is>
          <t>T</t>
        </is>
      </c>
      <c r="AA195" t="n">
        <v>6.4e-05</v>
      </c>
      <c r="AB195" t="n">
        <v>6.5e-06</v>
      </c>
      <c r="AC195" t="inlineStr">
        <is>
          <t>T</t>
        </is>
      </c>
      <c r="AD195" t="n">
        <v>1.58</v>
      </c>
      <c r="AE195" t="n">
        <v>0.00396</v>
      </c>
      <c r="AF195" t="n">
        <v>0.00265</v>
      </c>
      <c r="AG195" t="n">
        <v>2e-05</v>
      </c>
      <c r="AH195" t="n">
        <v>1.62</v>
      </c>
      <c r="AI195" t="n">
        <v>0.043</v>
      </c>
      <c r="AJ195" t="n">
        <v>0.000485</v>
      </c>
      <c r="AK195" t="n">
        <v>0.8110000000000001</v>
      </c>
      <c r="AL195" t="n">
        <v>0.00263</v>
      </c>
      <c r="AM195" t="n">
        <v>0.00325</v>
      </c>
      <c r="AN195" t="n">
        <v>0.008399999999999999</v>
      </c>
      <c r="AO195" t="n">
        <v>0.077</v>
      </c>
      <c r="AP195" t="n">
        <v>0.00152</v>
      </c>
      <c r="AQ195" t="inlineStr">
        <is>
          <t>T</t>
        </is>
      </c>
      <c r="AR195" t="n">
        <v>0.000867</v>
      </c>
      <c r="AS195" t="inlineStr">
        <is>
          <t>T</t>
        </is>
      </c>
      <c r="AT195" t="n">
        <v>0.00146</v>
      </c>
      <c r="AU195" t="n">
        <v>1e-07</v>
      </c>
      <c r="AV195" t="inlineStr">
        <is>
          <t>T</t>
        </is>
      </c>
      <c r="AW195" t="inlineStr">
        <is>
          <t>T</t>
        </is>
      </c>
      <c r="AX195" t="n">
        <v>0.039</v>
      </c>
      <c r="AY195" t="n">
        <v>0.000801</v>
      </c>
      <c r="AZ195" t="n">
        <v>0.00146</v>
      </c>
      <c r="BA195" t="inlineStr">
        <is>
          <t>T</t>
        </is>
      </c>
      <c r="BB195" t="inlineStr">
        <is>
          <t>T</t>
        </is>
      </c>
      <c r="BC195" t="n">
        <v>0.00062</v>
      </c>
      <c r="BD195" t="n">
        <v>0.000565</v>
      </c>
      <c r="BE195" t="n">
        <v>0.0241</v>
      </c>
      <c r="BF195" t="n">
        <v>0.000176</v>
      </c>
      <c r="BG195" t="n">
        <v>6.9e-05</v>
      </c>
      <c r="BH195" t="n">
        <v>1.2e-05</v>
      </c>
      <c r="BI195" t="n">
        <v>0.00099</v>
      </c>
      <c r="BJ195" t="n">
        <v>0.515</v>
      </c>
      <c r="BK195" t="n">
        <v>4.6e-05</v>
      </c>
      <c r="BL195" t="n">
        <v>2.1e-05</v>
      </c>
      <c r="BM195" t="n">
        <v>0.000182</v>
      </c>
      <c r="BN195" t="n">
        <v>0.00448</v>
      </c>
      <c r="BO195" t="n">
        <v>0.00332</v>
      </c>
      <c r="BP195" t="n">
        <v>0.00161</v>
      </c>
      <c r="BQ195" t="n">
        <v>0.000142</v>
      </c>
      <c r="BR195" t="n">
        <v>0.008399999999999999</v>
      </c>
      <c r="BS195" t="n">
        <v>0.0181</v>
      </c>
    </row>
    <row r="196">
      <c r="A196" t="inlineStr">
        <is>
          <t>OREAS0256</t>
        </is>
      </c>
      <c r="B196" t="inlineStr">
        <is>
          <t>T</t>
        </is>
      </c>
      <c r="C196" t="inlineStr">
        <is>
          <t>T</t>
        </is>
      </c>
      <c r="D196" t="inlineStr">
        <is>
          <t>T</t>
        </is>
      </c>
      <c r="E196" t="n">
        <v>0.000766</v>
      </c>
      <c r="F196" t="inlineStr">
        <is>
          <t>T</t>
        </is>
      </c>
      <c r="G196" t="inlineStr">
        <is>
          <t>T</t>
        </is>
      </c>
      <c r="H196" t="inlineStr">
        <is>
          <t>T</t>
        </is>
      </c>
      <c r="I196" t="inlineStr">
        <is>
          <t>T</t>
        </is>
      </c>
      <c r="J196" t="inlineStr">
        <is>
          <t>T</t>
        </is>
      </c>
      <c r="K196" t="inlineStr">
        <is>
          <t>T</t>
        </is>
      </c>
      <c r="L196" t="inlineStr">
        <is>
          <t>T</t>
        </is>
      </c>
      <c r="M196" t="inlineStr">
        <is>
          <t>T</t>
        </is>
      </c>
      <c r="N196" t="inlineStr">
        <is>
          <t>T</t>
        </is>
      </c>
      <c r="O196" t="inlineStr">
        <is>
          <t>T</t>
        </is>
      </c>
      <c r="P196" t="inlineStr">
        <is>
          <t>T</t>
        </is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>
        <is>
          <t>T</t>
        </is>
      </c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T</t>
        </is>
      </c>
      <c r="AJ196" t="inlineStr">
        <is>
          <t>T</t>
        </is>
      </c>
      <c r="AK196" t="inlineStr">
        <is>
          <t>T</t>
        </is>
      </c>
      <c r="AL196" t="inlineStr">
        <is>
          <t>T</t>
        </is>
      </c>
      <c r="AM196" t="inlineStr">
        <is>
          <t>T</t>
        </is>
      </c>
      <c r="AN196" t="inlineStr">
        <is>
          <t>T</t>
        </is>
      </c>
      <c r="AO196" t="inlineStr">
        <is>
          <t>T</t>
        </is>
      </c>
      <c r="AP196" t="inlineStr">
        <is>
          <t>T</t>
        </is>
      </c>
      <c r="AQ196" t="inlineStr">
        <is>
          <t>T</t>
        </is>
      </c>
      <c r="AR196" t="inlineStr">
        <is>
          <t>T</t>
        </is>
      </c>
      <c r="AS196" t="inlineStr">
        <is>
          <t>T</t>
        </is>
      </c>
      <c r="AT196" t="inlineStr">
        <is>
          <t>T</t>
        </is>
      </c>
      <c r="AU196" t="inlineStr">
        <is>
          <t>T</t>
        </is>
      </c>
      <c r="AV196" t="inlineStr">
        <is>
          <t>T</t>
        </is>
      </c>
      <c r="AW196" t="inlineStr">
        <is>
          <t>T</t>
        </is>
      </c>
      <c r="AX196" t="inlineStr">
        <is>
          <t>T</t>
        </is>
      </c>
      <c r="AY196" t="inlineStr">
        <is>
          <t>T</t>
        </is>
      </c>
      <c r="AZ196" t="inlineStr">
        <is>
          <t>T</t>
        </is>
      </c>
      <c r="BA196" t="inlineStr">
        <is>
          <t>T</t>
        </is>
      </c>
      <c r="BB196" t="inlineStr">
        <is>
          <t>T</t>
        </is>
      </c>
      <c r="BC196" t="inlineStr">
        <is>
          <t>T</t>
        </is>
      </c>
      <c r="BD196" t="inlineStr">
        <is>
          <t>T</t>
        </is>
      </c>
      <c r="BE196" t="inlineStr">
        <is>
          <t>T</t>
        </is>
      </c>
      <c r="BF196" t="inlineStr">
        <is>
          <t>T</t>
        </is>
      </c>
      <c r="BG196" t="inlineStr">
        <is>
          <t>T</t>
        </is>
      </c>
      <c r="BH196" t="inlineStr">
        <is>
          <t>T</t>
        </is>
      </c>
      <c r="BI196" t="inlineStr">
        <is>
          <t>T</t>
        </is>
      </c>
      <c r="BJ196" t="inlineStr">
        <is>
          <t>T</t>
        </is>
      </c>
      <c r="BK196" t="inlineStr">
        <is>
          <t>T</t>
        </is>
      </c>
      <c r="BL196" t="inlineStr">
        <is>
          <t>T</t>
        </is>
      </c>
      <c r="BM196" t="inlineStr">
        <is>
          <t>T</t>
        </is>
      </c>
      <c r="BN196" t="inlineStr">
        <is>
          <t>T</t>
        </is>
      </c>
      <c r="BO196" t="inlineStr">
        <is>
          <t>T</t>
        </is>
      </c>
      <c r="BP196" t="inlineStr">
        <is>
          <t>T</t>
        </is>
      </c>
      <c r="BQ196" t="inlineStr">
        <is>
          <t>T</t>
        </is>
      </c>
      <c r="BR196" t="inlineStr">
        <is>
          <t>T</t>
        </is>
      </c>
      <c r="BS196" t="inlineStr">
        <is>
          <t>T</t>
        </is>
      </c>
    </row>
    <row r="197">
      <c r="A197" t="inlineStr">
        <is>
          <t>OREAS0256b</t>
        </is>
      </c>
      <c r="B197" t="n">
        <v>0.000133</v>
      </c>
      <c r="C197" t="n">
        <v>6.42</v>
      </c>
      <c r="D197" t="n">
        <v>0.0276</v>
      </c>
      <c r="E197" t="n">
        <v>0.000784</v>
      </c>
      <c r="F197" s="2" t="n">
        <v>0.001</v>
      </c>
      <c r="G197" t="n">
        <v>0.0444</v>
      </c>
      <c r="H197" t="n">
        <v>0.000175</v>
      </c>
      <c r="I197" t="n">
        <v>0.00053</v>
      </c>
      <c r="J197" t="n">
        <v>0.897</v>
      </c>
      <c r="K197" t="n">
        <v>8.600000000000001e-06</v>
      </c>
      <c r="L197" t="n">
        <v>0.0052</v>
      </c>
      <c r="M197" t="inlineStr">
        <is>
          <t>T</t>
        </is>
      </c>
      <c r="N197" t="n">
        <v>0.00215</v>
      </c>
      <c r="O197" t="n">
        <v>0.0225</v>
      </c>
      <c r="P197" t="n">
        <v>0.00035</v>
      </c>
      <c r="Q197" t="n">
        <v>0.0094</v>
      </c>
      <c r="R197" t="n">
        <v>0.000292</v>
      </c>
      <c r="S197" t="n">
        <v>0.000148</v>
      </c>
      <c r="T197" t="n">
        <v>0.000118</v>
      </c>
      <c r="U197" t="n">
        <v>4.03</v>
      </c>
      <c r="V197" t="n">
        <v>0.00164</v>
      </c>
      <c r="W197" t="n">
        <v>0.000379</v>
      </c>
      <c r="X197" t="n">
        <v>1.5e-05</v>
      </c>
      <c r="Y197" t="n">
        <v>0.000329</v>
      </c>
      <c r="Z197" t="n">
        <v>1.7e-05</v>
      </c>
      <c r="AA197" t="n">
        <v>5.3e-05</v>
      </c>
      <c r="AB197" t="n">
        <v>5.3e-06</v>
      </c>
      <c r="AC197" t="inlineStr">
        <is>
          <t>T</t>
        </is>
      </c>
      <c r="AD197" t="n">
        <v>1.56</v>
      </c>
      <c r="AE197" t="n">
        <v>0.00281</v>
      </c>
      <c r="AF197" t="n">
        <v>0.0025</v>
      </c>
      <c r="AG197" t="n">
        <v>2e-05</v>
      </c>
      <c r="AH197" t="n">
        <v>1.65</v>
      </c>
      <c r="AI197" t="n">
        <v>0.034</v>
      </c>
      <c r="AJ197" t="n">
        <v>0.000634</v>
      </c>
      <c r="AK197" t="n">
        <v>0.5580000000000001</v>
      </c>
      <c r="AL197" t="n">
        <v>0.00151</v>
      </c>
      <c r="AM197" t="n">
        <v>0.0023</v>
      </c>
      <c r="AN197" t="n">
        <v>0.008999999999999999</v>
      </c>
      <c r="AO197" t="n">
        <v>0.052</v>
      </c>
      <c r="AP197" t="n">
        <v>0.0015</v>
      </c>
      <c r="AQ197" t="inlineStr">
        <is>
          <t>T</t>
        </is>
      </c>
      <c r="AR197" t="n">
        <v>0.00061</v>
      </c>
      <c r="AS197" t="inlineStr">
        <is>
          <t>T</t>
        </is>
      </c>
      <c r="AT197" t="n">
        <v>0.000918</v>
      </c>
      <c r="AU197" s="2" t="n">
        <v>2e-07</v>
      </c>
      <c r="AV197" t="inlineStr">
        <is>
          <t>T</t>
        </is>
      </c>
      <c r="AW197" t="inlineStr">
        <is>
          <t>T</t>
        </is>
      </c>
      <c r="AX197" t="n">
        <v>0.063</v>
      </c>
      <c r="AY197" t="n">
        <v>0.00119</v>
      </c>
      <c r="AZ197" t="n">
        <v>0.00171</v>
      </c>
      <c r="BA197" t="n">
        <v>9.000000000000001e-05</v>
      </c>
      <c r="BB197" t="inlineStr">
        <is>
          <t>T</t>
        </is>
      </c>
      <c r="BC197" t="n">
        <v>0.000321</v>
      </c>
      <c r="BD197" t="n">
        <v>0.000523</v>
      </c>
      <c r="BE197" t="n">
        <v>0.0155</v>
      </c>
      <c r="BF197" t="n">
        <v>0.000103</v>
      </c>
      <c r="BG197" t="n">
        <v>5.1e-05</v>
      </c>
      <c r="BH197" t="n">
        <v>2.3e-05</v>
      </c>
      <c r="BI197" t="n">
        <v>0.000751</v>
      </c>
      <c r="BJ197" t="n">
        <v>0.391</v>
      </c>
      <c r="BK197" t="n">
        <v>4e-05</v>
      </c>
      <c r="BL197" t="inlineStr">
        <is>
          <t>T</t>
        </is>
      </c>
      <c r="BM197" t="n">
        <v>0.000153</v>
      </c>
      <c r="BN197" t="n">
        <v>0.0057</v>
      </c>
      <c r="BO197" t="n">
        <v>0.0054</v>
      </c>
      <c r="BP197" t="n">
        <v>0.00135</v>
      </c>
      <c r="BQ197" t="n">
        <v>0.000134</v>
      </c>
      <c r="BR197" t="n">
        <v>0.0075</v>
      </c>
      <c r="BS197" t="n">
        <v>0.0128</v>
      </c>
    </row>
    <row r="198">
      <c r="A198" t="inlineStr">
        <is>
          <t>OREAS0257</t>
        </is>
      </c>
      <c r="B198" t="inlineStr">
        <is>
          <t>T</t>
        </is>
      </c>
      <c r="C198" t="inlineStr">
        <is>
          <t>T</t>
        </is>
      </c>
      <c r="D198" t="inlineStr">
        <is>
          <t>T</t>
        </is>
      </c>
      <c r="E198" t="n">
        <v>0.001418</v>
      </c>
      <c r="F198" t="inlineStr">
        <is>
          <t>T</t>
        </is>
      </c>
      <c r="G198" t="inlineStr">
        <is>
          <t>T</t>
        </is>
      </c>
      <c r="H198" t="inlineStr">
        <is>
          <t>T</t>
        </is>
      </c>
      <c r="I198" t="inlineStr">
        <is>
          <t>T</t>
        </is>
      </c>
      <c r="J198" t="inlineStr">
        <is>
          <t>T</t>
        </is>
      </c>
      <c r="K198" t="inlineStr">
        <is>
          <t>T</t>
        </is>
      </c>
      <c r="L198" t="inlineStr">
        <is>
          <t>T</t>
        </is>
      </c>
      <c r="M198" t="inlineStr">
        <is>
          <t>T</t>
        </is>
      </c>
      <c r="N198" t="inlineStr">
        <is>
          <t>T</t>
        </is>
      </c>
      <c r="O198" t="inlineStr">
        <is>
          <t>T</t>
        </is>
      </c>
      <c r="P198" t="inlineStr">
        <is>
          <t>T</t>
        </is>
      </c>
      <c r="Q198" t="inlineStr">
        <is>
          <t>T</t>
        </is>
      </c>
      <c r="R198" t="inlineStr">
        <is>
          <t>T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T</t>
        </is>
      </c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T</t>
        </is>
      </c>
      <c r="AC198" t="inlineStr">
        <is>
          <t>T</t>
        </is>
      </c>
      <c r="AD198" t="inlineStr">
        <is>
          <t>T</t>
        </is>
      </c>
      <c r="AE198" t="inlineStr">
        <is>
          <t>T</t>
        </is>
      </c>
      <c r="AF198" t="inlineStr">
        <is>
          <t>T</t>
        </is>
      </c>
      <c r="AG198" t="inlineStr">
        <is>
          <t>T</t>
        </is>
      </c>
      <c r="AH198" t="inlineStr">
        <is>
          <t>T</t>
        </is>
      </c>
      <c r="AI198" t="inlineStr">
        <is>
          <t>T</t>
        </is>
      </c>
      <c r="AJ198" t="inlineStr">
        <is>
          <t>T</t>
        </is>
      </c>
      <c r="AK198" t="inlineStr">
        <is>
          <t>T</t>
        </is>
      </c>
      <c r="AL198" t="inlineStr">
        <is>
          <t>T</t>
        </is>
      </c>
      <c r="AM198" t="inlineStr">
        <is>
          <t>T</t>
        </is>
      </c>
      <c r="AN198" t="inlineStr">
        <is>
          <t>T</t>
        </is>
      </c>
      <c r="AO198" t="inlineStr">
        <is>
          <t>T</t>
        </is>
      </c>
      <c r="AP198" t="inlineStr">
        <is>
          <t>T</t>
        </is>
      </c>
      <c r="AQ198" t="inlineStr">
        <is>
          <t>T</t>
        </is>
      </c>
      <c r="AR198" t="inlineStr">
        <is>
          <t>T</t>
        </is>
      </c>
      <c r="AS198" t="inlineStr">
        <is>
          <t>T</t>
        </is>
      </c>
      <c r="AT198" t="inlineStr">
        <is>
          <t>T</t>
        </is>
      </c>
      <c r="AU198" t="inlineStr">
        <is>
          <t>T</t>
        </is>
      </c>
      <c r="AV198" t="inlineStr">
        <is>
          <t>T</t>
        </is>
      </c>
      <c r="AW198" t="inlineStr">
        <is>
          <t>T</t>
        </is>
      </c>
      <c r="AX198" t="inlineStr">
        <is>
          <t>T</t>
        </is>
      </c>
      <c r="AY198" t="inlineStr">
        <is>
          <t>T</t>
        </is>
      </c>
      <c r="AZ198" t="inlineStr">
        <is>
          <t>T</t>
        </is>
      </c>
      <c r="BA198" t="inlineStr">
        <is>
          <t>T</t>
        </is>
      </c>
      <c r="BB198" t="inlineStr">
        <is>
          <t>T</t>
        </is>
      </c>
      <c r="BC198" t="inlineStr">
        <is>
          <t>T</t>
        </is>
      </c>
      <c r="BD198" t="inlineStr">
        <is>
          <t>T</t>
        </is>
      </c>
      <c r="BE198" t="inlineStr">
        <is>
          <t>T</t>
        </is>
      </c>
      <c r="BF198" t="inlineStr">
        <is>
          <t>T</t>
        </is>
      </c>
      <c r="BG198" t="inlineStr">
        <is>
          <t>T</t>
        </is>
      </c>
      <c r="BH198" t="inlineStr">
        <is>
          <t>T</t>
        </is>
      </c>
      <c r="BI198" t="inlineStr">
        <is>
          <t>T</t>
        </is>
      </c>
      <c r="BJ198" t="inlineStr">
        <is>
          <t>T</t>
        </is>
      </c>
      <c r="BK198" t="inlineStr">
        <is>
          <t>T</t>
        </is>
      </c>
      <c r="BL198" t="inlineStr">
        <is>
          <t>T</t>
        </is>
      </c>
      <c r="BM198" t="inlineStr">
        <is>
          <t>T</t>
        </is>
      </c>
      <c r="BN198" t="inlineStr">
        <is>
          <t>T</t>
        </is>
      </c>
      <c r="BO198" t="inlineStr">
        <is>
          <t>T</t>
        </is>
      </c>
      <c r="BP198" t="inlineStr">
        <is>
          <t>T</t>
        </is>
      </c>
      <c r="BQ198" t="inlineStr">
        <is>
          <t>T</t>
        </is>
      </c>
      <c r="BR198" t="inlineStr">
        <is>
          <t>T</t>
        </is>
      </c>
      <c r="BS198" t="inlineStr">
        <is>
          <t>T</t>
        </is>
      </c>
    </row>
    <row r="199">
      <c r="A199" t="inlineStr">
        <is>
          <t>OREAS0257b</t>
        </is>
      </c>
      <c r="B199" t="n">
        <v>0.000236</v>
      </c>
      <c r="C199" t="n">
        <v>5.14</v>
      </c>
      <c r="D199" t="n">
        <v>0.0065</v>
      </c>
      <c r="E199" t="n">
        <v>0.001422</v>
      </c>
      <c r="F199" t="inlineStr">
        <is>
          <t>T</t>
        </is>
      </c>
      <c r="G199" t="n">
        <v>0.0293</v>
      </c>
      <c r="H199" t="n">
        <v>6.1e-05</v>
      </c>
      <c r="I199" t="n">
        <v>8.8e-05</v>
      </c>
      <c r="J199" t="n">
        <v>0.579</v>
      </c>
      <c r="K199" t="n">
        <v>8.399999999999999e-06</v>
      </c>
      <c r="L199" t="n">
        <v>0.00137</v>
      </c>
      <c r="M199" t="inlineStr">
        <is>
          <t>T</t>
        </is>
      </c>
      <c r="N199" t="n">
        <v>0.00262</v>
      </c>
      <c r="O199" t="n">
        <v>0.0302</v>
      </c>
      <c r="P199" t="n">
        <v>6.2e-05</v>
      </c>
      <c r="Q199" t="n">
        <v>0.0148</v>
      </c>
      <c r="R199" t="n">
        <v>0.000134</v>
      </c>
      <c r="S199" t="n">
        <v>8.4e-05</v>
      </c>
      <c r="T199" t="n">
        <v>3.8e-05</v>
      </c>
      <c r="U199" t="n">
        <v>3.16</v>
      </c>
      <c r="V199" t="n">
        <v>0.00119</v>
      </c>
      <c r="W199" t="n">
        <v>0.000132</v>
      </c>
      <c r="X199" t="inlineStr">
        <is>
          <t>T</t>
        </is>
      </c>
      <c r="Y199" t="n">
        <v>0.000124</v>
      </c>
      <c r="Z199" t="inlineStr">
        <is>
          <t>T</t>
        </is>
      </c>
      <c r="AA199" t="n">
        <v>2.9e-05</v>
      </c>
      <c r="AB199" t="n">
        <v>3e-06</v>
      </c>
      <c r="AC199" t="inlineStr">
        <is>
          <t>T</t>
        </is>
      </c>
      <c r="AD199" t="n">
        <v>1.15</v>
      </c>
      <c r="AE199" t="n">
        <v>0.000719</v>
      </c>
      <c r="AF199" t="n">
        <v>0.00234</v>
      </c>
      <c r="AG199" t="n">
        <v>1.1e-05</v>
      </c>
      <c r="AH199" t="n">
        <v>2.13</v>
      </c>
      <c r="AI199" t="n">
        <v>0.034</v>
      </c>
      <c r="AJ199" t="n">
        <v>0.0009959999999999999</v>
      </c>
      <c r="AK199" t="n">
        <v>0.231</v>
      </c>
      <c r="AL199" t="n">
        <v>0.000158</v>
      </c>
      <c r="AM199" t="n">
        <v>0.000578</v>
      </c>
      <c r="AN199" t="n">
        <v>0.0123</v>
      </c>
      <c r="AO199" t="n">
        <v>0.015</v>
      </c>
      <c r="AP199" t="n">
        <v>0.00158</v>
      </c>
      <c r="AQ199" t="inlineStr">
        <is>
          <t>T</t>
        </is>
      </c>
      <c r="AR199" t="n">
        <v>0.000156</v>
      </c>
      <c r="AS199" t="inlineStr">
        <is>
          <t>T</t>
        </is>
      </c>
      <c r="AT199" t="n">
        <v>0.00449</v>
      </c>
      <c r="AU199" t="inlineStr">
        <is>
          <t>T</t>
        </is>
      </c>
      <c r="AV199" t="inlineStr">
        <is>
          <t>T</t>
        </is>
      </c>
      <c r="AW199" t="inlineStr">
        <is>
          <t>T</t>
        </is>
      </c>
      <c r="AX199" t="n">
        <v>0.111</v>
      </c>
      <c r="AY199" t="inlineStr">
        <is>
          <t>T</t>
        </is>
      </c>
      <c r="AZ199" t="n">
        <v>0.00192</v>
      </c>
      <c r="BA199" t="inlineStr">
        <is>
          <t>T</t>
        </is>
      </c>
      <c r="BB199" t="inlineStr">
        <is>
          <t>T</t>
        </is>
      </c>
      <c r="BC199" t="n">
        <v>0.000121</v>
      </c>
      <c r="BD199" t="n">
        <v>5e-05</v>
      </c>
      <c r="BE199" t="n">
        <v>0.0032</v>
      </c>
      <c r="BF199" t="n">
        <v>1e-05</v>
      </c>
      <c r="BG199" t="n">
        <v>2.1e-05</v>
      </c>
      <c r="BH199" t="n">
        <v>4.1e-05</v>
      </c>
      <c r="BI199" t="n">
        <v>0.000185</v>
      </c>
      <c r="BJ199" t="n">
        <v>0.198</v>
      </c>
      <c r="BK199" t="n">
        <v>3.5e-05</v>
      </c>
      <c r="BL199" t="n">
        <v>1.1e-05</v>
      </c>
      <c r="BM199" t="n">
        <v>5.2e-05</v>
      </c>
      <c r="BN199" t="n">
        <v>0.0139</v>
      </c>
      <c r="BO199" t="n">
        <v>0.00153</v>
      </c>
      <c r="BP199" t="n">
        <v>0.000738</v>
      </c>
      <c r="BQ199" t="n">
        <v>8.000000000000001e-05</v>
      </c>
      <c r="BR199" t="n">
        <v>0.0057</v>
      </c>
      <c r="BS199" t="n">
        <v>0.00455</v>
      </c>
    </row>
    <row r="200">
      <c r="A200" t="inlineStr">
        <is>
          <t>OREAS0258</t>
        </is>
      </c>
      <c r="B200" t="n">
        <v>0.000157</v>
      </c>
      <c r="C200" t="n">
        <v>6.2</v>
      </c>
      <c r="D200" t="n">
        <v>0.0256</v>
      </c>
      <c r="E200" t="n">
        <v>0.001115</v>
      </c>
      <c r="F200" s="2" t="n">
        <v>0.001</v>
      </c>
      <c r="G200" t="n">
        <v>0.0423</v>
      </c>
      <c r="H200" t="n">
        <v>0.000154</v>
      </c>
      <c r="I200" t="n">
        <v>0.000476</v>
      </c>
      <c r="J200" t="n">
        <v>0.719</v>
      </c>
      <c r="K200" t="n">
        <v>8.199999999999999e-06</v>
      </c>
      <c r="L200" t="n">
        <v>0.0045</v>
      </c>
      <c r="M200" t="inlineStr">
        <is>
          <t>T</t>
        </is>
      </c>
      <c r="N200" t="n">
        <v>0.00205</v>
      </c>
      <c r="O200" t="n">
        <v>0.0236</v>
      </c>
      <c r="P200" t="n">
        <v>0.000331</v>
      </c>
      <c r="Q200" t="n">
        <v>0.0101</v>
      </c>
      <c r="R200" t="n">
        <v>0.000259</v>
      </c>
      <c r="S200" t="n">
        <v>0.000133</v>
      </c>
      <c r="T200" t="n">
        <v>9.500000000000001e-05</v>
      </c>
      <c r="U200" t="n">
        <v>3.74</v>
      </c>
      <c r="V200" t="n">
        <v>0.00152</v>
      </c>
      <c r="W200" t="n">
        <v>0.000319</v>
      </c>
      <c r="X200" t="n">
        <v>1.4e-05</v>
      </c>
      <c r="Y200" t="n">
        <v>0.000281</v>
      </c>
      <c r="Z200" t="n">
        <v>2e-05</v>
      </c>
      <c r="AA200" t="n">
        <v>4.8e-05</v>
      </c>
      <c r="AB200" t="n">
        <v>5e-06</v>
      </c>
      <c r="AC200" t="inlineStr">
        <is>
          <t>T</t>
        </is>
      </c>
      <c r="AD200" t="n">
        <v>1.5</v>
      </c>
      <c r="AE200" t="n">
        <v>0.00239</v>
      </c>
      <c r="AF200" t="n">
        <v>0.00256</v>
      </c>
      <c r="AG200" t="n">
        <v>1.6e-05</v>
      </c>
      <c r="AH200" t="n">
        <v>1.64</v>
      </c>
      <c r="AI200" t="n">
        <v>0.031</v>
      </c>
      <c r="AJ200" t="n">
        <v>0.000672</v>
      </c>
      <c r="AK200" t="n">
        <v>0.43</v>
      </c>
      <c r="AL200" t="n">
        <v>0.0011</v>
      </c>
      <c r="AM200" t="n">
        <v>0.00197</v>
      </c>
      <c r="AN200" t="n">
        <v>0.0089</v>
      </c>
      <c r="AO200" t="n">
        <v>0.04</v>
      </c>
      <c r="AP200" t="n">
        <v>0.00158</v>
      </c>
      <c r="AQ200" t="inlineStr">
        <is>
          <t>T</t>
        </is>
      </c>
      <c r="AR200" t="n">
        <v>0.000515</v>
      </c>
      <c r="AS200" t="inlineStr">
        <is>
          <t>T</t>
        </is>
      </c>
      <c r="AT200" t="n">
        <v>0.00108</v>
      </c>
      <c r="AU200" s="2" t="n">
        <v>2e-07</v>
      </c>
      <c r="AV200" t="inlineStr">
        <is>
          <t>T</t>
        </is>
      </c>
      <c r="AW200" t="inlineStr">
        <is>
          <t>T</t>
        </is>
      </c>
      <c r="AX200" t="n">
        <v>0.07000000000000001</v>
      </c>
      <c r="AY200" t="n">
        <v>0.00122</v>
      </c>
      <c r="AZ200" t="n">
        <v>0.00179</v>
      </c>
      <c r="BA200" t="n">
        <v>9.399999999999999e-05</v>
      </c>
      <c r="BB200" t="inlineStr">
        <is>
          <t>T</t>
        </is>
      </c>
      <c r="BC200" t="n">
        <v>0.000275</v>
      </c>
      <c r="BD200" t="n">
        <v>0.000469</v>
      </c>
      <c r="BE200" t="n">
        <v>0.011</v>
      </c>
      <c r="BF200" t="n">
        <v>7.6e-05</v>
      </c>
      <c r="BG200" t="n">
        <v>4.4e-05</v>
      </c>
      <c r="BH200" t="n">
        <v>2.4e-05</v>
      </c>
      <c r="BI200" t="n">
        <v>0.00068</v>
      </c>
      <c r="BJ200" t="n">
        <v>0.341</v>
      </c>
      <c r="BK200" t="n">
        <v>4.1e-05</v>
      </c>
      <c r="BL200" t="n">
        <v>1.7e-05</v>
      </c>
      <c r="BM200" t="n">
        <v>0.00014</v>
      </c>
      <c r="BN200" t="n">
        <v>0.0058</v>
      </c>
      <c r="BO200" t="n">
        <v>0.0052</v>
      </c>
      <c r="BP200" t="n">
        <v>0.0012</v>
      </c>
      <c r="BQ200" t="n">
        <v>0.000125</v>
      </c>
      <c r="BR200" t="n">
        <v>0.0069</v>
      </c>
      <c r="BS200" t="n">
        <v>0.0109</v>
      </c>
    </row>
    <row r="201">
      <c r="A201" t="inlineStr">
        <is>
          <t>OREAS0025a</t>
        </is>
      </c>
      <c r="B201" t="inlineStr">
        <is>
          <t>T</t>
        </is>
      </c>
      <c r="C201" t="n">
        <v>8.869999999999999</v>
      </c>
      <c r="D201" t="inlineStr">
        <is>
          <t>T</t>
        </is>
      </c>
      <c r="E201" s="2" t="n">
        <v>2e-07</v>
      </c>
      <c r="F201" t="inlineStr">
        <is>
          <t>T</t>
        </is>
      </c>
      <c r="G201" t="n">
        <v>0.0147</v>
      </c>
      <c r="H201" t="n">
        <v>0.000102</v>
      </c>
      <c r="I201" t="n">
        <v>3.5e-05</v>
      </c>
      <c r="J201" t="n">
        <v>0.309</v>
      </c>
      <c r="K201" t="inlineStr">
        <is>
          <t>T</t>
        </is>
      </c>
      <c r="L201" t="n">
        <v>0.00489</v>
      </c>
      <c r="M201" t="inlineStr">
        <is>
          <t>T</t>
        </is>
      </c>
      <c r="N201" t="n">
        <v>0.00082</v>
      </c>
      <c r="O201" t="n">
        <v>0.0115</v>
      </c>
      <c r="P201" t="n">
        <v>0.000646</v>
      </c>
      <c r="Q201" t="n">
        <v>0.00339</v>
      </c>
      <c r="R201" t="n">
        <v>0.000431</v>
      </c>
      <c r="S201" t="n">
        <v>0.000276</v>
      </c>
      <c r="T201" t="n">
        <v>8.000000000000001e-05</v>
      </c>
      <c r="U201" t="n">
        <v>6.6</v>
      </c>
      <c r="V201" t="n">
        <v>0.00259</v>
      </c>
      <c r="W201" t="n">
        <v>0.000379</v>
      </c>
      <c r="X201" t="inlineStr">
        <is>
          <t>T</t>
        </is>
      </c>
      <c r="Y201" t="n">
        <v>0.000453</v>
      </c>
      <c r="Z201" t="inlineStr">
        <is>
          <t>T</t>
        </is>
      </c>
      <c r="AA201" t="n">
        <v>9.2e-05</v>
      </c>
      <c r="AB201" t="inlineStr">
        <is>
          <t>T</t>
        </is>
      </c>
      <c r="AC201" t="inlineStr">
        <is>
          <t>T</t>
        </is>
      </c>
      <c r="AD201" t="n">
        <v>0.482</v>
      </c>
      <c r="AE201" t="n">
        <v>0.00218</v>
      </c>
      <c r="AF201" t="n">
        <v>0.00367</v>
      </c>
      <c r="AG201" t="n">
        <v>4.5e-05</v>
      </c>
      <c r="AH201" t="n">
        <v>0.327</v>
      </c>
      <c r="AI201" t="n">
        <v>0.047</v>
      </c>
      <c r="AJ201" t="n">
        <v>0.000255</v>
      </c>
      <c r="AK201" t="n">
        <v>0.134</v>
      </c>
      <c r="AL201" t="n">
        <v>0.00224</v>
      </c>
      <c r="AM201" t="n">
        <v>0.002</v>
      </c>
      <c r="AN201" t="n">
        <v>0.00269</v>
      </c>
      <c r="AO201" t="n">
        <v>0.048</v>
      </c>
      <c r="AP201" t="n">
        <v>0.00252</v>
      </c>
      <c r="AQ201" t="inlineStr">
        <is>
          <t>T</t>
        </is>
      </c>
      <c r="AR201" t="n">
        <v>0.0005330000000000001</v>
      </c>
      <c r="AS201" t="inlineStr">
        <is>
          <t>T</t>
        </is>
      </c>
      <c r="AT201" t="n">
        <v>0.006</v>
      </c>
      <c r="AU201" t="inlineStr">
        <is>
          <t>T</t>
        </is>
      </c>
      <c r="AV201" t="inlineStr">
        <is>
          <t>T</t>
        </is>
      </c>
      <c r="AW201" t="inlineStr">
        <is>
          <t>T</t>
        </is>
      </c>
      <c r="AX201" t="n">
        <v>0.051</v>
      </c>
      <c r="AY201" t="n">
        <v>6.7e-05</v>
      </c>
      <c r="AZ201" t="n">
        <v>0.00137</v>
      </c>
      <c r="BA201" t="inlineStr">
        <is>
          <t>T</t>
        </is>
      </c>
      <c r="BB201" t="n">
        <v>26.4848626</v>
      </c>
      <c r="BC201" t="n">
        <v>0.00039</v>
      </c>
      <c r="BD201" t="n">
        <v>0.000406</v>
      </c>
      <c r="BE201" t="n">
        <v>0.00485</v>
      </c>
      <c r="BF201" t="n">
        <v>0.00016</v>
      </c>
      <c r="BG201" t="n">
        <v>6.600000000000001e-05</v>
      </c>
      <c r="BH201" t="inlineStr">
        <is>
          <t>T</t>
        </is>
      </c>
      <c r="BI201" t="n">
        <v>0.00158</v>
      </c>
      <c r="BJ201" t="n">
        <v>0.977</v>
      </c>
      <c r="BK201" t="n">
        <v>3.5e-05</v>
      </c>
      <c r="BL201" t="n">
        <v>4.3e-05</v>
      </c>
      <c r="BM201" t="n">
        <v>0.000294</v>
      </c>
      <c r="BN201" t="n">
        <v>0.0164</v>
      </c>
      <c r="BO201" t="n">
        <v>0.00021</v>
      </c>
      <c r="BP201" t="n">
        <v>0.00123</v>
      </c>
      <c r="BQ201" t="n">
        <v>0.000289</v>
      </c>
      <c r="BR201" t="n">
        <v>0.00444</v>
      </c>
      <c r="BS201" t="n">
        <v>0.0398</v>
      </c>
    </row>
    <row r="202">
      <c r="A202" t="inlineStr">
        <is>
          <t>OREAS0025b</t>
        </is>
      </c>
      <c r="B202" t="n">
        <v>4.7e-06</v>
      </c>
      <c r="C202" t="n">
        <v>8.6</v>
      </c>
      <c r="D202" t="n">
        <v>0.00145</v>
      </c>
      <c r="E202" t="n">
        <v>2e-07</v>
      </c>
      <c r="F202" s="2" t="n">
        <v>0.001</v>
      </c>
      <c r="G202" t="n">
        <v>0.0211</v>
      </c>
      <c r="H202" t="n">
        <v>0.00013</v>
      </c>
      <c r="I202" t="n">
        <v>4e-05</v>
      </c>
      <c r="J202" t="n">
        <v>0.255</v>
      </c>
      <c r="K202" t="n">
        <v>4.4e-06</v>
      </c>
      <c r="L202" t="n">
        <v>0.0053</v>
      </c>
      <c r="M202" t="inlineStr">
        <is>
          <t>T</t>
        </is>
      </c>
      <c r="N202" t="n">
        <v>0.000929</v>
      </c>
      <c r="O202" t="n">
        <v>0.0204</v>
      </c>
      <c r="P202" t="n">
        <v>0.000461</v>
      </c>
      <c r="Q202" t="n">
        <v>0.00383</v>
      </c>
      <c r="R202" t="n">
        <v>0.000247</v>
      </c>
      <c r="S202" t="n">
        <v>0.000129</v>
      </c>
      <c r="T202" t="n">
        <v>8.3e-05</v>
      </c>
      <c r="U202" t="n">
        <v>8.19</v>
      </c>
      <c r="V202" t="n">
        <v>0.00253</v>
      </c>
      <c r="W202" t="n">
        <v>0.000316</v>
      </c>
      <c r="X202" t="n">
        <v>0.000203</v>
      </c>
      <c r="Y202" t="n">
        <v>0.000468</v>
      </c>
      <c r="Z202" t="n">
        <v>2.8e-06</v>
      </c>
      <c r="AA202" t="n">
        <v>4.6e-05</v>
      </c>
      <c r="AB202" t="n">
        <v>9.500000000000001e-06</v>
      </c>
      <c r="AC202" t="inlineStr">
        <is>
          <t>T</t>
        </is>
      </c>
      <c r="AD202" t="n">
        <v>0.762</v>
      </c>
      <c r="AE202" t="n">
        <v>0.00283</v>
      </c>
      <c r="AF202" t="n">
        <v>0.00295</v>
      </c>
      <c r="AG202" t="n">
        <v>1.8e-05</v>
      </c>
      <c r="AH202" t="n">
        <v>0.355</v>
      </c>
      <c r="AI202" t="n">
        <v>0.024</v>
      </c>
      <c r="AJ202" t="n">
        <v>0.000212</v>
      </c>
      <c r="AK202" t="n">
        <v>0.07099999999999999</v>
      </c>
      <c r="AL202" t="n">
        <v>0.00237</v>
      </c>
      <c r="AM202" t="n">
        <v>0.00212</v>
      </c>
      <c r="AN202" t="n">
        <v>0.0069</v>
      </c>
      <c r="AO202" t="n">
        <v>0.041</v>
      </c>
      <c r="AP202" t="n">
        <v>0.00209</v>
      </c>
      <c r="AQ202" t="n">
        <v>1e-07</v>
      </c>
      <c r="AR202" t="n">
        <v>0.00058</v>
      </c>
      <c r="AS202" s="2" t="n">
        <v>5e-07</v>
      </c>
      <c r="AT202" t="n">
        <v>0.0061</v>
      </c>
      <c r="AU202" s="2" t="n">
        <v>2e-07</v>
      </c>
      <c r="AV202" t="inlineStr">
        <is>
          <t>T</t>
        </is>
      </c>
      <c r="AW202" t="inlineStr">
        <is>
          <t>T</t>
        </is>
      </c>
      <c r="AX202" t="n">
        <v>0.026</v>
      </c>
      <c r="AY202" t="n">
        <v>9.8e-05</v>
      </c>
      <c r="AZ202" t="n">
        <v>0.00153</v>
      </c>
      <c r="BA202" t="n">
        <v>4.3e-05</v>
      </c>
      <c r="BB202" t="n">
        <v>27.1532945</v>
      </c>
      <c r="BC202" t="n">
        <v>0.000419</v>
      </c>
      <c r="BD202" t="n">
        <v>0.000507</v>
      </c>
      <c r="BE202" t="n">
        <v>0.00323</v>
      </c>
      <c r="BF202" t="n">
        <v>0.000165</v>
      </c>
      <c r="BG202" t="n">
        <v>4.3e-05</v>
      </c>
      <c r="BH202" s="2" t="n">
        <v>5e-06</v>
      </c>
      <c r="BI202" t="n">
        <v>0.00128</v>
      </c>
      <c r="BJ202" t="n">
        <v>1.01</v>
      </c>
      <c r="BK202" t="n">
        <v>4e-05</v>
      </c>
      <c r="BL202" t="n">
        <v>1.9e-05</v>
      </c>
      <c r="BM202" t="n">
        <v>0.000235</v>
      </c>
      <c r="BN202" t="n">
        <v>0.0188</v>
      </c>
      <c r="BO202" t="n">
        <v>0.000207</v>
      </c>
      <c r="BP202" t="n">
        <v>0.00118</v>
      </c>
      <c r="BQ202" t="n">
        <v>0.00011</v>
      </c>
      <c r="BR202" t="n">
        <v>0.0066</v>
      </c>
      <c r="BS202" t="n">
        <v>0.0181</v>
      </c>
    </row>
    <row r="203">
      <c r="A203" t="inlineStr">
        <is>
          <t>OREAS0260</t>
        </is>
      </c>
      <c r="B203" t="n">
        <v>1.46e-05</v>
      </c>
      <c r="C203" t="n">
        <v>1.33</v>
      </c>
      <c r="D203" t="n">
        <v>0.00125</v>
      </c>
      <c r="E203" t="n">
        <v>1.6e-06</v>
      </c>
      <c r="F203" t="inlineStr">
        <is>
          <t>T</t>
        </is>
      </c>
      <c r="G203" t="n">
        <v>0.0151</v>
      </c>
      <c r="H203" t="n">
        <v>0.000124</v>
      </c>
      <c r="I203" t="n">
        <v>5.4e-05</v>
      </c>
      <c r="J203" t="n">
        <v>0.885</v>
      </c>
      <c r="K203" t="n">
        <v>2.1e-05</v>
      </c>
      <c r="L203" t="inlineStr">
        <is>
          <t>T</t>
        </is>
      </c>
      <c r="M203" t="inlineStr">
        <is>
          <t>T</t>
        </is>
      </c>
      <c r="N203" t="n">
        <v>0.00321</v>
      </c>
      <c r="O203" t="n">
        <v>0.00492</v>
      </c>
      <c r="P203" t="inlineStr">
        <is>
          <t>T</t>
        </is>
      </c>
      <c r="Q203" t="n">
        <v>0.00465</v>
      </c>
      <c r="R203" t="n">
        <v>0.000264</v>
      </c>
      <c r="S203" t="n">
        <v>0.000122</v>
      </c>
      <c r="T203" t="n">
        <v>8.8e-05</v>
      </c>
      <c r="U203" t="n">
        <v>3.73</v>
      </c>
      <c r="V203" t="n">
        <v>0.000505</v>
      </c>
      <c r="W203" t="n">
        <v>0.000404</v>
      </c>
      <c r="X203" t="inlineStr">
        <is>
          <t>T</t>
        </is>
      </c>
      <c r="Y203" t="inlineStr">
        <is>
          <t>T</t>
        </is>
      </c>
      <c r="Z203" t="inlineStr">
        <is>
          <t>T</t>
        </is>
      </c>
      <c r="AA203" t="n">
        <v>4.4e-05</v>
      </c>
      <c r="AB203" t="n">
        <v>2.7e-06</v>
      </c>
      <c r="AC203" t="inlineStr">
        <is>
          <t>T</t>
        </is>
      </c>
      <c r="AD203" t="n">
        <v>0.285</v>
      </c>
      <c r="AE203" t="inlineStr">
        <is>
          <t>T</t>
        </is>
      </c>
      <c r="AF203" t="n">
        <v>0.00215</v>
      </c>
      <c r="AG203" t="n">
        <v>1.4e-05</v>
      </c>
      <c r="AH203" t="n">
        <v>0.593</v>
      </c>
      <c r="AI203" t="n">
        <v>0.045</v>
      </c>
      <c r="AJ203" t="n">
        <v>4.3e-05</v>
      </c>
      <c r="AK203" t="n">
        <v>0.082</v>
      </c>
      <c r="AL203" t="inlineStr">
        <is>
          <t>T</t>
        </is>
      </c>
      <c r="AM203" t="inlineStr">
        <is>
          <t>T</t>
        </is>
      </c>
      <c r="AN203" t="n">
        <v>0.0075</v>
      </c>
      <c r="AO203" t="n">
        <v>0.04</v>
      </c>
      <c r="AP203" t="n">
        <v>0.00307</v>
      </c>
      <c r="AQ203" t="inlineStr">
        <is>
          <t>T</t>
        </is>
      </c>
      <c r="AR203" t="inlineStr">
        <is>
          <t>T</t>
        </is>
      </c>
      <c r="AS203" t="inlineStr">
        <is>
          <t>T</t>
        </is>
      </c>
      <c r="AT203" t="inlineStr">
        <is>
          <t>T</t>
        </is>
      </c>
      <c r="AU203" t="inlineStr">
        <is>
          <t>T</t>
        </is>
      </c>
      <c r="AV203" t="inlineStr">
        <is>
          <t>T</t>
        </is>
      </c>
      <c r="AW203" t="inlineStr">
        <is>
          <t>T</t>
        </is>
      </c>
      <c r="AX203" t="n">
        <v>0.077</v>
      </c>
      <c r="AY203" t="n">
        <v>0.000132</v>
      </c>
      <c r="AZ203" t="n">
        <v>0.000339</v>
      </c>
      <c r="BA203" t="inlineStr">
        <is>
          <t>T</t>
        </is>
      </c>
      <c r="BB203" t="inlineStr">
        <is>
          <t>T</t>
        </is>
      </c>
      <c r="BC203" t="n">
        <v>0.00048</v>
      </c>
      <c r="BD203" t="inlineStr">
        <is>
          <t>T</t>
        </is>
      </c>
      <c r="BE203" t="n">
        <v>0.00148</v>
      </c>
      <c r="BF203" t="inlineStr">
        <is>
          <t>T</t>
        </is>
      </c>
      <c r="BG203" t="n">
        <v>5.2e-05</v>
      </c>
      <c r="BH203" t="n">
        <v>8.1e-06</v>
      </c>
      <c r="BI203" t="n">
        <v>0.00113</v>
      </c>
      <c r="BJ203" t="inlineStr">
        <is>
          <t>T</t>
        </is>
      </c>
      <c r="BK203" t="n">
        <v>2.2e-05</v>
      </c>
      <c r="BL203" t="n">
        <v>1.6e-05</v>
      </c>
      <c r="BM203" t="n">
        <v>0.000129</v>
      </c>
      <c r="BN203" t="n">
        <v>0.0022</v>
      </c>
      <c r="BO203" t="n">
        <v>6.3e-06</v>
      </c>
      <c r="BP203" t="n">
        <v>0.00117</v>
      </c>
      <c r="BQ203" t="n">
        <v>9.899999999999999e-05</v>
      </c>
      <c r="BR203" t="n">
        <v>0.0125</v>
      </c>
      <c r="BS203" t="inlineStr">
        <is>
          <t>T</t>
        </is>
      </c>
    </row>
    <row r="204">
      <c r="A204" t="inlineStr">
        <is>
          <t>OREAS0261</t>
        </is>
      </c>
      <c r="B204" t="n">
        <v>2.04e-05</v>
      </c>
      <c r="C204" t="n">
        <v>1.33</v>
      </c>
      <c r="D204" t="n">
        <v>0.00178</v>
      </c>
      <c r="E204" t="n">
        <v>4.9e-06</v>
      </c>
      <c r="F204" t="inlineStr">
        <is>
          <t>T</t>
        </is>
      </c>
      <c r="G204" t="n">
        <v>0.0171</v>
      </c>
      <c r="H204" t="n">
        <v>0.000123</v>
      </c>
      <c r="I204" t="n">
        <v>5.9e-05</v>
      </c>
      <c r="J204" t="n">
        <v>1.15</v>
      </c>
      <c r="K204" t="n">
        <v>2.7e-05</v>
      </c>
      <c r="L204" t="inlineStr">
        <is>
          <t>T</t>
        </is>
      </c>
      <c r="M204" t="inlineStr">
        <is>
          <t>T</t>
        </is>
      </c>
      <c r="N204" t="n">
        <v>0.00315</v>
      </c>
      <c r="O204" t="n">
        <v>0.00485</v>
      </c>
      <c r="P204" t="inlineStr">
        <is>
          <t>T</t>
        </is>
      </c>
      <c r="Q204" t="n">
        <v>0.0064</v>
      </c>
      <c r="R204" t="n">
        <v>0.000263</v>
      </c>
      <c r="S204" t="n">
        <v>0.000124</v>
      </c>
      <c r="T204" t="n">
        <v>8.500000000000001e-05</v>
      </c>
      <c r="U204" t="n">
        <v>3.74</v>
      </c>
      <c r="V204" t="n">
        <v>0.000498</v>
      </c>
      <c r="W204" t="n">
        <v>0.000394</v>
      </c>
      <c r="X204" t="inlineStr">
        <is>
          <t>T</t>
        </is>
      </c>
      <c r="Y204" t="inlineStr">
        <is>
          <t>T</t>
        </is>
      </c>
      <c r="Z204" t="n">
        <v>7.1e-06</v>
      </c>
      <c r="AA204" t="n">
        <v>4.4e-05</v>
      </c>
      <c r="AB204" t="n">
        <v>2.8e-06</v>
      </c>
      <c r="AC204" t="inlineStr">
        <is>
          <t>T</t>
        </is>
      </c>
      <c r="AD204" t="n">
        <v>0.281</v>
      </c>
      <c r="AE204" t="inlineStr">
        <is>
          <t>T</t>
        </is>
      </c>
      <c r="AF204" t="n">
        <v>0.00211</v>
      </c>
      <c r="AG204" t="n">
        <v>1.4e-05</v>
      </c>
      <c r="AH204" t="n">
        <v>0.658</v>
      </c>
      <c r="AI204" t="n">
        <v>0.046</v>
      </c>
      <c r="AJ204" t="n">
        <v>4.8e-05</v>
      </c>
      <c r="AK204" t="n">
        <v>0.082</v>
      </c>
      <c r="AL204" t="inlineStr">
        <is>
          <t>T</t>
        </is>
      </c>
      <c r="AM204" t="inlineStr">
        <is>
          <t>T</t>
        </is>
      </c>
      <c r="AN204" t="n">
        <v>0.0074</v>
      </c>
      <c r="AO204" t="n">
        <v>0.041</v>
      </c>
      <c r="AP204" t="n">
        <v>0.00342</v>
      </c>
      <c r="AQ204" t="inlineStr">
        <is>
          <t>T</t>
        </is>
      </c>
      <c r="AR204" t="inlineStr">
        <is>
          <t>T</t>
        </is>
      </c>
      <c r="AS204" t="inlineStr">
        <is>
          <t>T</t>
        </is>
      </c>
      <c r="AT204" t="inlineStr">
        <is>
          <t>T</t>
        </is>
      </c>
      <c r="AU204" t="inlineStr">
        <is>
          <t>T</t>
        </is>
      </c>
      <c r="AV204" t="inlineStr">
        <is>
          <t>T</t>
        </is>
      </c>
      <c r="AW204" t="inlineStr">
        <is>
          <t>T</t>
        </is>
      </c>
      <c r="AX204" t="n">
        <v>0.11</v>
      </c>
      <c r="AY204" t="n">
        <v>0.000243</v>
      </c>
      <c r="AZ204" t="n">
        <v>0.000342</v>
      </c>
      <c r="BA204" t="inlineStr">
        <is>
          <t>T</t>
        </is>
      </c>
      <c r="BB204" t="inlineStr">
        <is>
          <t>T</t>
        </is>
      </c>
      <c r="BC204" t="n">
        <v>0.000458</v>
      </c>
      <c r="BD204" t="inlineStr">
        <is>
          <t>T</t>
        </is>
      </c>
      <c r="BE204" t="n">
        <v>0.00175</v>
      </c>
      <c r="BF204" t="inlineStr">
        <is>
          <t>T</t>
        </is>
      </c>
      <c r="BG204" t="n">
        <v>5.1e-05</v>
      </c>
      <c r="BH204" t="n">
        <v>1.1e-05</v>
      </c>
      <c r="BI204" t="n">
        <v>0.00109</v>
      </c>
      <c r="BJ204" t="inlineStr">
        <is>
          <t>T</t>
        </is>
      </c>
      <c r="BK204" t="n">
        <v>2.8e-05</v>
      </c>
      <c r="BL204" t="n">
        <v>1.6e-05</v>
      </c>
      <c r="BM204" t="n">
        <v>0.000129</v>
      </c>
      <c r="BN204" t="n">
        <v>0.00226</v>
      </c>
      <c r="BO204" t="n">
        <v>9.2e-06</v>
      </c>
      <c r="BP204" t="n">
        <v>0.00117</v>
      </c>
      <c r="BQ204" t="n">
        <v>9.8e-05</v>
      </c>
      <c r="BR204" t="n">
        <v>0.0128</v>
      </c>
      <c r="BS204" t="inlineStr">
        <is>
          <t>T</t>
        </is>
      </c>
    </row>
    <row r="205">
      <c r="A205" t="inlineStr">
        <is>
          <t>OREAS0262</t>
        </is>
      </c>
      <c r="B205" t="n">
        <v>4.5e-05</v>
      </c>
      <c r="C205" t="n">
        <v>1.3</v>
      </c>
      <c r="D205" t="n">
        <v>0.00358</v>
      </c>
      <c r="E205" t="n">
        <v>9.9e-06</v>
      </c>
      <c r="F205" t="inlineStr">
        <is>
          <t>T</t>
        </is>
      </c>
      <c r="G205" t="n">
        <v>0.0248</v>
      </c>
      <c r="H205" t="n">
        <v>0.000114</v>
      </c>
      <c r="I205" t="n">
        <v>9.8e-05</v>
      </c>
      <c r="J205" t="n">
        <v>2.98</v>
      </c>
      <c r="K205" t="n">
        <v>6.1e-05</v>
      </c>
      <c r="L205" t="inlineStr">
        <is>
          <t>T</t>
        </is>
      </c>
      <c r="M205" t="inlineStr">
        <is>
          <t>T</t>
        </is>
      </c>
      <c r="N205" t="n">
        <v>0.00269</v>
      </c>
      <c r="O205" t="n">
        <v>0.00417</v>
      </c>
      <c r="P205" t="inlineStr">
        <is>
          <t>T</t>
        </is>
      </c>
      <c r="Q205" t="n">
        <v>0.0118</v>
      </c>
      <c r="R205" t="n">
        <v>0.000229</v>
      </c>
      <c r="S205" t="n">
        <v>0.000117</v>
      </c>
      <c r="T205" t="n">
        <v>7.2e-05</v>
      </c>
      <c r="U205" t="n">
        <v>3.45</v>
      </c>
      <c r="V205" t="n">
        <v>0.000459</v>
      </c>
      <c r="W205" t="n">
        <v>0.000334</v>
      </c>
      <c r="X205" t="inlineStr">
        <is>
          <t>T</t>
        </is>
      </c>
      <c r="Y205" t="inlineStr">
        <is>
          <t>T</t>
        </is>
      </c>
      <c r="Z205" t="n">
        <v>1.7e-05</v>
      </c>
      <c r="AA205" t="n">
        <v>4.1e-05</v>
      </c>
      <c r="AB205" t="n">
        <v>3.3e-06</v>
      </c>
      <c r="AC205" t="inlineStr">
        <is>
          <t>T</t>
        </is>
      </c>
      <c r="AD205" t="n">
        <v>0.295</v>
      </c>
      <c r="AE205" t="inlineStr">
        <is>
          <t>T</t>
        </is>
      </c>
      <c r="AF205" t="n">
        <v>0.00178</v>
      </c>
      <c r="AG205" t="inlineStr">
        <is>
          <t>T</t>
        </is>
      </c>
      <c r="AH205" t="n">
        <v>1.17</v>
      </c>
      <c r="AI205" t="n">
        <v>0.053</v>
      </c>
      <c r="AJ205" t="n">
        <v>6.8e-05</v>
      </c>
      <c r="AK205" t="n">
        <v>0.07099999999999999</v>
      </c>
      <c r="AL205" t="inlineStr">
        <is>
          <t>T</t>
        </is>
      </c>
      <c r="AM205" t="inlineStr">
        <is>
          <t>T</t>
        </is>
      </c>
      <c r="AN205" t="n">
        <v>0.0062</v>
      </c>
      <c r="AO205" t="n">
        <v>0.04</v>
      </c>
      <c r="AP205" t="n">
        <v>0.0056</v>
      </c>
      <c r="AQ205" t="inlineStr">
        <is>
          <t>T</t>
        </is>
      </c>
      <c r="AR205" t="inlineStr">
        <is>
          <t>T</t>
        </is>
      </c>
      <c r="AS205" t="inlineStr">
        <is>
          <t>T</t>
        </is>
      </c>
      <c r="AT205" t="inlineStr">
        <is>
          <t>T</t>
        </is>
      </c>
      <c r="AU205" t="inlineStr">
        <is>
          <t>T</t>
        </is>
      </c>
      <c r="AV205" t="inlineStr">
        <is>
          <t>T</t>
        </is>
      </c>
      <c r="AW205" t="inlineStr">
        <is>
          <t>T</t>
        </is>
      </c>
      <c r="AX205" t="n">
        <v>0.272</v>
      </c>
      <c r="AY205" t="n">
        <v>0.000506</v>
      </c>
      <c r="AZ205" t="n">
        <v>0.000349</v>
      </c>
      <c r="BA205" t="inlineStr">
        <is>
          <t>T</t>
        </is>
      </c>
      <c r="BB205" t="inlineStr">
        <is>
          <t>T</t>
        </is>
      </c>
      <c r="BC205" t="n">
        <v>0.000358</v>
      </c>
      <c r="BD205" t="inlineStr">
        <is>
          <t>T</t>
        </is>
      </c>
      <c r="BE205" t="n">
        <v>0.0036</v>
      </c>
      <c r="BF205" t="inlineStr">
        <is>
          <t>T</t>
        </is>
      </c>
      <c r="BG205" t="n">
        <v>4.3e-05</v>
      </c>
      <c r="BH205" t="n">
        <v>2.3e-05</v>
      </c>
      <c r="BI205" t="n">
        <v>0.000933</v>
      </c>
      <c r="BJ205" t="inlineStr">
        <is>
          <t>T</t>
        </is>
      </c>
      <c r="BK205" t="n">
        <v>4.7e-05</v>
      </c>
      <c r="BL205" t="inlineStr">
        <is>
          <t>T</t>
        </is>
      </c>
      <c r="BM205" t="n">
        <v>0.000122</v>
      </c>
      <c r="BN205" t="n">
        <v>0.00225</v>
      </c>
      <c r="BO205" t="inlineStr">
        <is>
          <t>T</t>
        </is>
      </c>
      <c r="BP205" t="n">
        <v>0.00112</v>
      </c>
      <c r="BQ205" t="n">
        <v>9.500000000000001e-05</v>
      </c>
      <c r="BR205" t="n">
        <v>0.0154</v>
      </c>
      <c r="BS205" t="inlineStr">
        <is>
          <t>T</t>
        </is>
      </c>
    </row>
    <row r="206">
      <c r="A206" t="inlineStr">
        <is>
          <t>OREAS0262b</t>
        </is>
      </c>
      <c r="B206" t="n">
        <v>1.32e-05</v>
      </c>
      <c r="C206" t="n">
        <v>5.01</v>
      </c>
      <c r="D206" t="n">
        <v>0.00303</v>
      </c>
      <c r="E206" t="n">
        <v>1.04e-05</v>
      </c>
      <c r="F206" s="2" t="n">
        <v>0.001</v>
      </c>
      <c r="G206" t="n">
        <v>0.0336</v>
      </c>
      <c r="H206" t="n">
        <v>0.000152</v>
      </c>
      <c r="I206" t="n">
        <v>7.3e-05</v>
      </c>
      <c r="J206" t="n">
        <v>0.384</v>
      </c>
      <c r="K206" t="n">
        <v>6.2e-06</v>
      </c>
      <c r="L206" t="n">
        <v>0.0068</v>
      </c>
      <c r="M206" t="inlineStr">
        <is>
          <t>T</t>
        </is>
      </c>
      <c r="N206" t="n">
        <v>0.000574</v>
      </c>
      <c r="O206" t="n">
        <v>0.00497</v>
      </c>
      <c r="P206" t="n">
        <v>0.000502</v>
      </c>
      <c r="Q206" t="n">
        <v>0.007</v>
      </c>
      <c r="R206" t="n">
        <v>0.000237</v>
      </c>
      <c r="S206" t="n">
        <v>0.000131</v>
      </c>
      <c r="T206" t="n">
        <v>7.4e-05</v>
      </c>
      <c r="U206" t="n">
        <v>2.46</v>
      </c>
      <c r="V206" t="n">
        <v>0.00126</v>
      </c>
      <c r="W206" t="n">
        <v>0.000335</v>
      </c>
      <c r="X206" t="inlineStr">
        <is>
          <t>T</t>
        </is>
      </c>
      <c r="Y206" t="n">
        <v>0.000254</v>
      </c>
      <c r="Z206" t="n">
        <v>5.6e-06</v>
      </c>
      <c r="AA206" t="n">
        <v>4.3e-05</v>
      </c>
      <c r="AB206" t="n">
        <v>6.3e-06</v>
      </c>
      <c r="AC206" t="inlineStr">
        <is>
          <t>T</t>
        </is>
      </c>
      <c r="AD206" t="n">
        <v>1.63</v>
      </c>
      <c r="AE206" t="n">
        <v>0.00346</v>
      </c>
      <c r="AF206" t="n">
        <v>0.00349</v>
      </c>
      <c r="AG206" t="n">
        <v>1.9e-05</v>
      </c>
      <c r="AH206" t="n">
        <v>0.5570000000000001</v>
      </c>
      <c r="AI206" t="n">
        <v>0.019</v>
      </c>
      <c r="AJ206" t="n">
        <v>0.000148</v>
      </c>
      <c r="AK206" t="n">
        <v>0.19</v>
      </c>
      <c r="AL206" t="n">
        <v>0.00077</v>
      </c>
      <c r="AM206" t="n">
        <v>0.0024</v>
      </c>
      <c r="AN206" t="n">
        <v>0.0016</v>
      </c>
      <c r="AO206" t="n">
        <v>0.024</v>
      </c>
      <c r="AP206" t="n">
        <v>0.00194</v>
      </c>
      <c r="AQ206" t="inlineStr">
        <is>
          <t>T</t>
        </is>
      </c>
      <c r="AR206" t="n">
        <v>0.000697</v>
      </c>
      <c r="AS206" t="inlineStr">
        <is>
          <t>T</t>
        </is>
      </c>
      <c r="AT206" t="n">
        <v>0.0017</v>
      </c>
      <c r="AU206" s="2" t="n">
        <v>2e-07</v>
      </c>
      <c r="AV206" t="inlineStr">
        <is>
          <t>T</t>
        </is>
      </c>
      <c r="AW206" t="inlineStr">
        <is>
          <t>T</t>
        </is>
      </c>
      <c r="AX206" t="n">
        <v>0.036</v>
      </c>
      <c r="AY206" t="n">
        <v>0.000541</v>
      </c>
      <c r="AZ206" t="n">
        <v>0.000702</v>
      </c>
      <c r="BA206" t="inlineStr">
        <is>
          <t>T</t>
        </is>
      </c>
      <c r="BB206" t="inlineStr">
        <is>
          <t>T</t>
        </is>
      </c>
      <c r="BC206" t="n">
        <v>0.000435</v>
      </c>
      <c r="BD206" t="n">
        <v>0.000672</v>
      </c>
      <c r="BE206" t="n">
        <v>0.00441</v>
      </c>
      <c r="BF206" t="n">
        <v>7.8e-05</v>
      </c>
      <c r="BG206" t="n">
        <v>4.5e-05</v>
      </c>
      <c r="BH206" t="n">
        <v>9e-06</v>
      </c>
      <c r="BI206" t="n">
        <v>0.00126</v>
      </c>
      <c r="BJ206" t="n">
        <v>0.253</v>
      </c>
      <c r="BK206" t="n">
        <v>8.8e-05</v>
      </c>
      <c r="BL206" t="n">
        <v>1.8e-05</v>
      </c>
      <c r="BM206" t="n">
        <v>0.000195</v>
      </c>
      <c r="BN206" t="n">
        <v>0.00193</v>
      </c>
      <c r="BO206" t="n">
        <v>0.000307</v>
      </c>
      <c r="BP206" t="n">
        <v>0.0012</v>
      </c>
      <c r="BQ206" t="n">
        <v>0.00013</v>
      </c>
      <c r="BR206" t="n">
        <v>0.00472</v>
      </c>
      <c r="BS206" t="n">
        <v>0.0089</v>
      </c>
    </row>
    <row r="207">
      <c r="A207" t="inlineStr">
        <is>
          <t>OREAS0263</t>
        </is>
      </c>
      <c r="B207" t="n">
        <v>2.85e-05</v>
      </c>
      <c r="C207" t="n">
        <v>1.29</v>
      </c>
      <c r="D207" t="n">
        <v>0.00308</v>
      </c>
      <c r="E207" t="n">
        <v>2.14e-05</v>
      </c>
      <c r="F207" t="inlineStr">
        <is>
          <t>T</t>
        </is>
      </c>
      <c r="G207" t="n">
        <v>0.0175</v>
      </c>
      <c r="H207" t="n">
        <v>0.000122</v>
      </c>
      <c r="I207" t="n">
        <v>5.7e-05</v>
      </c>
      <c r="J207" t="n">
        <v>1.03</v>
      </c>
      <c r="K207" t="n">
        <v>2.7e-05</v>
      </c>
      <c r="L207" t="inlineStr">
        <is>
          <t>T</t>
        </is>
      </c>
      <c r="M207" t="inlineStr">
        <is>
          <t>T</t>
        </is>
      </c>
      <c r="N207" t="n">
        <v>0.0031</v>
      </c>
      <c r="O207" t="n">
        <v>0.0048</v>
      </c>
      <c r="P207" t="inlineStr">
        <is>
          <t>T</t>
        </is>
      </c>
      <c r="Q207" t="n">
        <v>0.008699999999999999</v>
      </c>
      <c r="R207" t="n">
        <v>0.000264</v>
      </c>
      <c r="S207" t="n">
        <v>0.000129</v>
      </c>
      <c r="T207" t="n">
        <v>8.500000000000001e-05</v>
      </c>
      <c r="U207" t="n">
        <v>3.68</v>
      </c>
      <c r="V207" t="n">
        <v>0.000492</v>
      </c>
      <c r="W207" t="n">
        <v>0.000389</v>
      </c>
      <c r="X207" t="inlineStr">
        <is>
          <t>T</t>
        </is>
      </c>
      <c r="Y207" t="inlineStr">
        <is>
          <t>T</t>
        </is>
      </c>
      <c r="Z207" t="n">
        <v>1.7e-05</v>
      </c>
      <c r="AA207" t="n">
        <v>4.3e-05</v>
      </c>
      <c r="AB207" t="n">
        <v>2.9e-06</v>
      </c>
      <c r="AC207" t="inlineStr">
        <is>
          <t>T</t>
        </is>
      </c>
      <c r="AD207" t="n">
        <v>0.288</v>
      </c>
      <c r="AE207" t="inlineStr">
        <is>
          <t>T</t>
        </is>
      </c>
      <c r="AF207" t="n">
        <v>0.00201</v>
      </c>
      <c r="AG207" t="inlineStr">
        <is>
          <t>T</t>
        </is>
      </c>
      <c r="AH207" t="n">
        <v>0.593</v>
      </c>
      <c r="AI207" t="n">
        <v>0.049</v>
      </c>
      <c r="AJ207" t="n">
        <v>5.7e-05</v>
      </c>
      <c r="AK207" t="n">
        <v>0.079</v>
      </c>
      <c r="AL207" t="inlineStr">
        <is>
          <t>T</t>
        </is>
      </c>
      <c r="AM207" t="inlineStr">
        <is>
          <t>T</t>
        </is>
      </c>
      <c r="AN207" t="n">
        <v>0.0072</v>
      </c>
      <c r="AO207" t="n">
        <v>0.041</v>
      </c>
      <c r="AP207" t="n">
        <v>0.0034</v>
      </c>
      <c r="AQ207" t="inlineStr">
        <is>
          <t>T</t>
        </is>
      </c>
      <c r="AR207" t="inlineStr">
        <is>
          <t>T</t>
        </is>
      </c>
      <c r="AS207" t="inlineStr">
        <is>
          <t>T</t>
        </is>
      </c>
      <c r="AT207" t="inlineStr">
        <is>
          <t>T</t>
        </is>
      </c>
      <c r="AU207" t="inlineStr">
        <is>
          <t>T</t>
        </is>
      </c>
      <c r="AV207" t="inlineStr">
        <is>
          <t>T</t>
        </is>
      </c>
      <c r="AW207" t="inlineStr">
        <is>
          <t>T</t>
        </is>
      </c>
      <c r="AX207" t="n">
        <v>0.126</v>
      </c>
      <c r="AY207" t="n">
        <v>0.000737</v>
      </c>
      <c r="AZ207" t="n">
        <v>0.000352</v>
      </c>
      <c r="BA207" t="inlineStr">
        <is>
          <t>T</t>
        </is>
      </c>
      <c r="BB207" t="inlineStr">
        <is>
          <t>T</t>
        </is>
      </c>
      <c r="BC207" t="n">
        <v>0.000441</v>
      </c>
      <c r="BD207" t="inlineStr">
        <is>
          <t>T</t>
        </is>
      </c>
      <c r="BE207" t="n">
        <v>0.00169</v>
      </c>
      <c r="BF207" t="inlineStr">
        <is>
          <t>T</t>
        </is>
      </c>
      <c r="BG207" t="n">
        <v>5e-05</v>
      </c>
      <c r="BH207" t="n">
        <v>2.1e-05</v>
      </c>
      <c r="BI207" t="n">
        <v>0.00106</v>
      </c>
      <c r="BJ207" t="inlineStr">
        <is>
          <t>T</t>
        </is>
      </c>
      <c r="BK207" t="n">
        <v>5.3e-05</v>
      </c>
      <c r="BL207" t="inlineStr">
        <is>
          <t>T</t>
        </is>
      </c>
      <c r="BM207" t="n">
        <v>0.000128</v>
      </c>
      <c r="BN207" t="n">
        <v>0.00228</v>
      </c>
      <c r="BO207" t="inlineStr">
        <is>
          <t>T</t>
        </is>
      </c>
      <c r="BP207" t="n">
        <v>0.0012</v>
      </c>
      <c r="BQ207" t="n">
        <v>9.899999999999999e-05</v>
      </c>
      <c r="BR207" t="n">
        <v>0.0127</v>
      </c>
      <c r="BS207" t="inlineStr">
        <is>
          <t>T</t>
        </is>
      </c>
    </row>
    <row r="208">
      <c r="A208" t="inlineStr">
        <is>
          <t>OREAS0264</t>
        </is>
      </c>
      <c r="B208" t="n">
        <v>5.73e-05</v>
      </c>
      <c r="C208" t="n">
        <v>4.31</v>
      </c>
      <c r="D208" t="n">
        <v>0.0305</v>
      </c>
      <c r="E208" t="n">
        <v>3.07e-05</v>
      </c>
      <c r="F208" t="inlineStr">
        <is>
          <t>T</t>
        </is>
      </c>
      <c r="G208" t="n">
        <v>0.08409999999999999</v>
      </c>
      <c r="H208" t="n">
        <v>0.000149</v>
      </c>
      <c r="I208" t="n">
        <v>1.7e-05</v>
      </c>
      <c r="J208" t="n">
        <v>0.405</v>
      </c>
      <c r="K208" t="n">
        <v>0.000221</v>
      </c>
      <c r="L208" t="n">
        <v>0.00423</v>
      </c>
      <c r="M208" t="inlineStr">
        <is>
          <t>T</t>
        </is>
      </c>
      <c r="N208" t="n">
        <v>0.000971</v>
      </c>
      <c r="O208" t="n">
        <v>0.0072</v>
      </c>
      <c r="P208" t="n">
        <v>0.000587</v>
      </c>
      <c r="Q208" t="n">
        <v>0.0094</v>
      </c>
      <c r="R208" t="n">
        <v>0.000364</v>
      </c>
      <c r="S208" t="n">
        <v>0.000207</v>
      </c>
      <c r="T208" t="n">
        <v>9.3e-05</v>
      </c>
      <c r="U208" t="n">
        <v>2.24</v>
      </c>
      <c r="V208" t="n">
        <v>0.00127</v>
      </c>
      <c r="W208" t="n">
        <v>0.000397</v>
      </c>
      <c r="X208" s="2" t="n">
        <v>1e-05</v>
      </c>
      <c r="Y208" t="n">
        <v>0.000187</v>
      </c>
      <c r="Z208" t="n">
        <v>0.000196</v>
      </c>
      <c r="AA208" t="n">
        <v>6.999999999999999e-05</v>
      </c>
      <c r="AB208" t="n">
        <v>3.9e-06</v>
      </c>
      <c r="AC208" t="inlineStr">
        <is>
          <t>T</t>
        </is>
      </c>
      <c r="AD208" t="n">
        <v>1.84</v>
      </c>
      <c r="AE208" t="n">
        <v>0.00228</v>
      </c>
      <c r="AF208" t="n">
        <v>0.00198</v>
      </c>
      <c r="AG208" t="n">
        <v>3.1e-05</v>
      </c>
      <c r="AH208" t="n">
        <v>0.315</v>
      </c>
      <c r="AI208" t="n">
        <v>0.045</v>
      </c>
      <c r="AJ208" t="n">
        <v>0.000969</v>
      </c>
      <c r="AK208" t="n">
        <v>0.036</v>
      </c>
      <c r="AL208" t="n">
        <v>0.000779</v>
      </c>
      <c r="AM208" t="n">
        <v>0.00211</v>
      </c>
      <c r="AN208" t="n">
        <v>0.0059</v>
      </c>
      <c r="AO208" t="n">
        <v>0.217</v>
      </c>
      <c r="AP208" t="n">
        <v>0.0009879999999999999</v>
      </c>
      <c r="AQ208" t="inlineStr">
        <is>
          <t>T</t>
        </is>
      </c>
      <c r="AR208" t="n">
        <v>0.000549</v>
      </c>
      <c r="AS208" t="inlineStr">
        <is>
          <t>T</t>
        </is>
      </c>
      <c r="AT208" t="n">
        <v>0.00215</v>
      </c>
      <c r="AU208" s="2" t="n">
        <v>2e-07</v>
      </c>
      <c r="AV208" t="inlineStr">
        <is>
          <t>T</t>
        </is>
      </c>
      <c r="AW208" t="inlineStr">
        <is>
          <t>T</t>
        </is>
      </c>
      <c r="AX208" t="n">
        <v>0.129</v>
      </c>
      <c r="AY208" t="n">
        <v>0.00263</v>
      </c>
      <c r="AZ208" t="n">
        <v>0.000838</v>
      </c>
      <c r="BA208" t="n">
        <v>0.000676</v>
      </c>
      <c r="BB208" t="inlineStr">
        <is>
          <t>T</t>
        </is>
      </c>
      <c r="BC208" t="n">
        <v>0.000234</v>
      </c>
      <c r="BD208" t="n">
        <v>0.000142</v>
      </c>
      <c r="BE208" t="n">
        <v>0.01</v>
      </c>
      <c r="BF208" t="n">
        <v>5.3e-05</v>
      </c>
      <c r="BG208" t="n">
        <v>5.8e-05</v>
      </c>
      <c r="BH208" t="n">
        <v>1e-05</v>
      </c>
      <c r="BI208" t="n">
        <v>0.000699</v>
      </c>
      <c r="BJ208" t="n">
        <v>0.223</v>
      </c>
      <c r="BK208" t="n">
        <v>0.000145</v>
      </c>
      <c r="BL208" t="n">
        <v>2.9e-05</v>
      </c>
      <c r="BM208" t="n">
        <v>0.000572</v>
      </c>
      <c r="BN208" t="n">
        <v>0.0146</v>
      </c>
      <c r="BO208" t="n">
        <v>0.000528</v>
      </c>
      <c r="BP208" t="n">
        <v>0.00208</v>
      </c>
      <c r="BQ208" t="n">
        <v>0.00021</v>
      </c>
      <c r="BR208" t="n">
        <v>0.0224</v>
      </c>
      <c r="BS208" t="n">
        <v>0.007</v>
      </c>
    </row>
    <row r="209">
      <c r="A209" t="inlineStr">
        <is>
          <t>OREAS0266</t>
        </is>
      </c>
      <c r="B209" t="n">
        <v>0.00043</v>
      </c>
      <c r="C209" t="n">
        <v>6.5</v>
      </c>
      <c r="D209" t="n">
        <v>0.0187</v>
      </c>
      <c r="E209" t="n">
        <v>0.000793</v>
      </c>
      <c r="F209" s="2" t="n">
        <v>0.001</v>
      </c>
      <c r="G209" t="n">
        <v>0.0459</v>
      </c>
      <c r="H209" t="n">
        <v>0.000229</v>
      </c>
      <c r="I209" t="n">
        <v>0.000311</v>
      </c>
      <c r="J209" t="n">
        <v>2.19</v>
      </c>
      <c r="K209" t="n">
        <v>8.600000000000001e-06</v>
      </c>
      <c r="L209" t="n">
        <v>0.0083</v>
      </c>
      <c r="M209" t="inlineStr">
        <is>
          <t>T</t>
        </is>
      </c>
      <c r="N209" t="n">
        <v>0.00224</v>
      </c>
      <c r="O209" t="n">
        <v>0.0131</v>
      </c>
      <c r="P209" t="n">
        <v>0.00044</v>
      </c>
      <c r="Q209" t="n">
        <v>0.00322</v>
      </c>
      <c r="R209" t="n">
        <v>0.000437</v>
      </c>
      <c r="S209" t="n">
        <v>0.000202</v>
      </c>
      <c r="T209" t="n">
        <v>0.000171</v>
      </c>
      <c r="U209" t="n">
        <v>5.05</v>
      </c>
      <c r="V209" t="n">
        <v>0.00192</v>
      </c>
      <c r="W209" t="n">
        <v>0.000632</v>
      </c>
      <c r="X209" t="n">
        <v>1.1e-05</v>
      </c>
      <c r="Y209" t="n">
        <v>0.000496</v>
      </c>
      <c r="Z209" t="n">
        <v>3.9e-06</v>
      </c>
      <c r="AA209" t="n">
        <v>7.7e-05</v>
      </c>
      <c r="AB209" t="n">
        <v>7.900000000000001e-06</v>
      </c>
      <c r="AC209" t="inlineStr">
        <is>
          <t>T</t>
        </is>
      </c>
      <c r="AD209" t="n">
        <v>1.51</v>
      </c>
      <c r="AE209" t="n">
        <v>0.00449</v>
      </c>
      <c r="AF209" t="n">
        <v>0.00294</v>
      </c>
      <c r="AG209" t="n">
        <v>2.4e-05</v>
      </c>
      <c r="AH209" t="n">
        <v>1.76</v>
      </c>
      <c r="AI209" t="n">
        <v>0.052</v>
      </c>
      <c r="AJ209" t="n">
        <v>0.000931</v>
      </c>
      <c r="AK209" t="n">
        <v>1.15</v>
      </c>
      <c r="AL209" t="n">
        <v>0.00324</v>
      </c>
      <c r="AM209" t="n">
        <v>0.00374</v>
      </c>
      <c r="AN209" t="n">
        <v>0.008</v>
      </c>
      <c r="AO209" t="n">
        <v>0.103</v>
      </c>
      <c r="AP209" t="n">
        <v>0.00152</v>
      </c>
      <c r="AQ209" t="inlineStr">
        <is>
          <t>T</t>
        </is>
      </c>
      <c r="AR209" t="n">
        <v>0.000992</v>
      </c>
      <c r="AS209" t="inlineStr">
        <is>
          <t>T</t>
        </is>
      </c>
      <c r="AT209" t="n">
        <v>0.00153</v>
      </c>
      <c r="AU209" s="2" t="n">
        <v>2e-07</v>
      </c>
      <c r="AV209" t="inlineStr">
        <is>
          <t>T</t>
        </is>
      </c>
      <c r="AW209" t="inlineStr">
        <is>
          <t>T</t>
        </is>
      </c>
      <c r="AX209" t="n">
        <v>0.032</v>
      </c>
      <c r="AY209" t="n">
        <v>0.00103</v>
      </c>
      <c r="AZ209" t="n">
        <v>0.00128</v>
      </c>
      <c r="BA209" t="inlineStr">
        <is>
          <t>T</t>
        </is>
      </c>
      <c r="BB209" t="inlineStr">
        <is>
          <t>T</t>
        </is>
      </c>
      <c r="BC209" t="n">
        <v>0.000752</v>
      </c>
      <c r="BD209" t="n">
        <v>0.000604</v>
      </c>
      <c r="BE209" t="n">
        <v>0.0335</v>
      </c>
      <c r="BF209" t="n">
        <v>0.000212</v>
      </c>
      <c r="BG209" t="n">
        <v>8.3e-05</v>
      </c>
      <c r="BH209" t="n">
        <v>5.8e-06</v>
      </c>
      <c r="BI209" t="n">
        <v>0.00109</v>
      </c>
      <c r="BJ209" t="n">
        <v>0.65</v>
      </c>
      <c r="BK209" t="n">
        <v>4.2e-05</v>
      </c>
      <c r="BL209" t="n">
        <v>2.6e-05</v>
      </c>
      <c r="BM209" t="n">
        <v>0.000208</v>
      </c>
      <c r="BN209" t="n">
        <v>0.00345</v>
      </c>
      <c r="BO209" t="n">
        <v>0.00321</v>
      </c>
      <c r="BP209" t="n">
        <v>0.00195</v>
      </c>
      <c r="BQ209" t="n">
        <v>0.000167</v>
      </c>
      <c r="BR209" t="n">
        <v>0.008999999999999999</v>
      </c>
      <c r="BS209" t="n">
        <v>0.0205</v>
      </c>
    </row>
    <row r="210">
      <c r="A210" t="inlineStr">
        <is>
          <t>OREAS0026a</t>
        </is>
      </c>
      <c r="B210" t="inlineStr">
        <is>
          <t>T</t>
        </is>
      </c>
      <c r="C210" t="inlineStr">
        <is>
          <t>T</t>
        </is>
      </c>
      <c r="D210" t="inlineStr">
        <is>
          <t>T</t>
        </is>
      </c>
      <c r="E210" s="2" t="n">
        <v>1e-07</v>
      </c>
      <c r="F210" t="inlineStr">
        <is>
          <t>T</t>
        </is>
      </c>
      <c r="G210" t="n">
        <v>0.0281</v>
      </c>
      <c r="H210" t="inlineStr">
        <is>
          <t>T</t>
        </is>
      </c>
      <c r="I210" t="inlineStr">
        <is>
          <t>T</t>
        </is>
      </c>
      <c r="J210" t="inlineStr">
        <is>
          <t>T</t>
        </is>
      </c>
      <c r="K210" t="n">
        <v>5.2e-06</v>
      </c>
      <c r="L210" t="inlineStr">
        <is>
          <t>T</t>
        </is>
      </c>
      <c r="M210" t="inlineStr">
        <is>
          <t>T</t>
        </is>
      </c>
      <c r="N210" t="n">
        <v>0.00461</v>
      </c>
      <c r="O210" t="inlineStr">
        <is>
          <t>T</t>
        </is>
      </c>
      <c r="P210" t="inlineStr">
        <is>
          <t>T</t>
        </is>
      </c>
      <c r="Q210" t="n">
        <v>0.005</v>
      </c>
      <c r="R210" t="inlineStr">
        <is>
          <t>T</t>
        </is>
      </c>
      <c r="S210" t="inlineStr">
        <is>
          <t>T</t>
        </is>
      </c>
      <c r="T210" t="inlineStr">
        <is>
          <t>T</t>
        </is>
      </c>
      <c r="U210" t="n">
        <v>7.76</v>
      </c>
      <c r="V210" t="inlineStr">
        <is>
          <t>T</t>
        </is>
      </c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>
        <is>
          <t>T</t>
        </is>
      </c>
      <c r="AB210" t="inlineStr">
        <is>
          <t>T</t>
        </is>
      </c>
      <c r="AC210" t="inlineStr">
        <is>
          <t>T</t>
        </is>
      </c>
      <c r="AD210" t="inlineStr">
        <is>
          <t>T</t>
        </is>
      </c>
      <c r="AE210" t="inlineStr">
        <is>
          <t>T</t>
        </is>
      </c>
      <c r="AF210" t="inlineStr">
        <is>
          <t>T</t>
        </is>
      </c>
      <c r="AG210" t="inlineStr">
        <is>
          <t>T</t>
        </is>
      </c>
      <c r="AH210" t="inlineStr">
        <is>
          <t>T</t>
        </is>
      </c>
      <c r="AI210" t="inlineStr">
        <is>
          <t>T</t>
        </is>
      </c>
      <c r="AJ210" t="n">
        <v>0.00015</v>
      </c>
      <c r="AK210" t="inlineStr">
        <is>
          <t>T</t>
        </is>
      </c>
      <c r="AL210" t="inlineStr">
        <is>
          <t>T</t>
        </is>
      </c>
      <c r="AM210" t="inlineStr">
        <is>
          <t>T</t>
        </is>
      </c>
      <c r="AN210" t="n">
        <v>0.0163</v>
      </c>
      <c r="AO210" t="inlineStr">
        <is>
          <t>T</t>
        </is>
      </c>
      <c r="AP210" t="n">
        <v>0.000273</v>
      </c>
      <c r="AQ210" t="inlineStr">
        <is>
          <t>T</t>
        </is>
      </c>
      <c r="AR210" t="inlineStr">
        <is>
          <t>T</t>
        </is>
      </c>
      <c r="AS210" t="inlineStr">
        <is>
          <t>T</t>
        </is>
      </c>
      <c r="AT210" t="inlineStr">
        <is>
          <t>T</t>
        </is>
      </c>
      <c r="AU210" t="inlineStr">
        <is>
          <t>T</t>
        </is>
      </c>
      <c r="AV210" t="inlineStr">
        <is>
          <t>T</t>
        </is>
      </c>
      <c r="AW210" t="inlineStr">
        <is>
          <t>T</t>
        </is>
      </c>
      <c r="AX210" t="inlineStr">
        <is>
          <t>T</t>
        </is>
      </c>
      <c r="AY210" t="inlineStr">
        <is>
          <t>T</t>
        </is>
      </c>
      <c r="AZ210" t="inlineStr">
        <is>
          <t>T</t>
        </is>
      </c>
      <c r="BA210" t="inlineStr">
        <is>
          <t>T</t>
        </is>
      </c>
      <c r="BB210" t="inlineStr">
        <is>
          <t>T</t>
        </is>
      </c>
      <c r="BC210" t="inlineStr">
        <is>
          <t>T</t>
        </is>
      </c>
      <c r="BD210" t="n">
        <v>0.000157</v>
      </c>
      <c r="BE210" t="inlineStr">
        <is>
          <t>T</t>
        </is>
      </c>
      <c r="BF210" t="inlineStr">
        <is>
          <t>T</t>
        </is>
      </c>
      <c r="BG210" t="inlineStr">
        <is>
          <t>T</t>
        </is>
      </c>
      <c r="BH210" t="inlineStr">
        <is>
          <t>T</t>
        </is>
      </c>
      <c r="BI210" t="n">
        <v>0.000275</v>
      </c>
      <c r="BJ210" t="inlineStr">
        <is>
          <t>T</t>
        </is>
      </c>
      <c r="BK210" t="inlineStr">
        <is>
          <t>T</t>
        </is>
      </c>
      <c r="BL210" t="inlineStr">
        <is>
          <t>T</t>
        </is>
      </c>
      <c r="BM210" t="n">
        <v>7.2e-05</v>
      </c>
      <c r="BN210" t="inlineStr">
        <is>
          <t>T</t>
        </is>
      </c>
      <c r="BO210" t="n">
        <v>5e-05</v>
      </c>
      <c r="BP210" t="inlineStr">
        <is>
          <t>T</t>
        </is>
      </c>
      <c r="BQ210" t="inlineStr">
        <is>
          <t>T</t>
        </is>
      </c>
      <c r="BR210" t="n">
        <v>0.0107</v>
      </c>
      <c r="BS210" t="inlineStr">
        <is>
          <t>T</t>
        </is>
      </c>
    </row>
    <row r="211">
      <c r="A211" t="inlineStr">
        <is>
          <t>OREAS0026b</t>
        </is>
      </c>
      <c r="B211" t="inlineStr">
        <is>
          <t>T</t>
        </is>
      </c>
      <c r="C211" t="n">
        <v>7.47</v>
      </c>
      <c r="D211" t="inlineStr">
        <is>
          <t>T</t>
        </is>
      </c>
      <c r="E211" s="2" t="n">
        <v>1e-07</v>
      </c>
      <c r="F211" t="inlineStr">
        <is>
          <t>T</t>
        </is>
      </c>
      <c r="G211" t="n">
        <v>0.0255</v>
      </c>
      <c r="H211" t="n">
        <v>9.899999999999999e-05</v>
      </c>
      <c r="I211" t="inlineStr">
        <is>
          <t>T</t>
        </is>
      </c>
      <c r="J211" t="n">
        <v>5.92</v>
      </c>
      <c r="K211" t="inlineStr">
        <is>
          <t>T</t>
        </is>
      </c>
      <c r="L211" t="n">
        <v>0.00363</v>
      </c>
      <c r="M211" t="inlineStr">
        <is>
          <t>T</t>
        </is>
      </c>
      <c r="N211" t="n">
        <v>0.00444</v>
      </c>
      <c r="O211" t="n">
        <v>0.0293</v>
      </c>
      <c r="P211" t="n">
        <v>6.7e-05</v>
      </c>
      <c r="Q211" t="n">
        <v>0.00437</v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n">
        <v>7.74</v>
      </c>
      <c r="V211" t="n">
        <v>0.00202</v>
      </c>
      <c r="W211" t="inlineStr">
        <is>
          <t>T</t>
        </is>
      </c>
      <c r="X211" t="inlineStr">
        <is>
          <t>T</t>
        </is>
      </c>
      <c r="Y211" t="n">
        <v>0.00035</v>
      </c>
      <c r="Z211" t="inlineStr">
        <is>
          <t>T</t>
        </is>
      </c>
      <c r="AA211" t="inlineStr">
        <is>
          <t>T</t>
        </is>
      </c>
      <c r="AB211" t="n">
        <v>6.1e-06</v>
      </c>
      <c r="AC211" t="inlineStr">
        <is>
          <t>T</t>
        </is>
      </c>
      <c r="AD211" t="n">
        <v>0.679</v>
      </c>
      <c r="AE211" t="n">
        <v>0.00174</v>
      </c>
      <c r="AF211" t="n">
        <v>0.000638</v>
      </c>
      <c r="AG211" t="inlineStr">
        <is>
          <t>T</t>
        </is>
      </c>
      <c r="AH211" t="n">
        <v>4.3</v>
      </c>
      <c r="AI211" t="n">
        <v>0.11</v>
      </c>
      <c r="AJ211" t="n">
        <v>0.000143</v>
      </c>
      <c r="AK211" t="n">
        <v>2.34</v>
      </c>
      <c r="AL211" t="n">
        <v>0.00213</v>
      </c>
      <c r="AM211" t="inlineStr">
        <is>
          <t>T</t>
        </is>
      </c>
      <c r="AN211" t="n">
        <v>0.0149</v>
      </c>
      <c r="AO211" t="n">
        <v>0.141</v>
      </c>
      <c r="AP211" t="n">
        <v>0.000281</v>
      </c>
      <c r="AQ211" t="inlineStr">
        <is>
          <t>T</t>
        </is>
      </c>
      <c r="AR211" t="inlineStr">
        <is>
          <t>T</t>
        </is>
      </c>
      <c r="AS211" t="inlineStr">
        <is>
          <t>T</t>
        </is>
      </c>
      <c r="AT211" t="n">
        <v>0.00201</v>
      </c>
      <c r="AU211" t="inlineStr">
        <is>
          <t>T</t>
        </is>
      </c>
      <c r="AV211" t="inlineStr">
        <is>
          <t>T</t>
        </is>
      </c>
      <c r="AW211" t="inlineStr">
        <is>
          <t>T</t>
        </is>
      </c>
      <c r="AX211" t="n">
        <v>0.01</v>
      </c>
      <c r="AY211" t="inlineStr">
        <is>
          <t>T</t>
        </is>
      </c>
      <c r="AZ211" t="n">
        <v>0.00196</v>
      </c>
      <c r="BA211" t="inlineStr">
        <is>
          <t>T</t>
        </is>
      </c>
      <c r="BB211" t="n">
        <v>23.9420166</v>
      </c>
      <c r="BC211" t="inlineStr">
        <is>
          <t>T</t>
        </is>
      </c>
      <c r="BD211" t="n">
        <v>0.000183</v>
      </c>
      <c r="BE211" t="n">
        <v>0.0412</v>
      </c>
      <c r="BF211" t="n">
        <v>0.000136</v>
      </c>
      <c r="BG211" t="inlineStr">
        <is>
          <t>T</t>
        </is>
      </c>
      <c r="BH211" t="inlineStr">
        <is>
          <t>T</t>
        </is>
      </c>
      <c r="BI211" t="n">
        <v>0.00026</v>
      </c>
      <c r="BJ211" t="n">
        <v>1.06</v>
      </c>
      <c r="BK211" t="n">
        <v>5.9e-06</v>
      </c>
      <c r="BL211" t="inlineStr">
        <is>
          <t>T</t>
        </is>
      </c>
      <c r="BM211" t="n">
        <v>6.499999999999999e-05</v>
      </c>
      <c r="BN211" t="n">
        <v>0.0155</v>
      </c>
      <c r="BO211" t="n">
        <v>5e-05</v>
      </c>
      <c r="BP211" t="n">
        <v>0.00212</v>
      </c>
      <c r="BQ211" t="inlineStr">
        <is>
          <t>T</t>
        </is>
      </c>
      <c r="BR211" t="n">
        <v>0.011</v>
      </c>
      <c r="BS211" t="n">
        <v>0.0135</v>
      </c>
    </row>
    <row r="212">
      <c r="A212" t="inlineStr">
        <is>
          <t>OREAS0027</t>
        </is>
      </c>
      <c r="B212" t="n">
        <v>2.19e-05</v>
      </c>
      <c r="C212" t="n">
        <v>7.14</v>
      </c>
      <c r="D212" t="n">
        <v>0.000433</v>
      </c>
      <c r="E212" s="2" t="n">
        <v>1e-07</v>
      </c>
      <c r="F212" t="inlineStr">
        <is>
          <t>T</t>
        </is>
      </c>
      <c r="G212" t="n">
        <v>0.2988</v>
      </c>
      <c r="H212" t="n">
        <v>0.000304</v>
      </c>
      <c r="I212" t="n">
        <v>9e-06</v>
      </c>
      <c r="J212" t="n">
        <v>1.31</v>
      </c>
      <c r="K212" t="n">
        <v>4.1e-05</v>
      </c>
      <c r="L212" t="inlineStr">
        <is>
          <t>T</t>
        </is>
      </c>
      <c r="M212" t="inlineStr">
        <is>
          <t>T</t>
        </is>
      </c>
      <c r="N212" t="n">
        <v>0.000174</v>
      </c>
      <c r="O212" t="n">
        <v>0.007900000000000001</v>
      </c>
      <c r="P212" t="inlineStr">
        <is>
          <t>T</t>
        </is>
      </c>
      <c r="Q212" t="n">
        <v>0.000461</v>
      </c>
      <c r="R212" t="inlineStr">
        <is>
          <t>T</t>
        </is>
      </c>
      <c r="S212" t="inlineStr">
        <is>
          <t>T</t>
        </is>
      </c>
      <c r="T212" t="inlineStr">
        <is>
          <t>T</t>
        </is>
      </c>
      <c r="U212" t="n">
        <v>2.43</v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n">
        <v>0.000759</v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inlineStr">
        <is>
          <t>T</t>
        </is>
      </c>
      <c r="AD212" t="n">
        <v>3.21</v>
      </c>
      <c r="AE212" t="inlineStr">
        <is>
          <t>T</t>
        </is>
      </c>
      <c r="AF212" t="n">
        <v>0.00209</v>
      </c>
      <c r="AG212" t="inlineStr">
        <is>
          <t>T</t>
        </is>
      </c>
      <c r="AH212" t="n">
        <v>0.118</v>
      </c>
      <c r="AI212" t="n">
        <v>0.033</v>
      </c>
      <c r="AJ212" t="n">
        <v>0.00102</v>
      </c>
      <c r="AK212" t="n">
        <v>2.84</v>
      </c>
      <c r="AL212" t="n">
        <v>0.00201</v>
      </c>
      <c r="AM212" t="inlineStr">
        <is>
          <t>T</t>
        </is>
      </c>
      <c r="AN212" s="2" t="n">
        <v>0.0004</v>
      </c>
      <c r="AO212" t="n">
        <v>0.027</v>
      </c>
      <c r="AP212" t="n">
        <v>0.0025</v>
      </c>
      <c r="AQ212" t="inlineStr">
        <is>
          <t>T</t>
        </is>
      </c>
      <c r="AR212" t="inlineStr">
        <is>
          <t>T</t>
        </is>
      </c>
      <c r="AS212" t="inlineStr">
        <is>
          <t>T</t>
        </is>
      </c>
      <c r="AT212" t="n">
        <v>0.0144</v>
      </c>
      <c r="AU212" t="inlineStr">
        <is>
          <t>T</t>
        </is>
      </c>
      <c r="AV212" t="inlineStr">
        <is>
          <t>T</t>
        </is>
      </c>
      <c r="AW212" t="inlineStr">
        <is>
          <t>T</t>
        </is>
      </c>
      <c r="AX212" t="inlineStr">
        <is>
          <t>T</t>
        </is>
      </c>
      <c r="AY212" t="n">
        <v>0.000119</v>
      </c>
      <c r="AZ212" t="n">
        <v>0.000406</v>
      </c>
      <c r="BA212" t="inlineStr">
        <is>
          <t>T</t>
        </is>
      </c>
      <c r="BB212" t="inlineStr">
        <is>
          <t>T</t>
        </is>
      </c>
      <c r="BC212" t="inlineStr">
        <is>
          <t>T</t>
        </is>
      </c>
      <c r="BD212" t="n">
        <v>0.000406</v>
      </c>
      <c r="BE212" t="n">
        <v>0.0191</v>
      </c>
      <c r="BF212" t="n">
        <v>0.000153</v>
      </c>
      <c r="BG212" t="inlineStr">
        <is>
          <t>T</t>
        </is>
      </c>
      <c r="BH212" t="inlineStr">
        <is>
          <t>T</t>
        </is>
      </c>
      <c r="BI212" t="n">
        <v>0.00151</v>
      </c>
      <c r="BJ212" t="n">
        <v>0.11</v>
      </c>
      <c r="BK212" t="n">
        <v>7.499999999999999e-05</v>
      </c>
      <c r="BL212" t="inlineStr">
        <is>
          <t>T</t>
        </is>
      </c>
      <c r="BM212" t="n">
        <v>0.000554</v>
      </c>
      <c r="BN212" t="n">
        <v>0.000333</v>
      </c>
      <c r="BO212" t="n">
        <v>0.000182</v>
      </c>
      <c r="BP212" t="n">
        <v>0.00151</v>
      </c>
      <c r="BQ212" t="inlineStr">
        <is>
          <t>T</t>
        </is>
      </c>
      <c r="BR212" t="n">
        <v>0.0117</v>
      </c>
      <c r="BS212" t="n">
        <v>0.0278</v>
      </c>
    </row>
    <row r="213">
      <c r="A213" t="inlineStr">
        <is>
          <t>OREAS0273</t>
        </is>
      </c>
      <c r="B213" t="n">
        <v>5.24e-05</v>
      </c>
      <c r="C213" t="n">
        <v>1.65</v>
      </c>
      <c r="D213" t="n">
        <v>0.1211</v>
      </c>
      <c r="E213" t="n">
        <v>0.001076</v>
      </c>
      <c r="F213" t="inlineStr">
        <is>
          <t>T</t>
        </is>
      </c>
      <c r="G213" t="n">
        <v>0.00443</v>
      </c>
      <c r="H213" t="n">
        <v>5.4e-05</v>
      </c>
      <c r="I213" t="n">
        <v>6.4e-05</v>
      </c>
      <c r="J213" t="n">
        <v>19.43</v>
      </c>
      <c r="K213" t="n">
        <v>4.2e-05</v>
      </c>
      <c r="L213" t="n">
        <v>0.00228</v>
      </c>
      <c r="M213" t="inlineStr">
        <is>
          <t>T</t>
        </is>
      </c>
      <c r="N213" t="n">
        <v>0.000221</v>
      </c>
      <c r="O213" t="n">
        <v>0.00329</v>
      </c>
      <c r="P213" t="n">
        <v>0.000305</v>
      </c>
      <c r="Q213" t="n">
        <v>0.00209</v>
      </c>
      <c r="R213" t="n">
        <v>0.000295</v>
      </c>
      <c r="S213" t="n">
        <v>0.000183</v>
      </c>
      <c r="T213" t="n">
        <v>5.6e-05</v>
      </c>
      <c r="U213" t="n">
        <v>0.784</v>
      </c>
      <c r="V213" t="n">
        <v>0.000445</v>
      </c>
      <c r="W213" t="n">
        <v>0.000288</v>
      </c>
      <c r="X213" t="n">
        <v>1.4e-05</v>
      </c>
      <c r="Y213" t="n">
        <v>9.000000000000001e-05</v>
      </c>
      <c r="Z213" t="n">
        <v>0.009599999999999999</v>
      </c>
      <c r="AA213" t="n">
        <v>6.3e-05</v>
      </c>
      <c r="AB213" t="n">
        <v>3.5e-06</v>
      </c>
      <c r="AC213" t="inlineStr">
        <is>
          <t>T</t>
        </is>
      </c>
      <c r="AD213" t="n">
        <v>0.778</v>
      </c>
      <c r="AE213" t="n">
        <v>0.00187</v>
      </c>
      <c r="AF213" t="n">
        <v>0.00118</v>
      </c>
      <c r="AG213" t="n">
        <v>2.2e-05</v>
      </c>
      <c r="AH213" t="n">
        <v>5.19</v>
      </c>
      <c r="AI213" t="n">
        <v>0.041</v>
      </c>
      <c r="AJ213" t="n">
        <v>0.000742</v>
      </c>
      <c r="AK213" t="n">
        <v>0.031</v>
      </c>
      <c r="AL213" t="n">
        <v>0.000382</v>
      </c>
      <c r="AM213" t="n">
        <v>0.00139</v>
      </c>
      <c r="AN213" t="n">
        <v>0.00304</v>
      </c>
      <c r="AO213" t="n">
        <v>0.103</v>
      </c>
      <c r="AP213" t="n">
        <v>0.00122</v>
      </c>
      <c r="AQ213" t="inlineStr">
        <is>
          <t>T</t>
        </is>
      </c>
      <c r="AR213" t="n">
        <v>0.000357</v>
      </c>
      <c r="AS213" t="inlineStr">
        <is>
          <t>T</t>
        </is>
      </c>
      <c r="AT213" t="n">
        <v>0.00204</v>
      </c>
      <c r="AU213" t="n">
        <v>7e-07</v>
      </c>
      <c r="AV213" t="inlineStr">
        <is>
          <t>T</t>
        </is>
      </c>
      <c r="AW213" t="inlineStr">
        <is>
          <t>T</t>
        </is>
      </c>
      <c r="AX213" t="n">
        <v>0.049</v>
      </c>
      <c r="AY213" t="n">
        <v>0.00267</v>
      </c>
      <c r="AZ213" t="n">
        <v>0.0004</v>
      </c>
      <c r="BA213" t="n">
        <v>0.0009970000000000001</v>
      </c>
      <c r="BB213" t="inlineStr">
        <is>
          <t>T</t>
        </is>
      </c>
      <c r="BC213" t="n">
        <v>0.000239</v>
      </c>
      <c r="BD213" t="n">
        <v>9.7e-05</v>
      </c>
      <c r="BE213" t="n">
        <v>0.0321</v>
      </c>
      <c r="BF213" t="n">
        <v>2.5e-05</v>
      </c>
      <c r="BG213" t="n">
        <v>4.5e-05</v>
      </c>
      <c r="BH213" t="n">
        <v>2e-05</v>
      </c>
      <c r="BI213" t="n">
        <v>0.000294</v>
      </c>
      <c r="BJ213" t="n">
        <v>0.08400000000000001</v>
      </c>
      <c r="BK213" t="n">
        <v>0.000947</v>
      </c>
      <c r="BL213" t="n">
        <v>2.5e-05</v>
      </c>
      <c r="BM213" t="n">
        <v>0.000622</v>
      </c>
      <c r="BN213" t="n">
        <v>0.006</v>
      </c>
      <c r="BO213" t="n">
        <v>0.00105</v>
      </c>
      <c r="BP213" t="n">
        <v>0.00249</v>
      </c>
      <c r="BQ213" t="n">
        <v>0.000157</v>
      </c>
      <c r="BR213" t="n">
        <v>0.00464</v>
      </c>
      <c r="BS213" t="n">
        <v>0.00315</v>
      </c>
    </row>
    <row r="214">
      <c r="A214" t="inlineStr">
        <is>
          <t>OREAS0277</t>
        </is>
      </c>
      <c r="B214" t="n">
        <v>9.300000000000001e-06</v>
      </c>
      <c r="C214" t="n">
        <v>0.923</v>
      </c>
      <c r="D214" t="n">
        <v>0.0467</v>
      </c>
      <c r="E214" t="n">
        <v>0.000339</v>
      </c>
      <c r="F214" s="2" t="n">
        <v>0.001</v>
      </c>
      <c r="G214" t="inlineStr">
        <is>
          <t>T</t>
        </is>
      </c>
      <c r="H214" t="n">
        <v>3.3e-05</v>
      </c>
      <c r="I214" t="n">
        <v>2e-05</v>
      </c>
      <c r="J214" t="n">
        <v>4.5</v>
      </c>
      <c r="K214" t="n">
        <v>3.6e-05</v>
      </c>
      <c r="L214" t="n">
        <v>0.00282</v>
      </c>
      <c r="M214" t="inlineStr">
        <is>
          <t>T</t>
        </is>
      </c>
      <c r="N214" t="n">
        <v>0.000599</v>
      </c>
      <c r="O214" t="n">
        <v>0.00278</v>
      </c>
      <c r="P214" t="n">
        <v>0.000205</v>
      </c>
      <c r="Q214" t="n">
        <v>0.00255</v>
      </c>
      <c r="R214" t="n">
        <v>0.000151</v>
      </c>
      <c r="S214" t="n">
        <v>6.600000000000001e-05</v>
      </c>
      <c r="T214" t="n">
        <v>5.5e-05</v>
      </c>
      <c r="U214" t="n">
        <v>1.8</v>
      </c>
      <c r="V214" t="n">
        <v>0.000292</v>
      </c>
      <c r="W214" t="n">
        <v>0.000218</v>
      </c>
      <c r="X214" t="n">
        <v>5.4e-06</v>
      </c>
      <c r="Y214" t="n">
        <v>4.7e-05</v>
      </c>
      <c r="Z214" t="n">
        <v>0.000445</v>
      </c>
      <c r="AA214" t="n">
        <v>2.6e-05</v>
      </c>
      <c r="AB214" t="n">
        <v>2.2e-06</v>
      </c>
      <c r="AC214" t="inlineStr">
        <is>
          <t>T</t>
        </is>
      </c>
      <c r="AD214" t="n">
        <v>0.373</v>
      </c>
      <c r="AE214" t="n">
        <v>0.00152</v>
      </c>
      <c r="AF214" t="n">
        <v>0.00137</v>
      </c>
      <c r="AG214" t="n">
        <v>7.900000000000001e-06</v>
      </c>
      <c r="AH214" t="n">
        <v>1.27</v>
      </c>
      <c r="AI214" t="n">
        <v>0.027</v>
      </c>
      <c r="AJ214" t="n">
        <v>0.000451</v>
      </c>
      <c r="AK214" t="n">
        <v>0.017</v>
      </c>
      <c r="AL214" t="n">
        <v>7.700000000000001e-06</v>
      </c>
      <c r="AM214" t="n">
        <v>0.00138</v>
      </c>
      <c r="AN214" t="n">
        <v>0.00201</v>
      </c>
      <c r="AO214" t="n">
        <v>0.05</v>
      </c>
      <c r="AP214" t="n">
        <v>0.000725</v>
      </c>
      <c r="AQ214" s="2" t="n">
        <v>1e-06</v>
      </c>
      <c r="AR214" t="n">
        <v>0.000352</v>
      </c>
      <c r="AS214" s="2" t="n">
        <v>5e-07</v>
      </c>
      <c r="AT214" t="n">
        <v>0.00268</v>
      </c>
      <c r="AU214" t="n">
        <v>3e-07</v>
      </c>
      <c r="AV214" t="inlineStr">
        <is>
          <t>T</t>
        </is>
      </c>
      <c r="AW214" t="inlineStr">
        <is>
          <t>T</t>
        </is>
      </c>
      <c r="AX214" t="n">
        <v>0.641</v>
      </c>
      <c r="AY214" t="n">
        <v>0.00304</v>
      </c>
      <c r="AZ214" t="n">
        <v>0.00026</v>
      </c>
      <c r="BA214" t="n">
        <v>6.999999999999999e-05</v>
      </c>
      <c r="BB214" t="inlineStr">
        <is>
          <t>T</t>
        </is>
      </c>
      <c r="BC214" t="n">
        <v>0.000257</v>
      </c>
      <c r="BD214" t="n">
        <v>9.3e-05</v>
      </c>
      <c r="BE214" t="n">
        <v>0.0056</v>
      </c>
      <c r="BF214" s="2" t="n">
        <v>1e-06</v>
      </c>
      <c r="BG214" t="n">
        <v>2.9e-05</v>
      </c>
      <c r="BH214" t="n">
        <v>1.3e-05</v>
      </c>
      <c r="BI214" t="n">
        <v>0.000516</v>
      </c>
      <c r="BJ214" t="n">
        <v>0.035</v>
      </c>
      <c r="BK214" t="n">
        <v>0.000688</v>
      </c>
      <c r="BL214" t="n">
        <v>9e-06</v>
      </c>
      <c r="BM214" t="n">
        <v>0.000152</v>
      </c>
      <c r="BN214" t="n">
        <v>0.00315</v>
      </c>
      <c r="BO214" t="n">
        <v>0.00021</v>
      </c>
      <c r="BP214" t="n">
        <v>0.000686</v>
      </c>
      <c r="BQ214" t="n">
        <v>5.6e-05</v>
      </c>
      <c r="BR214" t="n">
        <v>0.0053</v>
      </c>
      <c r="BS214" t="n">
        <v>0.00152</v>
      </c>
    </row>
    <row r="215">
      <c r="A215" t="inlineStr">
        <is>
          <t>OREAS0278</t>
        </is>
      </c>
      <c r="B215" t="n">
        <v>1.36e-05</v>
      </c>
      <c r="C215" t="n">
        <v>0.859</v>
      </c>
      <c r="D215" t="n">
        <v>0.0703</v>
      </c>
      <c r="E215" t="n">
        <v>0.000499</v>
      </c>
      <c r="F215" s="2" t="n">
        <v>0.002</v>
      </c>
      <c r="G215" t="inlineStr">
        <is>
          <t>T</t>
        </is>
      </c>
      <c r="H215" t="n">
        <v>3.1e-05</v>
      </c>
      <c r="I215" t="n">
        <v>4.6e-05</v>
      </c>
      <c r="J215" t="n">
        <v>3.19</v>
      </c>
      <c r="K215" t="n">
        <v>5.4e-05</v>
      </c>
      <c r="L215" t="n">
        <v>0.00287</v>
      </c>
      <c r="M215" t="inlineStr">
        <is>
          <t>T</t>
        </is>
      </c>
      <c r="N215" t="n">
        <v>0.000564</v>
      </c>
      <c r="O215" t="n">
        <v>0.00293</v>
      </c>
      <c r="P215" t="n">
        <v>0.000177</v>
      </c>
      <c r="Q215" t="n">
        <v>0.00439</v>
      </c>
      <c r="R215" t="n">
        <v>0.000163</v>
      </c>
      <c r="S215" t="n">
        <v>7.1e-05</v>
      </c>
      <c r="T215" t="n">
        <v>5.6e-05</v>
      </c>
      <c r="U215" t="n">
        <v>1.77</v>
      </c>
      <c r="V215" t="n">
        <v>0.000276</v>
      </c>
      <c r="W215" t="n">
        <v>0.000241</v>
      </c>
      <c r="X215" t="n">
        <v>5.2e-06</v>
      </c>
      <c r="Y215" t="n">
        <v>3.9e-05</v>
      </c>
      <c r="Z215" t="n">
        <v>0.000687</v>
      </c>
      <c r="AA215" t="n">
        <v>2.7e-05</v>
      </c>
      <c r="AB215" t="n">
        <v>3e-06</v>
      </c>
      <c r="AC215" t="inlineStr">
        <is>
          <t>T</t>
        </is>
      </c>
      <c r="AD215" t="n">
        <v>0.311</v>
      </c>
      <c r="AE215" t="n">
        <v>0.00155</v>
      </c>
      <c r="AF215" t="n">
        <v>0.00109</v>
      </c>
      <c r="AG215" t="n">
        <v>7.700000000000001e-06</v>
      </c>
      <c r="AH215" t="n">
        <v>1.04</v>
      </c>
      <c r="AI215" t="n">
        <v>0.021</v>
      </c>
      <c r="AJ215" t="n">
        <v>0.000651</v>
      </c>
      <c r="AK215" t="n">
        <v>0.014</v>
      </c>
      <c r="AL215" t="n">
        <v>9.7e-06</v>
      </c>
      <c r="AM215" t="n">
        <v>0.00142</v>
      </c>
      <c r="AN215" t="n">
        <v>0.00232</v>
      </c>
      <c r="AO215" t="n">
        <v>0.052</v>
      </c>
      <c r="AP215" t="n">
        <v>0.000686</v>
      </c>
      <c r="AQ215" s="2" t="n">
        <v>1e-06</v>
      </c>
      <c r="AR215" t="n">
        <v>0.000357</v>
      </c>
      <c r="AS215" s="2" t="n">
        <v>5e-07</v>
      </c>
      <c r="AT215" t="n">
        <v>0.00216</v>
      </c>
      <c r="AU215" t="n">
        <v>4e-07</v>
      </c>
      <c r="AV215" t="inlineStr">
        <is>
          <t>T</t>
        </is>
      </c>
      <c r="AW215" t="inlineStr">
        <is>
          <t>T</t>
        </is>
      </c>
      <c r="AX215" t="n">
        <v>0.948</v>
      </c>
      <c r="AY215" t="n">
        <v>0.00471</v>
      </c>
      <c r="AZ215" t="n">
        <v>0.000289</v>
      </c>
      <c r="BA215" t="n">
        <v>9.6e-05</v>
      </c>
      <c r="BB215" t="inlineStr">
        <is>
          <t>T</t>
        </is>
      </c>
      <c r="BC215" t="n">
        <v>0.000261</v>
      </c>
      <c r="BD215" t="n">
        <v>0.00012</v>
      </c>
      <c r="BE215" t="n">
        <v>0.00402</v>
      </c>
      <c r="BF215" s="2" t="n">
        <v>1e-06</v>
      </c>
      <c r="BG215" t="n">
        <v>3.1e-05</v>
      </c>
      <c r="BH215" t="n">
        <v>1.9e-05</v>
      </c>
      <c r="BI215" t="n">
        <v>0.000485</v>
      </c>
      <c r="BJ215" t="n">
        <v>0.025</v>
      </c>
      <c r="BK215" t="n">
        <v>0.00103</v>
      </c>
      <c r="BL215" t="n">
        <v>9e-06</v>
      </c>
      <c r="BM215" t="n">
        <v>0.0002</v>
      </c>
      <c r="BN215" t="n">
        <v>0.00387</v>
      </c>
      <c r="BO215" t="n">
        <v>0.000377</v>
      </c>
      <c r="BP215" t="n">
        <v>0.000767</v>
      </c>
      <c r="BQ215" t="n">
        <v>5.5e-05</v>
      </c>
      <c r="BR215" t="n">
        <v>0.0063</v>
      </c>
      <c r="BS215" t="n">
        <v>0.00134</v>
      </c>
    </row>
    <row r="216">
      <c r="A216" t="inlineStr">
        <is>
          <t>OREAS0279</t>
        </is>
      </c>
      <c r="B216" t="n">
        <v>1.65e-05</v>
      </c>
      <c r="C216" t="n">
        <v>0.8070000000000001</v>
      </c>
      <c r="D216" t="n">
        <v>0.0948</v>
      </c>
      <c r="E216" t="n">
        <v>0.000655</v>
      </c>
      <c r="F216" t="n">
        <v>0.00105</v>
      </c>
      <c r="G216" t="inlineStr">
        <is>
          <t>T</t>
        </is>
      </c>
      <c r="H216" t="n">
        <v>3e-05</v>
      </c>
      <c r="I216" t="n">
        <v>3.8e-05</v>
      </c>
      <c r="J216" t="n">
        <v>2.37</v>
      </c>
      <c r="K216" t="n">
        <v>6.9e-05</v>
      </c>
      <c r="L216" t="n">
        <v>0.00298</v>
      </c>
      <c r="M216" t="inlineStr">
        <is>
          <t>T</t>
        </is>
      </c>
      <c r="N216" t="n">
        <v>0.000523</v>
      </c>
      <c r="O216" t="n">
        <v>0.00278</v>
      </c>
      <c r="P216" t="n">
        <v>0.000165</v>
      </c>
      <c r="Q216" t="n">
        <v>0.00421</v>
      </c>
      <c r="R216" t="n">
        <v>0.000181</v>
      </c>
      <c r="S216" t="n">
        <v>7.6e-05</v>
      </c>
      <c r="T216" t="n">
        <v>5.7e-05</v>
      </c>
      <c r="U216" t="n">
        <v>1.85</v>
      </c>
      <c r="V216" t="n">
        <v>0.000266</v>
      </c>
      <c r="W216" t="n">
        <v>0.000258</v>
      </c>
      <c r="X216" t="n">
        <v>5.5e-06</v>
      </c>
      <c r="Y216" t="n">
        <v>3.4e-05</v>
      </c>
      <c r="Z216" t="n">
        <v>0.000943</v>
      </c>
      <c r="AA216" t="n">
        <v>3e-05</v>
      </c>
      <c r="AB216" t="n">
        <v>3.7e-06</v>
      </c>
      <c r="AC216" t="inlineStr">
        <is>
          <t>T</t>
        </is>
      </c>
      <c r="AD216" t="n">
        <v>0.263</v>
      </c>
      <c r="AE216" t="n">
        <v>0.00162</v>
      </c>
      <c r="AF216" t="n">
        <v>0.000859</v>
      </c>
      <c r="AG216" t="n">
        <v>7.900000000000001e-06</v>
      </c>
      <c r="AH216" t="n">
        <v>0.887</v>
      </c>
      <c r="AI216" t="n">
        <v>0.016</v>
      </c>
      <c r="AJ216" t="n">
        <v>0.000818</v>
      </c>
      <c r="AK216" t="n">
        <v>0.01</v>
      </c>
      <c r="AL216" t="n">
        <v>1.2e-05</v>
      </c>
      <c r="AM216" t="n">
        <v>0.00149</v>
      </c>
      <c r="AN216" t="n">
        <v>0.0027</v>
      </c>
      <c r="AO216" t="n">
        <v>0.057</v>
      </c>
      <c r="AP216" t="n">
        <v>0.000677</v>
      </c>
      <c r="AQ216" s="2" t="n">
        <v>1e-06</v>
      </c>
      <c r="AR216" t="n">
        <v>0.000382</v>
      </c>
      <c r="AS216" s="2" t="n">
        <v>5e-07</v>
      </c>
      <c r="AT216" t="n">
        <v>0.00172</v>
      </c>
      <c r="AU216" t="n">
        <v>5e-07</v>
      </c>
      <c r="AV216" t="inlineStr">
        <is>
          <t>T</t>
        </is>
      </c>
      <c r="AW216" t="inlineStr">
        <is>
          <t>T</t>
        </is>
      </c>
      <c r="AX216" t="n">
        <v>1.27</v>
      </c>
      <c r="AY216" t="n">
        <v>0.0061</v>
      </c>
      <c r="AZ216" t="n">
        <v>0.000317</v>
      </c>
      <c r="BA216" t="n">
        <v>0.000121</v>
      </c>
      <c r="BB216" t="inlineStr">
        <is>
          <t>T</t>
        </is>
      </c>
      <c r="BC216" t="n">
        <v>0.000281</v>
      </c>
      <c r="BD216" t="n">
        <v>0.00014</v>
      </c>
      <c r="BE216" t="n">
        <v>0.00296</v>
      </c>
      <c r="BF216" s="2" t="n">
        <v>1e-06</v>
      </c>
      <c r="BG216" t="n">
        <v>3.5e-05</v>
      </c>
      <c r="BH216" t="n">
        <v>2.5e-05</v>
      </c>
      <c r="BI216" t="n">
        <v>0.000467</v>
      </c>
      <c r="BJ216" t="n">
        <v>0.019</v>
      </c>
      <c r="BK216" t="n">
        <v>0.00137</v>
      </c>
      <c r="BL216" t="n">
        <v>9.7e-06</v>
      </c>
      <c r="BM216" t="n">
        <v>0.000242</v>
      </c>
      <c r="BN216" t="n">
        <v>0.00467</v>
      </c>
      <c r="BO216" t="n">
        <v>0.000436</v>
      </c>
      <c r="BP216" t="n">
        <v>0.000853</v>
      </c>
      <c r="BQ216" t="n">
        <v>5.8e-05</v>
      </c>
      <c r="BR216" t="n">
        <v>0.0075</v>
      </c>
      <c r="BS216" t="n">
        <v>0.00122</v>
      </c>
    </row>
    <row r="217">
      <c r="A217" t="inlineStr">
        <is>
          <t>OREAS0027b</t>
        </is>
      </c>
      <c r="B217" t="inlineStr">
        <is>
          <t>T</t>
        </is>
      </c>
      <c r="C217" t="n">
        <v>7.44</v>
      </c>
      <c r="D217" t="n">
        <v>0.000553</v>
      </c>
      <c r="E217" s="2" t="n">
        <v>1e-07</v>
      </c>
      <c r="F217" t="inlineStr">
        <is>
          <t>T</t>
        </is>
      </c>
      <c r="G217" t="n">
        <v>0.3089</v>
      </c>
      <c r="H217" t="n">
        <v>0.000328</v>
      </c>
      <c r="I217" t="inlineStr">
        <is>
          <t>T</t>
        </is>
      </c>
      <c r="J217" t="n">
        <v>1.34</v>
      </c>
      <c r="K217" t="n">
        <v>2.9e-05</v>
      </c>
      <c r="L217" t="n">
        <v>0.008999999999999999</v>
      </c>
      <c r="M217" t="inlineStr">
        <is>
          <t>T</t>
        </is>
      </c>
      <c r="N217" t="n">
        <v>0.000225</v>
      </c>
      <c r="O217" t="inlineStr">
        <is>
          <t>T</t>
        </is>
      </c>
      <c r="P217" t="n">
        <v>0.000732</v>
      </c>
      <c r="Q217" t="n">
        <v>0.000561</v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n">
        <v>2.74</v>
      </c>
      <c r="V217" t="n">
        <v>0.00232</v>
      </c>
      <c r="W217" t="inlineStr">
        <is>
          <t>T</t>
        </is>
      </c>
      <c r="X217" t="inlineStr">
        <is>
          <t>T</t>
        </is>
      </c>
      <c r="Y217" t="n">
        <v>0.000723</v>
      </c>
      <c r="Z217" t="inlineStr">
        <is>
          <t>T</t>
        </is>
      </c>
      <c r="AA217" t="inlineStr">
        <is>
          <t>T</t>
        </is>
      </c>
      <c r="AB217" t="n">
        <v>6.5e-06</v>
      </c>
      <c r="AC217" t="inlineStr">
        <is>
          <t>T</t>
        </is>
      </c>
      <c r="AD217" t="n">
        <v>3.07</v>
      </c>
      <c r="AE217" t="n">
        <v>0.0045</v>
      </c>
      <c r="AF217" t="n">
        <v>0.00286</v>
      </c>
      <c r="AG217" t="inlineStr">
        <is>
          <t>T</t>
        </is>
      </c>
      <c r="AH217" t="n">
        <v>0.116</v>
      </c>
      <c r="AI217" t="n">
        <v>0.0336</v>
      </c>
      <c r="AJ217" t="n">
        <v>0.000322</v>
      </c>
      <c r="AK217" t="n">
        <v>2.91</v>
      </c>
      <c r="AL217" t="n">
        <v>0.00198</v>
      </c>
      <c r="AM217" t="inlineStr">
        <is>
          <t>T</t>
        </is>
      </c>
      <c r="AN217" t="inlineStr">
        <is>
          <t>T</t>
        </is>
      </c>
      <c r="AO217" t="n">
        <v>0.028</v>
      </c>
      <c r="AP217" t="n">
        <v>0.00263</v>
      </c>
      <c r="AQ217" t="inlineStr">
        <is>
          <t>T</t>
        </is>
      </c>
      <c r="AR217" t="inlineStr">
        <is>
          <t>T</t>
        </is>
      </c>
      <c r="AS217" t="inlineStr">
        <is>
          <t>T</t>
        </is>
      </c>
      <c r="AT217" t="n">
        <v>0.0143</v>
      </c>
      <c r="AU217" t="inlineStr">
        <is>
          <t>T</t>
        </is>
      </c>
      <c r="AV217" t="inlineStr">
        <is>
          <t>T</t>
        </is>
      </c>
      <c r="AW217" t="inlineStr">
        <is>
          <t>T</t>
        </is>
      </c>
      <c r="AX217" t="inlineStr">
        <is>
          <t>T</t>
        </is>
      </c>
      <c r="AY217" t="n">
        <v>0.000117</v>
      </c>
      <c r="AZ217" t="n">
        <v>0.000405</v>
      </c>
      <c r="BA217" t="inlineStr">
        <is>
          <t>T</t>
        </is>
      </c>
      <c r="BB217" t="inlineStr">
        <is>
          <t>T</t>
        </is>
      </c>
      <c r="BC217" t="inlineStr">
        <is>
          <t>T</t>
        </is>
      </c>
      <c r="BD217" t="n">
        <v>0.000402</v>
      </c>
      <c r="BE217" t="n">
        <v>0.0189</v>
      </c>
      <c r="BF217" t="n">
        <v>0.00014</v>
      </c>
      <c r="BG217" t="inlineStr">
        <is>
          <t>T</t>
        </is>
      </c>
      <c r="BH217" t="inlineStr">
        <is>
          <t>T</t>
        </is>
      </c>
      <c r="BI217" t="n">
        <v>0.00152</v>
      </c>
      <c r="BJ217" t="n">
        <v>0.109</v>
      </c>
      <c r="BK217" t="n">
        <v>7.1e-05</v>
      </c>
      <c r="BL217" t="inlineStr">
        <is>
          <t>T</t>
        </is>
      </c>
      <c r="BM217" t="n">
        <v>0.000618</v>
      </c>
      <c r="BN217" t="n">
        <v>0.000263</v>
      </c>
      <c r="BO217" t="n">
        <v>0.000162</v>
      </c>
      <c r="BP217" t="n">
        <v>0.00151</v>
      </c>
      <c r="BQ217" t="inlineStr">
        <is>
          <t>T</t>
        </is>
      </c>
      <c r="BR217" t="n">
        <v>0.0118</v>
      </c>
      <c r="BS217" t="n">
        <v>0.0266</v>
      </c>
    </row>
    <row r="218">
      <c r="A218" t="inlineStr">
        <is>
          <t>OREAS0282</t>
        </is>
      </c>
      <c r="B218" t="n">
        <v>5.77e-05</v>
      </c>
      <c r="C218" t="n">
        <v>2.95</v>
      </c>
      <c r="D218" t="n">
        <v>0.2328</v>
      </c>
      <c r="E218" t="n">
        <v>0.001371</v>
      </c>
      <c r="F218" t="inlineStr">
        <is>
          <t>T</t>
        </is>
      </c>
      <c r="G218" t="n">
        <v>0.01</v>
      </c>
      <c r="H218" t="n">
        <v>9.3e-05</v>
      </c>
      <c r="I218" t="n">
        <v>9.3e-05</v>
      </c>
      <c r="J218" t="n">
        <v>17.47</v>
      </c>
      <c r="K218" t="n">
        <v>0.000108</v>
      </c>
      <c r="L218" t="n">
        <v>0.00369</v>
      </c>
      <c r="M218" t="inlineStr">
        <is>
          <t>T</t>
        </is>
      </c>
      <c r="N218" t="n">
        <v>0.00038</v>
      </c>
      <c r="O218" t="n">
        <v>0.00325</v>
      </c>
      <c r="P218" t="n">
        <v>0.000824</v>
      </c>
      <c r="Q218" t="n">
        <v>0.00192</v>
      </c>
      <c r="R218" t="n">
        <v>0.000261</v>
      </c>
      <c r="S218" t="n">
        <v>0.000146</v>
      </c>
      <c r="T218" t="n">
        <v>6.499999999999999e-05</v>
      </c>
      <c r="U218" t="n">
        <v>1.06</v>
      </c>
      <c r="V218" t="n">
        <v>0.000715</v>
      </c>
      <c r="W218" t="n">
        <v>0.000305</v>
      </c>
      <c r="X218" s="2" t="n">
        <v>1e-05</v>
      </c>
      <c r="Y218" t="n">
        <v>0.000163</v>
      </c>
      <c r="Z218" t="n">
        <v>0.00403</v>
      </c>
      <c r="AA218" t="n">
        <v>5.1e-05</v>
      </c>
      <c r="AB218" t="n">
        <v>5.9e-06</v>
      </c>
      <c r="AC218" t="inlineStr">
        <is>
          <t>T</t>
        </is>
      </c>
      <c r="AD218" t="n">
        <v>1.85</v>
      </c>
      <c r="AE218" t="n">
        <v>0.00205</v>
      </c>
      <c r="AF218" t="n">
        <v>0.00216</v>
      </c>
      <c r="AG218" t="n">
        <v>1.9e-05</v>
      </c>
      <c r="AH218" t="n">
        <v>3.39</v>
      </c>
      <c r="AI218" t="n">
        <v>0.025</v>
      </c>
      <c r="AJ218" t="n">
        <v>0.00135</v>
      </c>
      <c r="AK218" t="n">
        <v>0.065</v>
      </c>
      <c r="AL218" t="n">
        <v>0.0005730000000000001</v>
      </c>
      <c r="AM218" t="n">
        <v>0.00175</v>
      </c>
      <c r="AN218" t="n">
        <v>0.0021</v>
      </c>
      <c r="AO218" t="n">
        <v>0.032</v>
      </c>
      <c r="AP218" t="n">
        <v>0.00188</v>
      </c>
      <c r="AQ218" t="inlineStr">
        <is>
          <t>T</t>
        </is>
      </c>
      <c r="AR218" t="n">
        <v>0.00046</v>
      </c>
      <c r="AS218" t="inlineStr">
        <is>
          <t>T</t>
        </is>
      </c>
      <c r="AT218" t="n">
        <v>0.0039</v>
      </c>
      <c r="AU218" t="n">
        <v>2.2e-06</v>
      </c>
      <c r="AV218" t="inlineStr">
        <is>
          <t>T</t>
        </is>
      </c>
      <c r="AW218" t="inlineStr">
        <is>
          <t>T</t>
        </is>
      </c>
      <c r="AX218" t="n">
        <v>0.717</v>
      </c>
      <c r="AY218" t="n">
        <v>0.00152</v>
      </c>
      <c r="AZ218" t="n">
        <v>0.000394</v>
      </c>
      <c r="BA218" t="n">
        <v>0.000235</v>
      </c>
      <c r="BB218" t="inlineStr">
        <is>
          <t>T</t>
        </is>
      </c>
      <c r="BC218" t="n">
        <v>0.000313</v>
      </c>
      <c r="BD218" t="n">
        <v>0.000146</v>
      </c>
      <c r="BE218" t="n">
        <v>0.0277</v>
      </c>
      <c r="BF218" t="n">
        <v>4e-05</v>
      </c>
      <c r="BG218" t="n">
        <v>4.4e-05</v>
      </c>
      <c r="BH218" t="n">
        <v>2.4e-05</v>
      </c>
      <c r="BI218" t="n">
        <v>0.000536</v>
      </c>
      <c r="BJ218" t="n">
        <v>0.161</v>
      </c>
      <c r="BK218" t="n">
        <v>0.00288</v>
      </c>
      <c r="BL218" t="n">
        <v>2e-05</v>
      </c>
      <c r="BM218" t="n">
        <v>0.000731</v>
      </c>
      <c r="BN218" t="n">
        <v>0.006</v>
      </c>
      <c r="BO218" t="n">
        <v>0.00259</v>
      </c>
      <c r="BP218" t="n">
        <v>0.00166</v>
      </c>
      <c r="BQ218" t="n">
        <v>0.000131</v>
      </c>
      <c r="BR218" t="n">
        <v>0.0121</v>
      </c>
      <c r="BS218" t="n">
        <v>0.0058</v>
      </c>
    </row>
    <row r="219">
      <c r="A219" t="inlineStr">
        <is>
          <t>OREAS0284</t>
        </is>
      </c>
      <c r="B219" t="n">
        <v>8.199999999999999e-06</v>
      </c>
      <c r="C219" t="n">
        <v>7.74</v>
      </c>
      <c r="D219" t="n">
        <v>0.018</v>
      </c>
      <c r="E219" t="n">
        <v>4.04e-05</v>
      </c>
      <c r="F219" t="inlineStr">
        <is>
          <t>T</t>
        </is>
      </c>
      <c r="G219" t="n">
        <v>0.1045</v>
      </c>
      <c r="H219" t="n">
        <v>0.000256</v>
      </c>
      <c r="I219" t="n">
        <v>6.7e-05</v>
      </c>
      <c r="J219" t="n">
        <v>1.87</v>
      </c>
      <c r="K219" t="n">
        <v>2e-05</v>
      </c>
      <c r="L219" t="n">
        <v>0.007900000000000001</v>
      </c>
      <c r="M219" t="inlineStr">
        <is>
          <t>T</t>
        </is>
      </c>
      <c r="N219" t="n">
        <v>0.00123</v>
      </c>
      <c r="O219" t="n">
        <v>0.00477</v>
      </c>
      <c r="P219" t="n">
        <v>0.00114</v>
      </c>
      <c r="Q219" t="n">
        <v>0.00276</v>
      </c>
      <c r="R219" t="n">
        <v>0.000394</v>
      </c>
      <c r="S219" t="n">
        <v>0.000142</v>
      </c>
      <c r="T219" t="n">
        <v>0.000148</v>
      </c>
      <c r="U219" t="n">
        <v>3.15</v>
      </c>
      <c r="V219" t="n">
        <v>0.0021</v>
      </c>
      <c r="W219" t="n">
        <v>0.000619</v>
      </c>
      <c r="X219" t="n">
        <v>1.2e-05</v>
      </c>
      <c r="Y219" t="n">
        <v>0.000193</v>
      </c>
      <c r="Z219" t="inlineStr">
        <is>
          <t>T</t>
        </is>
      </c>
      <c r="AA219" t="n">
        <v>6.3e-05</v>
      </c>
      <c r="AB219" t="n">
        <v>6.9e-06</v>
      </c>
      <c r="AC219" t="inlineStr">
        <is>
          <t>T</t>
        </is>
      </c>
      <c r="AD219" t="n">
        <v>2.93</v>
      </c>
      <c r="AE219" t="n">
        <v>0.0038</v>
      </c>
      <c r="AF219" t="n">
        <v>0.0053</v>
      </c>
      <c r="AG219" t="n">
        <v>1.6e-05</v>
      </c>
      <c r="AH219" t="n">
        <v>0.852</v>
      </c>
      <c r="AI219" t="n">
        <v>0.038</v>
      </c>
      <c r="AJ219" t="n">
        <v>0.000258</v>
      </c>
      <c r="AK219" t="n">
        <v>2.04</v>
      </c>
      <c r="AL219" t="n">
        <v>0.00129</v>
      </c>
      <c r="AM219" t="n">
        <v>0.00356</v>
      </c>
      <c r="AN219" t="n">
        <v>0.00187</v>
      </c>
      <c r="AO219" t="n">
        <v>0.08400000000000001</v>
      </c>
      <c r="AP219" t="n">
        <v>0.00236</v>
      </c>
      <c r="AQ219" t="inlineStr">
        <is>
          <t>T</t>
        </is>
      </c>
      <c r="AR219" t="n">
        <v>0.000928</v>
      </c>
      <c r="AS219" t="inlineStr">
        <is>
          <t>T</t>
        </is>
      </c>
      <c r="AT219" t="n">
        <v>0.0105</v>
      </c>
      <c r="AU219" t="inlineStr">
        <is>
          <t>T</t>
        </is>
      </c>
      <c r="AV219" t="inlineStr">
        <is>
          <t>T</t>
        </is>
      </c>
      <c r="AW219" t="inlineStr">
        <is>
          <t>T</t>
        </is>
      </c>
      <c r="AX219" t="n">
        <v>0.262</v>
      </c>
      <c r="AY219" t="n">
        <v>4.7e-05</v>
      </c>
      <c r="AZ219" t="n">
        <v>0.000903</v>
      </c>
      <c r="BA219" t="n">
        <v>4e-05</v>
      </c>
      <c r="BB219" t="inlineStr">
        <is>
          <t>T</t>
        </is>
      </c>
      <c r="BC219" t="n">
        <v>0.000727</v>
      </c>
      <c r="BD219" t="n">
        <v>0.000479</v>
      </c>
      <c r="BE219" t="n">
        <v>0.0161</v>
      </c>
      <c r="BF219" t="n">
        <v>0.000109</v>
      </c>
      <c r="BG219" t="n">
        <v>7.9e-05</v>
      </c>
      <c r="BH219" t="n">
        <v>4.9e-06</v>
      </c>
      <c r="BI219" t="n">
        <v>0.00153</v>
      </c>
      <c r="BJ219" t="n">
        <v>0.373</v>
      </c>
      <c r="BK219" t="n">
        <v>9.500000000000001e-05</v>
      </c>
      <c r="BL219" t="n">
        <v>1.9e-05</v>
      </c>
      <c r="BM219" t="n">
        <v>0.000409</v>
      </c>
      <c r="BN219" t="n">
        <v>0.0061</v>
      </c>
      <c r="BO219" t="n">
        <v>0.00161</v>
      </c>
      <c r="BP219" t="n">
        <v>0.00158</v>
      </c>
      <c r="BQ219" t="n">
        <v>0.000117</v>
      </c>
      <c r="BR219" t="n">
        <v>0.008200000000000001</v>
      </c>
      <c r="BS219" t="n">
        <v>0.0059</v>
      </c>
    </row>
    <row r="220">
      <c r="A220" t="inlineStr">
        <is>
          <t>OREAS0285</t>
        </is>
      </c>
      <c r="B220" t="n">
        <v>8.399999999999999e-06</v>
      </c>
      <c r="C220" t="n">
        <v>7.76</v>
      </c>
      <c r="D220" t="n">
        <v>0.0289</v>
      </c>
      <c r="E220" t="n">
        <v>6.56e-05</v>
      </c>
      <c r="F220" t="inlineStr">
        <is>
          <t>T</t>
        </is>
      </c>
      <c r="G220" t="n">
        <v>0.1032</v>
      </c>
      <c r="H220" t="n">
        <v>0.000251</v>
      </c>
      <c r="I220" t="n">
        <v>5.9e-05</v>
      </c>
      <c r="J220" t="n">
        <v>1.94</v>
      </c>
      <c r="K220" t="n">
        <v>2e-05</v>
      </c>
      <c r="L220" t="n">
        <v>0.0078</v>
      </c>
      <c r="M220" t="inlineStr">
        <is>
          <t>T</t>
        </is>
      </c>
      <c r="N220" t="n">
        <v>0.00141</v>
      </c>
      <c r="O220" t="n">
        <v>0.00488</v>
      </c>
      <c r="P220" t="n">
        <v>0.00111</v>
      </c>
      <c r="Q220" t="n">
        <v>0.00309</v>
      </c>
      <c r="R220" t="n">
        <v>0.000389</v>
      </c>
      <c r="S220" t="n">
        <v>0.000142</v>
      </c>
      <c r="T220" t="n">
        <v>0.000146</v>
      </c>
      <c r="U220" t="n">
        <v>3.31</v>
      </c>
      <c r="V220" t="n">
        <v>0.0021</v>
      </c>
      <c r="W220" t="n">
        <v>0.000611</v>
      </c>
      <c r="X220" t="n">
        <v>1.2e-05</v>
      </c>
      <c r="Y220" t="n">
        <v>0.000188</v>
      </c>
      <c r="Z220" t="inlineStr">
        <is>
          <t>T</t>
        </is>
      </c>
      <c r="AA220" t="n">
        <v>6.2e-05</v>
      </c>
      <c r="AB220" t="n">
        <v>7.1e-06</v>
      </c>
      <c r="AC220" t="inlineStr">
        <is>
          <t>T</t>
        </is>
      </c>
      <c r="AD220" t="n">
        <v>2.94</v>
      </c>
      <c r="AE220" t="n">
        <v>0.00378</v>
      </c>
      <c r="AF220" t="n">
        <v>0.0053</v>
      </c>
      <c r="AG220" t="n">
        <v>1.7e-05</v>
      </c>
      <c r="AH220" t="n">
        <v>0.925</v>
      </c>
      <c r="AI220" t="n">
        <v>0.038</v>
      </c>
      <c r="AJ220" t="n">
        <v>0.000271</v>
      </c>
      <c r="AK220" t="n">
        <v>2.02</v>
      </c>
      <c r="AL220" t="n">
        <v>0.00127</v>
      </c>
      <c r="AM220" t="n">
        <v>0.00351</v>
      </c>
      <c r="AN220" t="n">
        <v>0.00193</v>
      </c>
      <c r="AO220" t="n">
        <v>0.08400000000000001</v>
      </c>
      <c r="AP220" t="n">
        <v>0.00231</v>
      </c>
      <c r="AQ220" t="inlineStr">
        <is>
          <t>T</t>
        </is>
      </c>
      <c r="AR220" t="n">
        <v>0.000916</v>
      </c>
      <c r="AS220" t="inlineStr">
        <is>
          <t>T</t>
        </is>
      </c>
      <c r="AT220" t="n">
        <v>0.0105</v>
      </c>
      <c r="AU220" t="inlineStr">
        <is>
          <t>T</t>
        </is>
      </c>
      <c r="AV220" t="inlineStr">
        <is>
          <t>T</t>
        </is>
      </c>
      <c r="AW220" t="inlineStr">
        <is>
          <t>T</t>
        </is>
      </c>
      <c r="AX220" t="n">
        <v>0.339</v>
      </c>
      <c r="AY220" t="n">
        <v>5.3e-05</v>
      </c>
      <c r="AZ220" t="n">
        <v>0.000899</v>
      </c>
      <c r="BA220" t="n">
        <v>4.8e-05</v>
      </c>
      <c r="BB220" t="inlineStr">
        <is>
          <t>T</t>
        </is>
      </c>
      <c r="BC220" t="n">
        <v>0.000719</v>
      </c>
      <c r="BD220" t="n">
        <v>0.000466</v>
      </c>
      <c r="BE220" t="n">
        <v>0.016</v>
      </c>
      <c r="BF220" t="n">
        <v>0.000109</v>
      </c>
      <c r="BG220" t="n">
        <v>7.9e-05</v>
      </c>
      <c r="BH220" t="n">
        <v>5.6e-06</v>
      </c>
      <c r="BI220" t="n">
        <v>0.00153</v>
      </c>
      <c r="BJ220" t="n">
        <v>0.372</v>
      </c>
      <c r="BK220" t="n">
        <v>9.399999999999999e-05</v>
      </c>
      <c r="BL220" t="n">
        <v>1.9e-05</v>
      </c>
      <c r="BM220" t="n">
        <v>0.000404</v>
      </c>
      <c r="BN220" t="n">
        <v>0.0061</v>
      </c>
      <c r="BO220" t="n">
        <v>0.00175</v>
      </c>
      <c r="BP220" t="n">
        <v>0.00159</v>
      </c>
      <c r="BQ220" t="n">
        <v>0.000115</v>
      </c>
      <c r="BR220" t="n">
        <v>0.0081</v>
      </c>
      <c r="BS220" t="n">
        <v>0.0058</v>
      </c>
    </row>
    <row r="221">
      <c r="A221" t="inlineStr">
        <is>
          <t>OREAS0286</t>
        </is>
      </c>
      <c r="B221" t="n">
        <v>8.8e-06</v>
      </c>
      <c r="C221" t="n">
        <v>7.63</v>
      </c>
      <c r="D221" t="n">
        <v>0.0549</v>
      </c>
      <c r="E221" t="n">
        <v>0.00014</v>
      </c>
      <c r="F221" t="inlineStr">
        <is>
          <t>T</t>
        </is>
      </c>
      <c r="G221" t="n">
        <v>0.0993</v>
      </c>
      <c r="H221" t="n">
        <v>0.000242</v>
      </c>
      <c r="I221" t="n">
        <v>6.2e-05</v>
      </c>
      <c r="J221" t="n">
        <v>2.06</v>
      </c>
      <c r="K221" t="n">
        <v>2e-05</v>
      </c>
      <c r="L221" t="n">
        <v>0.0075</v>
      </c>
      <c r="M221" t="inlineStr">
        <is>
          <t>T</t>
        </is>
      </c>
      <c r="N221" t="n">
        <v>0.00151</v>
      </c>
      <c r="O221" t="n">
        <v>0.005</v>
      </c>
      <c r="P221" t="n">
        <v>0.00105</v>
      </c>
      <c r="Q221" t="n">
        <v>0.00387</v>
      </c>
      <c r="R221" t="n">
        <v>0.000386</v>
      </c>
      <c r="S221" t="n">
        <v>0.000145</v>
      </c>
      <c r="T221" t="n">
        <v>0.000145</v>
      </c>
      <c r="U221" t="n">
        <v>3.64</v>
      </c>
      <c r="V221" t="n">
        <v>0.00207</v>
      </c>
      <c r="W221" t="n">
        <v>0.000597</v>
      </c>
      <c r="X221" t="n">
        <v>1e-05</v>
      </c>
      <c r="Y221" t="n">
        <v>0.000187</v>
      </c>
      <c r="Z221" t="inlineStr">
        <is>
          <t>T</t>
        </is>
      </c>
      <c r="AA221" t="n">
        <v>6.2e-05</v>
      </c>
      <c r="AB221" t="n">
        <v>7.4e-06</v>
      </c>
      <c r="AC221" t="inlineStr">
        <is>
          <t>T</t>
        </is>
      </c>
      <c r="AD221" t="n">
        <v>2.96</v>
      </c>
      <c r="AE221" t="n">
        <v>0.00364</v>
      </c>
      <c r="AF221" t="n">
        <v>0.0052</v>
      </c>
      <c r="AG221" t="n">
        <v>1.7e-05</v>
      </c>
      <c r="AH221" t="n">
        <v>1.12</v>
      </c>
      <c r="AI221" t="n">
        <v>0.04</v>
      </c>
      <c r="AJ221" t="n">
        <v>0.000274</v>
      </c>
      <c r="AK221" t="n">
        <v>1.94</v>
      </c>
      <c r="AL221" t="n">
        <v>0.00124</v>
      </c>
      <c r="AM221" t="n">
        <v>0.00345</v>
      </c>
      <c r="AN221" t="n">
        <v>0.00206</v>
      </c>
      <c r="AO221" t="n">
        <v>0.083</v>
      </c>
      <c r="AP221" t="n">
        <v>0.00219</v>
      </c>
      <c r="AQ221" t="inlineStr">
        <is>
          <t>T</t>
        </is>
      </c>
      <c r="AR221" t="n">
        <v>0.0009</v>
      </c>
      <c r="AS221" t="inlineStr">
        <is>
          <t>T</t>
        </is>
      </c>
      <c r="AT221" t="n">
        <v>0.009900000000000001</v>
      </c>
      <c r="AU221" t="inlineStr">
        <is>
          <t>T</t>
        </is>
      </c>
      <c r="AV221" t="inlineStr">
        <is>
          <t>T</t>
        </is>
      </c>
      <c r="AW221" t="inlineStr">
        <is>
          <t>T</t>
        </is>
      </c>
      <c r="AX221" t="n">
        <v>0.544</v>
      </c>
      <c r="AY221" t="n">
        <v>5e-05</v>
      </c>
      <c r="AZ221" t="n">
        <v>0.00091</v>
      </c>
      <c r="BA221" t="n">
        <v>4.9e-05</v>
      </c>
      <c r="BB221" t="inlineStr">
        <is>
          <t>T</t>
        </is>
      </c>
      <c r="BC221" t="n">
        <v>0.000697</v>
      </c>
      <c r="BD221" t="n">
        <v>0.000444</v>
      </c>
      <c r="BE221" t="n">
        <v>0.0152</v>
      </c>
      <c r="BF221" t="n">
        <v>0.000102</v>
      </c>
      <c r="BG221" t="n">
        <v>7.6e-05</v>
      </c>
      <c r="BH221" t="n">
        <v>8.199999999999999e-06</v>
      </c>
      <c r="BI221" t="n">
        <v>0.00145</v>
      </c>
      <c r="BJ221" t="n">
        <v>0.361</v>
      </c>
      <c r="BK221" t="n">
        <v>9.000000000000001e-05</v>
      </c>
      <c r="BL221" t="n">
        <v>1.9e-05</v>
      </c>
      <c r="BM221" t="n">
        <v>0.000407</v>
      </c>
      <c r="BN221" t="n">
        <v>0.0061</v>
      </c>
      <c r="BO221" t="n">
        <v>0.00128</v>
      </c>
      <c r="BP221" t="n">
        <v>0.00159</v>
      </c>
      <c r="BQ221" t="n">
        <v>0.000116</v>
      </c>
      <c r="BR221" t="n">
        <v>0.0076</v>
      </c>
      <c r="BS221" t="n">
        <v>0.0059</v>
      </c>
    </row>
    <row r="222">
      <c r="A222" t="inlineStr">
        <is>
          <t>OREAS0287</t>
        </is>
      </c>
      <c r="B222" t="n">
        <v>1.17e-05</v>
      </c>
      <c r="C222" t="n">
        <v>7.28</v>
      </c>
      <c r="D222" t="n">
        <v>0.1469</v>
      </c>
      <c r="E222" t="n">
        <v>0.000379</v>
      </c>
      <c r="F222" t="inlineStr">
        <is>
          <t>T</t>
        </is>
      </c>
      <c r="G222" t="n">
        <v>0.08740000000000001</v>
      </c>
      <c r="H222" t="n">
        <v>0.000214</v>
      </c>
      <c r="I222" t="n">
        <v>6.499999999999999e-05</v>
      </c>
      <c r="J222" t="n">
        <v>2.51</v>
      </c>
      <c r="K222" t="n">
        <v>1.6e-05</v>
      </c>
      <c r="L222" t="n">
        <v>0.0066</v>
      </c>
      <c r="M222" t="inlineStr">
        <is>
          <t>T</t>
        </is>
      </c>
      <c r="N222" t="n">
        <v>0.00266</v>
      </c>
      <c r="O222" t="n">
        <v>0.0055</v>
      </c>
      <c r="P222" t="n">
        <v>0.000862</v>
      </c>
      <c r="Q222" t="n">
        <v>0.007</v>
      </c>
      <c r="R222" t="n">
        <v>0.000356</v>
      </c>
      <c r="S222" t="n">
        <v>0.000144</v>
      </c>
      <c r="T222" t="n">
        <v>0.000134</v>
      </c>
      <c r="U222" t="n">
        <v>4.8</v>
      </c>
      <c r="V222" t="n">
        <v>0.00195</v>
      </c>
      <c r="W222" t="n">
        <v>0.000541</v>
      </c>
      <c r="X222" t="n">
        <v>1.1e-05</v>
      </c>
      <c r="Y222" t="n">
        <v>0.000196</v>
      </c>
      <c r="Z222" t="inlineStr">
        <is>
          <t>T</t>
        </is>
      </c>
      <c r="AA222" t="n">
        <v>6e-05</v>
      </c>
      <c r="AB222" t="n">
        <v>8.3e-06</v>
      </c>
      <c r="AC222" t="inlineStr">
        <is>
          <t>T</t>
        </is>
      </c>
      <c r="AD222" t="n">
        <v>2.9</v>
      </c>
      <c r="AE222" t="n">
        <v>0.00318</v>
      </c>
      <c r="AF222" t="n">
        <v>0.00463</v>
      </c>
      <c r="AG222" t="n">
        <v>1.8e-05</v>
      </c>
      <c r="AH222" t="n">
        <v>1.78</v>
      </c>
      <c r="AI222" t="n">
        <v>0.046</v>
      </c>
      <c r="AJ222" t="n">
        <v>0.000291</v>
      </c>
      <c r="AK222" t="n">
        <v>1.66</v>
      </c>
      <c r="AL222" t="n">
        <v>0.00104</v>
      </c>
      <c r="AM222" t="n">
        <v>0.00307</v>
      </c>
      <c r="AN222" t="n">
        <v>0.00262</v>
      </c>
      <c r="AO222" t="n">
        <v>0.077</v>
      </c>
      <c r="AP222" t="n">
        <v>0.00187</v>
      </c>
      <c r="AQ222" t="inlineStr">
        <is>
          <t>T</t>
        </is>
      </c>
      <c r="AR222" t="n">
        <v>0.000792</v>
      </c>
      <c r="AS222" t="inlineStr">
        <is>
          <t>T</t>
        </is>
      </c>
      <c r="AT222" t="n">
        <v>0.0081</v>
      </c>
      <c r="AU222" t="n">
        <v>2e-07</v>
      </c>
      <c r="AV222" t="inlineStr">
        <is>
          <t>T</t>
        </is>
      </c>
      <c r="AW222" t="inlineStr">
        <is>
          <t>T</t>
        </is>
      </c>
      <c r="AX222" t="n">
        <v>1.3</v>
      </c>
      <c r="AY222" t="n">
        <v>7.7e-05</v>
      </c>
      <c r="AZ222" t="n">
        <v>0.000954</v>
      </c>
      <c r="BA222" t="n">
        <v>7.6e-05</v>
      </c>
      <c r="BB222" t="inlineStr">
        <is>
          <t>T</t>
        </is>
      </c>
      <c r="BC222" t="n">
        <v>0.000627</v>
      </c>
      <c r="BD222" t="n">
        <v>0.000366</v>
      </c>
      <c r="BE222" t="n">
        <v>0.0132</v>
      </c>
      <c r="BF222" t="n">
        <v>8.6e-05</v>
      </c>
      <c r="BG222" t="n">
        <v>6.999999999999999e-05</v>
      </c>
      <c r="BH222" t="n">
        <v>1.9e-05</v>
      </c>
      <c r="BI222" t="n">
        <v>0.00121</v>
      </c>
      <c r="BJ222" t="n">
        <v>0.327</v>
      </c>
      <c r="BK222" t="n">
        <v>7.4e-05</v>
      </c>
      <c r="BL222" t="n">
        <v>1.9e-05</v>
      </c>
      <c r="BM222" t="n">
        <v>0.000396</v>
      </c>
      <c r="BN222" t="n">
        <v>0.0061</v>
      </c>
      <c r="BO222" t="n">
        <v>0.00201</v>
      </c>
      <c r="BP222" t="n">
        <v>0.00153</v>
      </c>
      <c r="BQ222" t="n">
        <v>0.000122</v>
      </c>
      <c r="BR222" t="n">
        <v>0.0065</v>
      </c>
      <c r="BS222" t="n">
        <v>0.0062</v>
      </c>
    </row>
    <row r="223">
      <c r="A223" t="inlineStr">
        <is>
          <t>OREAS0288</t>
        </is>
      </c>
      <c r="B223" t="n">
        <v>2.65e-05</v>
      </c>
      <c r="C223" t="n">
        <v>6.08</v>
      </c>
      <c r="D223" t="n">
        <v>0.0154</v>
      </c>
      <c r="E223" t="n">
        <v>0.000464</v>
      </c>
      <c r="F223" t="n">
        <v>0.005</v>
      </c>
      <c r="G223" t="n">
        <v>0.0598</v>
      </c>
      <c r="H223" t="n">
        <v>0.000193</v>
      </c>
      <c r="I223" t="n">
        <v>0.000111</v>
      </c>
      <c r="J223" t="n">
        <v>3.3</v>
      </c>
      <c r="K223" t="n">
        <v>3e-05</v>
      </c>
      <c r="L223" t="n">
        <v>0.0063</v>
      </c>
      <c r="M223" t="inlineStr">
        <is>
          <t>T</t>
        </is>
      </c>
      <c r="N223" t="n">
        <v>0.0054</v>
      </c>
      <c r="O223" t="n">
        <v>0.00472</v>
      </c>
      <c r="P223" t="n">
        <v>0.000691</v>
      </c>
      <c r="Q223" t="n">
        <v>0.01</v>
      </c>
      <c r="R223" t="n">
        <v>0.000313</v>
      </c>
      <c r="S223" t="n">
        <v>0.00013</v>
      </c>
      <c r="T223" t="n">
        <v>0.000117</v>
      </c>
      <c r="U223" t="n">
        <v>4.62</v>
      </c>
      <c r="V223" t="n">
        <v>0.0016</v>
      </c>
      <c r="W223" t="n">
        <v>0.000481</v>
      </c>
      <c r="X223" t="n">
        <v>9.500000000000001e-06</v>
      </c>
      <c r="Y223" t="n">
        <v>0.000173</v>
      </c>
      <c r="Z223" t="inlineStr">
        <is>
          <t>T</t>
        </is>
      </c>
      <c r="AA223" t="n">
        <v>5.2e-05</v>
      </c>
      <c r="AB223" t="n">
        <v>5e-06</v>
      </c>
      <c r="AC223" t="inlineStr">
        <is>
          <t>T</t>
        </is>
      </c>
      <c r="AD223" t="n">
        <v>1.71</v>
      </c>
      <c r="AE223" t="n">
        <v>0.00312</v>
      </c>
      <c r="AF223" t="n">
        <v>0.00326</v>
      </c>
      <c r="AG223" t="n">
        <v>1.7e-05</v>
      </c>
      <c r="AH223" t="n">
        <v>2.05</v>
      </c>
      <c r="AI223" t="n">
        <v>0.036</v>
      </c>
      <c r="AJ223" t="n">
        <v>0.000343</v>
      </c>
      <c r="AK223" t="n">
        <v>1.5</v>
      </c>
      <c r="AL223" t="n">
        <v>0.000819</v>
      </c>
      <c r="AM223" t="n">
        <v>0.00284</v>
      </c>
      <c r="AN223" t="n">
        <v>0.00427</v>
      </c>
      <c r="AO223" t="n">
        <v>0.06</v>
      </c>
      <c r="AP223" t="n">
        <v>0.00211</v>
      </c>
      <c r="AQ223" t="inlineStr">
        <is>
          <t>T</t>
        </is>
      </c>
      <c r="AR223" t="n">
        <v>0.000739</v>
      </c>
      <c r="AS223" t="inlineStr">
        <is>
          <t>T</t>
        </is>
      </c>
      <c r="AT223" t="n">
        <v>0.0062</v>
      </c>
      <c r="AU223" t="inlineStr">
        <is>
          <t>T</t>
        </is>
      </c>
      <c r="AV223" t="inlineStr">
        <is>
          <t>T</t>
        </is>
      </c>
      <c r="AW223" t="inlineStr">
        <is>
          <t>T</t>
        </is>
      </c>
      <c r="AX223" t="n">
        <v>2.48</v>
      </c>
      <c r="AY223" t="n">
        <v>0.000318</v>
      </c>
      <c r="AZ223" t="n">
        <v>0.000709</v>
      </c>
      <c r="BA223" t="n">
        <v>0.000141</v>
      </c>
      <c r="BB223" t="inlineStr">
        <is>
          <t>T</t>
        </is>
      </c>
      <c r="BC223" t="n">
        <v>0.0005730000000000001</v>
      </c>
      <c r="BD223" t="n">
        <v>0.000313</v>
      </c>
      <c r="BE223" t="n">
        <v>0.0177</v>
      </c>
      <c r="BF223" t="n">
        <v>7.2e-05</v>
      </c>
      <c r="BG223" t="n">
        <v>6.3e-05</v>
      </c>
      <c r="BH223" t="n">
        <v>6.1e-05</v>
      </c>
      <c r="BI223" t="n">
        <v>0.0009829999999999999</v>
      </c>
      <c r="BJ223" t="n">
        <v>0.257</v>
      </c>
      <c r="BK223" t="n">
        <v>5.7e-05</v>
      </c>
      <c r="BL223" t="n">
        <v>1.8e-05</v>
      </c>
      <c r="BM223" t="n">
        <v>0.000351</v>
      </c>
      <c r="BN223" t="n">
        <v>0.0036</v>
      </c>
      <c r="BO223" t="n">
        <v>0.0284</v>
      </c>
      <c r="BP223" t="n">
        <v>0.00135</v>
      </c>
      <c r="BQ223" t="n">
        <v>0.000115</v>
      </c>
      <c r="BR223" t="n">
        <v>0.0142</v>
      </c>
      <c r="BS223" t="n">
        <v>0.0056</v>
      </c>
    </row>
    <row r="224">
      <c r="A224" t="inlineStr">
        <is>
          <t>OREAS0289</t>
        </is>
      </c>
      <c r="B224" t="n">
        <v>2.33e-05</v>
      </c>
      <c r="C224" t="n">
        <v>5.96</v>
      </c>
      <c r="D224" t="n">
        <v>0.708</v>
      </c>
      <c r="E224" t="n">
        <v>0.000571</v>
      </c>
      <c r="F224" t="n">
        <v>0.00109</v>
      </c>
      <c r="G224" t="n">
        <v>0.0439</v>
      </c>
      <c r="H224" t="n">
        <v>0.000119</v>
      </c>
      <c r="I224" t="n">
        <v>0.000162</v>
      </c>
      <c r="J224" t="n">
        <v>4.33</v>
      </c>
      <c r="K224" t="n">
        <v>1e-05</v>
      </c>
      <c r="L224" t="n">
        <v>0.00477</v>
      </c>
      <c r="M224" t="inlineStr">
        <is>
          <t>T</t>
        </is>
      </c>
      <c r="N224" t="n">
        <v>0.0203</v>
      </c>
      <c r="O224" t="n">
        <v>0.0052</v>
      </c>
      <c r="P224" t="n">
        <v>0.000411</v>
      </c>
      <c r="Q224" t="n">
        <v>0.0176</v>
      </c>
      <c r="R224" t="n">
        <v>0.000254</v>
      </c>
      <c r="S224" t="n">
        <v>0.000123</v>
      </c>
      <c r="T224" t="n">
        <v>9.7e-05</v>
      </c>
      <c r="U224" t="n">
        <v>6.21</v>
      </c>
      <c r="V224" t="n">
        <v>0.00143</v>
      </c>
      <c r="W224" t="n">
        <v>0.000369</v>
      </c>
      <c r="X224" t="n">
        <v>8.3e-06</v>
      </c>
      <c r="Y224" t="n">
        <v>0.000196</v>
      </c>
      <c r="Z224" t="inlineStr">
        <is>
          <t>T</t>
        </is>
      </c>
      <c r="AA224" t="n">
        <v>4.5e-05</v>
      </c>
      <c r="AB224" t="n">
        <v>5e-06</v>
      </c>
      <c r="AC224" t="inlineStr">
        <is>
          <t>T</t>
        </is>
      </c>
      <c r="AD224" t="n">
        <v>1.27</v>
      </c>
      <c r="AE224" t="n">
        <v>0.00232</v>
      </c>
      <c r="AF224" t="n">
        <v>0.00243</v>
      </c>
      <c r="AG224" t="n">
        <v>1.7e-05</v>
      </c>
      <c r="AH224" t="n">
        <v>1.89</v>
      </c>
      <c r="AI224" t="n">
        <v>0.076</v>
      </c>
      <c r="AJ224" t="n">
        <v>0.000408</v>
      </c>
      <c r="AK224" t="n">
        <v>2.87</v>
      </c>
      <c r="AL224" t="n">
        <v>0.000625</v>
      </c>
      <c r="AM224" t="n">
        <v>0.00218</v>
      </c>
      <c r="AN224" t="n">
        <v>0.00495</v>
      </c>
      <c r="AO224" t="n">
        <v>0.056</v>
      </c>
      <c r="AP224" t="n">
        <v>0.00137</v>
      </c>
      <c r="AQ224" t="inlineStr">
        <is>
          <t>T</t>
        </is>
      </c>
      <c r="AR224" t="n">
        <v>0.00056</v>
      </c>
      <c r="AS224" t="inlineStr">
        <is>
          <t>T</t>
        </is>
      </c>
      <c r="AT224" t="n">
        <v>0.0037</v>
      </c>
      <c r="AU224" t="inlineStr">
        <is>
          <t>T</t>
        </is>
      </c>
      <c r="AV224" t="inlineStr">
        <is>
          <t>T</t>
        </is>
      </c>
      <c r="AW224" t="inlineStr">
        <is>
          <t>T</t>
        </is>
      </c>
      <c r="AX224" t="n">
        <v>3.28</v>
      </c>
      <c r="AY224" t="n">
        <v>0.000798</v>
      </c>
      <c r="AZ224" t="n">
        <v>0.000843</v>
      </c>
      <c r="BA224" t="n">
        <v>0.000129</v>
      </c>
      <c r="BB224" t="inlineStr">
        <is>
          <t>T</t>
        </is>
      </c>
      <c r="BC224" t="n">
        <v>0.000438</v>
      </c>
      <c r="BD224" t="n">
        <v>0.000198</v>
      </c>
      <c r="BE224" t="n">
        <v>0.0191</v>
      </c>
      <c r="BF224" t="n">
        <v>5.3e-05</v>
      </c>
      <c r="BG224" t="n">
        <v>4.9e-05</v>
      </c>
      <c r="BH224" t="n">
        <v>1.9e-05</v>
      </c>
      <c r="BI224" t="n">
        <v>0.000701</v>
      </c>
      <c r="BJ224" t="n">
        <v>0.226</v>
      </c>
      <c r="BK224" t="n">
        <v>4.4e-05</v>
      </c>
      <c r="BL224" t="n">
        <v>1.8e-05</v>
      </c>
      <c r="BM224" t="n">
        <v>0.000239</v>
      </c>
      <c r="BN224" t="n">
        <v>0.00348</v>
      </c>
      <c r="BO224" t="n">
        <v>0.0235</v>
      </c>
      <c r="BP224" t="n">
        <v>0.00122</v>
      </c>
      <c r="BQ224" t="n">
        <v>0.000114</v>
      </c>
      <c r="BR224" t="n">
        <v>0.00436</v>
      </c>
      <c r="BS224" t="n">
        <v>0.0067</v>
      </c>
    </row>
    <row r="225">
      <c r="A225" t="inlineStr">
        <is>
          <t>OREAS0290</t>
        </is>
      </c>
      <c r="B225" t="n">
        <v>1.92e-05</v>
      </c>
      <c r="C225" t="n">
        <v>7.21</v>
      </c>
      <c r="D225" t="n">
        <v>0.0313</v>
      </c>
      <c r="E225" t="n">
        <v>0.000212</v>
      </c>
      <c r="F225" t="inlineStr">
        <is>
          <t>T</t>
        </is>
      </c>
      <c r="G225" t="n">
        <v>0.07389999999999999</v>
      </c>
      <c r="H225" t="n">
        <v>0.000251</v>
      </c>
      <c r="I225" t="n">
        <v>3.7e-05</v>
      </c>
      <c r="J225" t="n">
        <v>0.525</v>
      </c>
      <c r="K225" t="n">
        <v>5.4e-06</v>
      </c>
      <c r="L225" t="n">
        <v>0.007900000000000001</v>
      </c>
      <c r="M225" t="inlineStr">
        <is>
          <t>T</t>
        </is>
      </c>
      <c r="N225" t="n">
        <v>0.00142</v>
      </c>
      <c r="O225" t="n">
        <v>0.0123</v>
      </c>
      <c r="P225" t="n">
        <v>0.00103</v>
      </c>
      <c r="Q225" t="n">
        <v>0.00326</v>
      </c>
      <c r="R225" t="n">
        <v>0.000301</v>
      </c>
      <c r="S225" t="n">
        <v>0.00016</v>
      </c>
      <c r="T225" t="n">
        <v>0.000114</v>
      </c>
      <c r="U225" t="n">
        <v>3.79</v>
      </c>
      <c r="V225" t="n">
        <v>0.00186</v>
      </c>
      <c r="W225" t="n">
        <v>0.000447</v>
      </c>
      <c r="X225" t="n">
        <v>2.2e-05</v>
      </c>
      <c r="Y225" t="n">
        <v>0.000398</v>
      </c>
      <c r="Z225" t="n">
        <v>3.1e-06</v>
      </c>
      <c r="AA225" t="n">
        <v>5.6e-05</v>
      </c>
      <c r="AB225" t="n">
        <v>6.4e-06</v>
      </c>
      <c r="AC225" t="inlineStr">
        <is>
          <t>T</t>
        </is>
      </c>
      <c r="AD225" t="n">
        <v>2.8</v>
      </c>
      <c r="AE225" t="n">
        <v>0.00396</v>
      </c>
      <c r="AF225" t="n">
        <v>0.0051</v>
      </c>
      <c r="AG225" t="n">
        <v>2.4e-05</v>
      </c>
      <c r="AH225" t="n">
        <v>1.39</v>
      </c>
      <c r="AI225" t="n">
        <v>0.056</v>
      </c>
      <c r="AJ225" t="n">
        <v>0.000114</v>
      </c>
      <c r="AK225" t="n">
        <v>0.613</v>
      </c>
      <c r="AL225" t="n">
        <v>0.00102</v>
      </c>
      <c r="AM225" t="n">
        <v>0.00342</v>
      </c>
      <c r="AN225" t="n">
        <v>0.0068</v>
      </c>
      <c r="AO225" t="n">
        <v>0.059</v>
      </c>
      <c r="AP225" t="n">
        <v>0.00229</v>
      </c>
      <c r="AQ225" t="inlineStr">
        <is>
          <t>T</t>
        </is>
      </c>
      <c r="AR225" t="n">
        <v>0.000913</v>
      </c>
      <c r="AS225" t="inlineStr">
        <is>
          <t>T</t>
        </is>
      </c>
      <c r="AT225" t="n">
        <v>0.0081</v>
      </c>
      <c r="AU225" s="2" t="n">
        <v>2e-07</v>
      </c>
      <c r="AV225" t="inlineStr">
        <is>
          <t>T</t>
        </is>
      </c>
      <c r="AW225" t="inlineStr">
        <is>
          <t>T</t>
        </is>
      </c>
      <c r="AX225" t="n">
        <v>0.528</v>
      </c>
      <c r="AY225" t="n">
        <v>0.84</v>
      </c>
      <c r="AZ225" t="n">
        <v>0.00132</v>
      </c>
      <c r="BA225" t="n">
        <v>0.000264</v>
      </c>
      <c r="BB225" t="inlineStr">
        <is>
          <t>T</t>
        </is>
      </c>
      <c r="BC225" t="n">
        <v>0.000642</v>
      </c>
      <c r="BD225" t="n">
        <v>0.000356</v>
      </c>
      <c r="BE225" t="n">
        <v>0.009900000000000001</v>
      </c>
      <c r="BF225" t="n">
        <v>9.6e-05</v>
      </c>
      <c r="BG225" t="n">
        <v>5.5e-05</v>
      </c>
      <c r="BH225" t="n">
        <v>5.3e-06</v>
      </c>
      <c r="BI225" t="n">
        <v>0.00151</v>
      </c>
      <c r="BJ225" t="n">
        <v>0.359</v>
      </c>
      <c r="BK225" t="n">
        <v>8.6e-05</v>
      </c>
      <c r="BL225" t="n">
        <v>2.2e-05</v>
      </c>
      <c r="BM225" t="n">
        <v>0.000279</v>
      </c>
      <c r="BN225" t="n">
        <v>0.0061</v>
      </c>
      <c r="BO225" t="n">
        <v>0.000283</v>
      </c>
      <c r="BP225" t="n">
        <v>0.00152</v>
      </c>
      <c r="BQ225" t="n">
        <v>0.000158</v>
      </c>
      <c r="BR225" t="n">
        <v>0.0098</v>
      </c>
      <c r="BS225" t="n">
        <v>0.0133</v>
      </c>
    </row>
    <row r="226">
      <c r="A226" t="inlineStr">
        <is>
          <t>OREAS0291</t>
        </is>
      </c>
      <c r="B226" t="n">
        <v>3.09e-05</v>
      </c>
      <c r="C226" t="n">
        <v>6.98</v>
      </c>
      <c r="D226" t="n">
        <v>0.0477</v>
      </c>
      <c r="E226" t="n">
        <v>0.00042</v>
      </c>
      <c r="F226" t="inlineStr">
        <is>
          <t>T</t>
        </is>
      </c>
      <c r="G226" t="n">
        <v>0.0698</v>
      </c>
      <c r="H226" t="n">
        <v>0.000254</v>
      </c>
      <c r="I226" t="n">
        <v>4.1e-05</v>
      </c>
      <c r="J226" t="n">
        <v>0.578</v>
      </c>
      <c r="K226" t="n">
        <v>5.1e-06</v>
      </c>
      <c r="L226" t="n">
        <v>0.0077</v>
      </c>
      <c r="M226" t="inlineStr">
        <is>
          <t>T</t>
        </is>
      </c>
      <c r="N226" t="n">
        <v>0.0014</v>
      </c>
      <c r="O226" t="n">
        <v>0.0118</v>
      </c>
      <c r="P226" t="n">
        <v>0.00109</v>
      </c>
      <c r="Q226" t="n">
        <v>0.0036</v>
      </c>
      <c r="R226" t="n">
        <v>0.0003</v>
      </c>
      <c r="S226" t="n">
        <v>0.00016</v>
      </c>
      <c r="T226" t="n">
        <v>0.000112</v>
      </c>
      <c r="U226" t="n">
        <v>3.53</v>
      </c>
      <c r="V226" t="n">
        <v>0.0018</v>
      </c>
      <c r="W226" t="n">
        <v>0.000436</v>
      </c>
      <c r="X226" t="n">
        <v>9.500000000000001e-06</v>
      </c>
      <c r="Y226" t="n">
        <v>0.000387</v>
      </c>
      <c r="Z226" t="n">
        <v>5.6e-06</v>
      </c>
      <c r="AA226" t="n">
        <v>5.5e-05</v>
      </c>
      <c r="AB226" t="n">
        <v>6.3e-06</v>
      </c>
      <c r="AC226" t="inlineStr">
        <is>
          <t>T</t>
        </is>
      </c>
      <c r="AD226" t="n">
        <v>2.78</v>
      </c>
      <c r="AE226" t="n">
        <v>0.00386</v>
      </c>
      <c r="AF226" t="n">
        <v>0.00489</v>
      </c>
      <c r="AG226" t="n">
        <v>2.6e-05</v>
      </c>
      <c r="AH226" t="n">
        <v>1.37</v>
      </c>
      <c r="AI226" t="n">
        <v>0.059</v>
      </c>
      <c r="AJ226" t="n">
        <v>0.000116</v>
      </c>
      <c r="AK226" t="n">
        <v>0.59</v>
      </c>
      <c r="AL226" t="n">
        <v>8.4e-05</v>
      </c>
      <c r="AM226" t="n">
        <v>0.00337</v>
      </c>
      <c r="AN226" t="n">
        <v>0.00478</v>
      </c>
      <c r="AO226" t="n">
        <v>0.053</v>
      </c>
      <c r="AP226" t="n">
        <v>0.00265</v>
      </c>
      <c r="AQ226" t="inlineStr">
        <is>
          <t>T</t>
        </is>
      </c>
      <c r="AR226" t="n">
        <v>0.000901</v>
      </c>
      <c r="AS226" t="inlineStr">
        <is>
          <t>T</t>
        </is>
      </c>
      <c r="AT226" t="n">
        <v>0.0069</v>
      </c>
      <c r="AU226" s="2" t="n">
        <v>2e-07</v>
      </c>
      <c r="AV226" t="inlineStr">
        <is>
          <t>T</t>
        </is>
      </c>
      <c r="AW226" t="inlineStr">
        <is>
          <t>T</t>
        </is>
      </c>
      <c r="AX226" t="n">
        <v>0.822</v>
      </c>
      <c r="AY226" t="n">
        <v>1.5</v>
      </c>
      <c r="AZ226" t="n">
        <v>0.00127</v>
      </c>
      <c r="BA226" t="n">
        <v>0.000398</v>
      </c>
      <c r="BB226" t="inlineStr">
        <is>
          <t>T</t>
        </is>
      </c>
      <c r="BC226" t="n">
        <v>0.000638</v>
      </c>
      <c r="BD226" t="n">
        <v>0.000325</v>
      </c>
      <c r="BE226" t="n">
        <v>0.0117</v>
      </c>
      <c r="BF226" t="n">
        <v>9.000000000000001e-05</v>
      </c>
      <c r="BG226" t="n">
        <v>5.3e-05</v>
      </c>
      <c r="BH226" t="n">
        <v>6.8e-06</v>
      </c>
      <c r="BI226" t="n">
        <v>0.00148</v>
      </c>
      <c r="BJ226" t="n">
        <v>0.305</v>
      </c>
      <c r="BK226" t="n">
        <v>8.7e-05</v>
      </c>
      <c r="BL226" t="n">
        <v>2.3e-05</v>
      </c>
      <c r="BM226" t="n">
        <v>0.000266</v>
      </c>
      <c r="BN226" t="n">
        <v>0.00483</v>
      </c>
      <c r="BO226" t="n">
        <v>5.9e-05</v>
      </c>
      <c r="BP226" t="n">
        <v>0.00148</v>
      </c>
      <c r="BQ226" t="n">
        <v>0.00016</v>
      </c>
      <c r="BR226" t="n">
        <v>0.0097</v>
      </c>
      <c r="BS226" t="n">
        <v>0.013</v>
      </c>
    </row>
    <row r="227">
      <c r="A227" t="inlineStr">
        <is>
          <t>OREAS0292</t>
        </is>
      </c>
      <c r="B227" t="n">
        <v>7.389999999999999e-05</v>
      </c>
      <c r="C227" t="n">
        <v>6.76</v>
      </c>
      <c r="D227" t="n">
        <v>0.0495</v>
      </c>
      <c r="E227" t="n">
        <v>0.001106</v>
      </c>
      <c r="F227" t="inlineStr">
        <is>
          <t>T</t>
        </is>
      </c>
      <c r="G227" t="n">
        <v>0.0549</v>
      </c>
      <c r="H227" t="n">
        <v>0.000253</v>
      </c>
      <c r="I227" t="n">
        <v>5.5e-05</v>
      </c>
      <c r="J227" t="n">
        <v>0.594</v>
      </c>
      <c r="K227" t="n">
        <v>6.7e-06</v>
      </c>
      <c r="L227" t="n">
        <v>0.0068</v>
      </c>
      <c r="M227" t="inlineStr">
        <is>
          <t>T</t>
        </is>
      </c>
      <c r="N227" t="n">
        <v>0.00115</v>
      </c>
      <c r="O227" t="n">
        <v>0.0105</v>
      </c>
      <c r="P227" t="n">
        <v>0.00136</v>
      </c>
      <c r="Q227" t="n">
        <v>0.0058</v>
      </c>
      <c r="R227" t="n">
        <v>0.000275</v>
      </c>
      <c r="S227" t="n">
        <v>0.000162</v>
      </c>
      <c r="T227" t="n">
        <v>9.500000000000001e-05</v>
      </c>
      <c r="U227" t="n">
        <v>3.4</v>
      </c>
      <c r="V227" t="n">
        <v>0.0017</v>
      </c>
      <c r="W227" t="n">
        <v>0.000369</v>
      </c>
      <c r="X227" t="n">
        <v>3.3e-05</v>
      </c>
      <c r="Y227" t="n">
        <v>0.000327</v>
      </c>
      <c r="Z227" t="n">
        <v>1.5e-05</v>
      </c>
      <c r="AA227" t="n">
        <v>5.4e-05</v>
      </c>
      <c r="AB227" t="n">
        <v>6.2e-06</v>
      </c>
      <c r="AC227" t="inlineStr">
        <is>
          <t>T</t>
        </is>
      </c>
      <c r="AD227" t="n">
        <v>2.87</v>
      </c>
      <c r="AE227" t="n">
        <v>0.00353</v>
      </c>
      <c r="AF227" t="n">
        <v>0.00241</v>
      </c>
      <c r="AG227" t="n">
        <v>2.5e-05</v>
      </c>
      <c r="AH227" t="n">
        <v>1.32</v>
      </c>
      <c r="AI227" t="n">
        <v>0.098</v>
      </c>
      <c r="AJ227" t="n">
        <v>0.000132</v>
      </c>
      <c r="AK227" t="n">
        <v>0.369</v>
      </c>
      <c r="AL227" t="inlineStr">
        <is>
          <t>T</t>
        </is>
      </c>
      <c r="AM227" t="n">
        <v>0.003</v>
      </c>
      <c r="AN227" t="n">
        <v>0.0039</v>
      </c>
      <c r="AO227" t="n">
        <v>0.049</v>
      </c>
      <c r="AP227" t="n">
        <v>0.00469</v>
      </c>
      <c r="AQ227" t="inlineStr">
        <is>
          <t>T</t>
        </is>
      </c>
      <c r="AR227" t="n">
        <v>0.000794</v>
      </c>
      <c r="AS227" t="inlineStr">
        <is>
          <t>T</t>
        </is>
      </c>
      <c r="AT227" t="n">
        <v>0.00322</v>
      </c>
      <c r="AU227" s="2" t="n">
        <v>2e-07</v>
      </c>
      <c r="AV227" t="inlineStr">
        <is>
          <t>T</t>
        </is>
      </c>
      <c r="AW227" t="inlineStr">
        <is>
          <t>T</t>
        </is>
      </c>
      <c r="AX227" t="n">
        <v>2.09</v>
      </c>
      <c r="AY227" t="n">
        <v>3.52</v>
      </c>
      <c r="AZ227" t="n">
        <v>0.00125</v>
      </c>
      <c r="BA227" t="n">
        <v>0.00101</v>
      </c>
      <c r="BB227" t="inlineStr">
        <is>
          <t>T</t>
        </is>
      </c>
      <c r="BC227" t="n">
        <v>0.000564</v>
      </c>
      <c r="BD227" t="n">
        <v>0.000312</v>
      </c>
      <c r="BE227" t="n">
        <v>0.0153</v>
      </c>
      <c r="BF227" t="n">
        <v>5.8e-05</v>
      </c>
      <c r="BG227" t="n">
        <v>4.5e-05</v>
      </c>
      <c r="BH227" t="n">
        <v>5.8e-06</v>
      </c>
      <c r="BI227" t="n">
        <v>0.00145</v>
      </c>
      <c r="BJ227" t="inlineStr">
        <is>
          <t>T</t>
        </is>
      </c>
      <c r="BK227" t="n">
        <v>8.7e-05</v>
      </c>
      <c r="BL227" t="n">
        <v>2.3e-05</v>
      </c>
      <c r="BM227" t="n">
        <v>0.000253</v>
      </c>
      <c r="BN227" t="n">
        <v>0.0016</v>
      </c>
      <c r="BO227" t="inlineStr">
        <is>
          <t>T</t>
        </is>
      </c>
      <c r="BP227" t="n">
        <v>0.00148</v>
      </c>
      <c r="BQ227" t="n">
        <v>0.000159</v>
      </c>
      <c r="BR227" t="n">
        <v>0.0105</v>
      </c>
      <c r="BS227" t="n">
        <v>0.0108</v>
      </c>
    </row>
    <row r="228">
      <c r="A228" t="inlineStr">
        <is>
          <t>OREAS0293</t>
        </is>
      </c>
      <c r="B228" t="n">
        <v>5.6e-06</v>
      </c>
      <c r="C228" t="n">
        <v>2.07</v>
      </c>
      <c r="D228" t="n">
        <v>0.00023</v>
      </c>
      <c r="E228" t="n">
        <v>7.3e-06</v>
      </c>
      <c r="F228" t="inlineStr">
        <is>
          <t>T</t>
        </is>
      </c>
      <c r="G228" t="n">
        <v>0.0273</v>
      </c>
      <c r="H228" t="n">
        <v>7.3e-05</v>
      </c>
      <c r="I228" t="n">
        <v>1.9e-05</v>
      </c>
      <c r="J228" t="n">
        <v>0.506</v>
      </c>
      <c r="K228" t="n">
        <v>6e-06</v>
      </c>
      <c r="L228" t="n">
        <v>0.00222</v>
      </c>
      <c r="M228" t="inlineStr">
        <is>
          <t>T</t>
        </is>
      </c>
      <c r="N228" t="n">
        <v>0.000308</v>
      </c>
      <c r="O228" t="n">
        <v>0.00359</v>
      </c>
      <c r="P228" t="n">
        <v>0.0003</v>
      </c>
      <c r="Q228" t="n">
        <v>0.00107</v>
      </c>
      <c r="R228" t="n">
        <v>0.00012</v>
      </c>
      <c r="S228" t="n">
        <v>5e-05</v>
      </c>
      <c r="T228" t="n">
        <v>4e-05</v>
      </c>
      <c r="U228" t="n">
        <v>0.973</v>
      </c>
      <c r="V228" t="n">
        <v>0.000545</v>
      </c>
      <c r="W228" t="n">
        <v>0.000181</v>
      </c>
      <c r="X228" t="inlineStr">
        <is>
          <t>T</t>
        </is>
      </c>
      <c r="Y228" t="n">
        <v>6.9e-05</v>
      </c>
      <c r="Z228" t="inlineStr">
        <is>
          <t>T</t>
        </is>
      </c>
      <c r="AA228" t="n">
        <v>2e-05</v>
      </c>
      <c r="AB228" t="n">
        <v>1.9e-06</v>
      </c>
      <c r="AC228" t="inlineStr">
        <is>
          <t>T</t>
        </is>
      </c>
      <c r="AD228" t="n">
        <v>0.742</v>
      </c>
      <c r="AE228" t="n">
        <v>0.00108</v>
      </c>
      <c r="AF228" t="n">
        <v>0.00271</v>
      </c>
      <c r="AG228" t="n">
        <v>6.2e-06</v>
      </c>
      <c r="AH228" t="n">
        <v>0.201</v>
      </c>
      <c r="AI228" t="n">
        <v>0.01</v>
      </c>
      <c r="AJ228" t="n">
        <v>0.000194</v>
      </c>
      <c r="AK228" t="n">
        <v>0.526</v>
      </c>
      <c r="AL228" t="n">
        <v>0.000362</v>
      </c>
      <c r="AM228" t="n">
        <v>0.00101</v>
      </c>
      <c r="AN228" t="n">
        <v>0.00108</v>
      </c>
      <c r="AO228" t="n">
        <v>0.022</v>
      </c>
      <c r="AP228" t="n">
        <v>0.000867</v>
      </c>
      <c r="AQ228" t="inlineStr">
        <is>
          <t>T</t>
        </is>
      </c>
      <c r="AR228" t="n">
        <v>0.000263</v>
      </c>
      <c r="AS228" t="inlineStr">
        <is>
          <t>T</t>
        </is>
      </c>
      <c r="AT228" t="n">
        <v>0.00454</v>
      </c>
      <c r="AU228" t="inlineStr">
        <is>
          <t>T</t>
        </is>
      </c>
      <c r="AV228" t="inlineStr">
        <is>
          <t>T</t>
        </is>
      </c>
      <c r="AW228" t="inlineStr">
        <is>
          <t>T</t>
        </is>
      </c>
      <c r="AX228" t="n">
        <v>0.04</v>
      </c>
      <c r="AY228" t="n">
        <v>2.4e-05</v>
      </c>
      <c r="AZ228" t="n">
        <v>0.000236</v>
      </c>
      <c r="BA228" t="inlineStr">
        <is>
          <t>T</t>
        </is>
      </c>
      <c r="BB228" t="n">
        <v>42.606693</v>
      </c>
      <c r="BC228" t="n">
        <v>0.000205</v>
      </c>
      <c r="BD228" t="n">
        <v>0.000151</v>
      </c>
      <c r="BE228" t="n">
        <v>0.00409</v>
      </c>
      <c r="BF228" t="n">
        <v>3.2e-05</v>
      </c>
      <c r="BG228" t="n">
        <v>2.5e-05</v>
      </c>
      <c r="BH228" s="2" t="n">
        <v>5e-06</v>
      </c>
      <c r="BI228" t="n">
        <v>0.000458</v>
      </c>
      <c r="BJ228" t="n">
        <v>0.109</v>
      </c>
      <c r="BK228" t="n">
        <v>2.6e-05</v>
      </c>
      <c r="BL228" t="n">
        <v>6.6e-06</v>
      </c>
      <c r="BM228" t="n">
        <v>0.000226</v>
      </c>
      <c r="BN228" t="n">
        <v>0.00175</v>
      </c>
      <c r="BO228" t="n">
        <v>0.000227</v>
      </c>
      <c r="BP228" t="n">
        <v>0.000478</v>
      </c>
      <c r="BQ228" t="n">
        <v>4.4e-05</v>
      </c>
      <c r="BR228" t="n">
        <v>0.00223</v>
      </c>
      <c r="BS228" t="n">
        <v>0.00215</v>
      </c>
    </row>
    <row r="229">
      <c r="A229" t="inlineStr">
        <is>
          <t>OREAS0294</t>
        </is>
      </c>
      <c r="B229" t="n">
        <v>7.4e-06</v>
      </c>
      <c r="C229" t="n">
        <v>2.04</v>
      </c>
      <c r="D229" t="n">
        <v>0.000455</v>
      </c>
      <c r="E229" t="n">
        <v>2.07e-05</v>
      </c>
      <c r="F229" t="inlineStr">
        <is>
          <t>T</t>
        </is>
      </c>
      <c r="G229" t="n">
        <v>0.0272</v>
      </c>
      <c r="H229" t="n">
        <v>7.4e-05</v>
      </c>
      <c r="I229" t="n">
        <v>2.3e-05</v>
      </c>
      <c r="J229" t="n">
        <v>0.477</v>
      </c>
      <c r="K229" t="n">
        <v>6.5e-06</v>
      </c>
      <c r="L229" t="n">
        <v>0.00225</v>
      </c>
      <c r="M229" t="inlineStr">
        <is>
          <t>T</t>
        </is>
      </c>
      <c r="N229" t="n">
        <v>0.000446</v>
      </c>
      <c r="O229" t="n">
        <v>0.00417</v>
      </c>
      <c r="P229" t="n">
        <v>0.000294</v>
      </c>
      <c r="Q229" t="n">
        <v>0.00127</v>
      </c>
      <c r="R229" t="n">
        <v>0.000122</v>
      </c>
      <c r="S229" t="n">
        <v>5.2e-05</v>
      </c>
      <c r="T229" t="n">
        <v>4e-05</v>
      </c>
      <c r="U229" t="n">
        <v>1.01</v>
      </c>
      <c r="V229" t="n">
        <v>0.000541</v>
      </c>
      <c r="W229" t="n">
        <v>0.000179</v>
      </c>
      <c r="X229" t="inlineStr">
        <is>
          <t>T</t>
        </is>
      </c>
      <c r="Y229" t="n">
        <v>7.1e-05</v>
      </c>
      <c r="Z229" t="inlineStr">
        <is>
          <t>T</t>
        </is>
      </c>
      <c r="AA229" t="n">
        <v>2e-05</v>
      </c>
      <c r="AB229" t="n">
        <v>1.8e-06</v>
      </c>
      <c r="AC229" t="inlineStr">
        <is>
          <t>T</t>
        </is>
      </c>
      <c r="AD229" t="n">
        <v>0.741</v>
      </c>
      <c r="AE229" t="n">
        <v>0.0011</v>
      </c>
      <c r="AF229" t="n">
        <v>0.00263</v>
      </c>
      <c r="AG229" t="n">
        <v>6e-06</v>
      </c>
      <c r="AH229" t="n">
        <v>0.208</v>
      </c>
      <c r="AI229" t="n">
        <v>0.011</v>
      </c>
      <c r="AJ229" t="n">
        <v>0.000198</v>
      </c>
      <c r="AK229" t="n">
        <v>0.505</v>
      </c>
      <c r="AL229" t="n">
        <v>0.000352</v>
      </c>
      <c r="AM229" t="n">
        <v>0.00103</v>
      </c>
      <c r="AN229" t="n">
        <v>0.00172</v>
      </c>
      <c r="AO229" t="n">
        <v>0.022</v>
      </c>
      <c r="AP229" t="n">
        <v>0.00116</v>
      </c>
      <c r="AQ229" t="inlineStr">
        <is>
          <t>T</t>
        </is>
      </c>
      <c r="AR229" t="n">
        <v>0.000262</v>
      </c>
      <c r="AS229" t="inlineStr">
        <is>
          <t>T</t>
        </is>
      </c>
      <c r="AT229" t="n">
        <v>0.00445</v>
      </c>
      <c r="AU229" t="inlineStr">
        <is>
          <t>T</t>
        </is>
      </c>
      <c r="AV229" t="inlineStr">
        <is>
          <t>T</t>
        </is>
      </c>
      <c r="AW229" t="inlineStr">
        <is>
          <t>T</t>
        </is>
      </c>
      <c r="AX229" t="n">
        <v>0.06900000000000001</v>
      </c>
      <c r="AY229" t="n">
        <v>2.7e-05</v>
      </c>
      <c r="AZ229" t="n">
        <v>0.00024</v>
      </c>
      <c r="BA229" t="inlineStr">
        <is>
          <t>T</t>
        </is>
      </c>
      <c r="BB229" t="n">
        <v>42.6534365</v>
      </c>
      <c r="BC229" t="n">
        <v>0.000205</v>
      </c>
      <c r="BD229" t="n">
        <v>0.000145</v>
      </c>
      <c r="BE229" t="n">
        <v>0.00398</v>
      </c>
      <c r="BF229" t="n">
        <v>3.3e-05</v>
      </c>
      <c r="BG229" t="n">
        <v>2.5e-05</v>
      </c>
      <c r="BH229" s="2" t="n">
        <v>1e-05</v>
      </c>
      <c r="BI229" t="n">
        <v>0.000466</v>
      </c>
      <c r="BJ229" t="n">
        <v>0.109</v>
      </c>
      <c r="BK229" t="n">
        <v>2.6e-05</v>
      </c>
      <c r="BL229" t="n">
        <v>6.7e-06</v>
      </c>
      <c r="BM229" t="n">
        <v>0.000423</v>
      </c>
      <c r="BN229" t="n">
        <v>0.00177</v>
      </c>
      <c r="BO229" t="n">
        <v>0.00023</v>
      </c>
      <c r="BP229" t="n">
        <v>0.000479</v>
      </c>
      <c r="BQ229" t="n">
        <v>4.2e-05</v>
      </c>
      <c r="BR229" t="n">
        <v>0.0023</v>
      </c>
      <c r="BS229" t="n">
        <v>0.00227</v>
      </c>
    </row>
    <row r="230">
      <c r="A230" t="inlineStr">
        <is>
          <t>OREAS0295</t>
        </is>
      </c>
      <c r="B230" t="n">
        <v>8.399999999999999e-06</v>
      </c>
      <c r="C230" t="n">
        <v>2.05</v>
      </c>
      <c r="D230" t="n">
        <v>0.000655</v>
      </c>
      <c r="E230" t="n">
        <v>3.13e-05</v>
      </c>
      <c r="F230" t="inlineStr">
        <is>
          <t>T</t>
        </is>
      </c>
      <c r="G230" t="n">
        <v>0.0274</v>
      </c>
      <c r="H230" t="n">
        <v>7.2e-05</v>
      </c>
      <c r="I230" t="n">
        <v>2.7e-05</v>
      </c>
      <c r="J230" t="n">
        <v>0.514</v>
      </c>
      <c r="K230" t="n">
        <v>7.2e-06</v>
      </c>
      <c r="L230" t="n">
        <v>0.00232</v>
      </c>
      <c r="M230" t="inlineStr">
        <is>
          <t>T</t>
        </is>
      </c>
      <c r="N230" t="n">
        <v>0.000568</v>
      </c>
      <c r="O230" t="n">
        <v>0.0051</v>
      </c>
      <c r="P230" t="n">
        <v>0.000286</v>
      </c>
      <c r="Q230" t="n">
        <v>0.00151</v>
      </c>
      <c r="R230" t="n">
        <v>0.00012</v>
      </c>
      <c r="S230" t="n">
        <v>5.1e-05</v>
      </c>
      <c r="T230" t="n">
        <v>4.1e-05</v>
      </c>
      <c r="U230" t="n">
        <v>1.08</v>
      </c>
      <c r="V230" t="n">
        <v>0.00054</v>
      </c>
      <c r="W230" t="n">
        <v>0.000178</v>
      </c>
      <c r="X230" t="inlineStr">
        <is>
          <t>T</t>
        </is>
      </c>
      <c r="Y230" t="n">
        <v>7.6e-05</v>
      </c>
      <c r="Z230" t="inlineStr">
        <is>
          <t>T</t>
        </is>
      </c>
      <c r="AA230" t="n">
        <v>2e-05</v>
      </c>
      <c r="AB230" t="n">
        <v>1.9e-06</v>
      </c>
      <c r="AC230" t="inlineStr">
        <is>
          <t>T</t>
        </is>
      </c>
      <c r="AD230" t="n">
        <v>0.739</v>
      </c>
      <c r="AE230" t="n">
        <v>0.00112</v>
      </c>
      <c r="AF230" t="n">
        <v>0.00257</v>
      </c>
      <c r="AG230" t="n">
        <v>6.1e-06</v>
      </c>
      <c r="AH230" t="n">
        <v>0.22</v>
      </c>
      <c r="AI230" t="n">
        <v>0.011</v>
      </c>
      <c r="AJ230" t="n">
        <v>0.000215</v>
      </c>
      <c r="AK230" t="n">
        <v>0.494</v>
      </c>
      <c r="AL230" t="n">
        <v>0.000355</v>
      </c>
      <c r="AM230" t="n">
        <v>0.00105</v>
      </c>
      <c r="AN230" t="n">
        <v>0.00225</v>
      </c>
      <c r="AO230" t="n">
        <v>0.021</v>
      </c>
      <c r="AP230" t="n">
        <v>0.00142</v>
      </c>
      <c r="AQ230" t="inlineStr">
        <is>
          <t>T</t>
        </is>
      </c>
      <c r="AR230" t="n">
        <v>0.000269</v>
      </c>
      <c r="AS230" t="inlineStr">
        <is>
          <t>T</t>
        </is>
      </c>
      <c r="AT230" t="n">
        <v>0.0044</v>
      </c>
      <c r="AU230" t="inlineStr">
        <is>
          <t>T</t>
        </is>
      </c>
      <c r="AV230" t="inlineStr">
        <is>
          <t>T</t>
        </is>
      </c>
      <c r="AW230" t="inlineStr">
        <is>
          <t>T</t>
        </is>
      </c>
      <c r="AX230" t="n">
        <v>0.099</v>
      </c>
      <c r="AY230" t="n">
        <v>2.9e-05</v>
      </c>
      <c r="AZ230" t="n">
        <v>0.000259</v>
      </c>
      <c r="BA230" t="inlineStr">
        <is>
          <t>T</t>
        </is>
      </c>
      <c r="BB230" t="n">
        <v>42.5692982</v>
      </c>
      <c r="BC230" t="n">
        <v>0.000211</v>
      </c>
      <c r="BD230" t="n">
        <v>0.000143</v>
      </c>
      <c r="BE230" t="n">
        <v>0.00403</v>
      </c>
      <c r="BF230" t="n">
        <v>3.6e-05</v>
      </c>
      <c r="BG230" t="n">
        <v>2.5e-05</v>
      </c>
      <c r="BH230" s="2" t="n">
        <v>5e-06</v>
      </c>
      <c r="BI230" t="n">
        <v>0.000481</v>
      </c>
      <c r="BJ230" t="n">
        <v>0.109</v>
      </c>
      <c r="BK230" t="n">
        <v>2.5e-05</v>
      </c>
      <c r="BL230" t="inlineStr">
        <is>
          <t>T</t>
        </is>
      </c>
      <c r="BM230" t="n">
        <v>0.000598</v>
      </c>
      <c r="BN230" t="n">
        <v>0.00189</v>
      </c>
      <c r="BO230" t="n">
        <v>0.000217</v>
      </c>
      <c r="BP230" t="n">
        <v>0.000488</v>
      </c>
      <c r="BQ230" t="n">
        <v>4.5e-05</v>
      </c>
      <c r="BR230" t="n">
        <v>0.00236</v>
      </c>
      <c r="BS230" t="n">
        <v>0.00242</v>
      </c>
    </row>
    <row r="231">
      <c r="A231" t="inlineStr">
        <is>
          <t>OREAS0296</t>
        </is>
      </c>
      <c r="B231" t="n">
        <v>3.23e-05</v>
      </c>
      <c r="C231" t="n">
        <v>1.92</v>
      </c>
      <c r="D231" t="n">
        <v>0.00188</v>
      </c>
      <c r="E231" t="n">
        <v>0.000219</v>
      </c>
      <c r="F231" t="inlineStr">
        <is>
          <t>T</t>
        </is>
      </c>
      <c r="G231" t="n">
        <v>0.0259</v>
      </c>
      <c r="H231" t="n">
        <v>6.499999999999999e-05</v>
      </c>
      <c r="I231" t="n">
        <v>5e-05</v>
      </c>
      <c r="J231" t="n">
        <v>0.482</v>
      </c>
      <c r="K231" t="n">
        <v>9.799999999999999e-06</v>
      </c>
      <c r="L231" t="n">
        <v>0.00263</v>
      </c>
      <c r="M231" t="inlineStr">
        <is>
          <t>T</t>
        </is>
      </c>
      <c r="N231" t="n">
        <v>0.00112</v>
      </c>
      <c r="O231" t="n">
        <v>0.008</v>
      </c>
      <c r="P231" t="n">
        <v>0.000257</v>
      </c>
      <c r="Q231" t="n">
        <v>0.00258</v>
      </c>
      <c r="R231" t="n">
        <v>0.000146</v>
      </c>
      <c r="S231" t="n">
        <v>6.2e-05</v>
      </c>
      <c r="T231" t="n">
        <v>4.7e-05</v>
      </c>
      <c r="U231" t="n">
        <v>1.33</v>
      </c>
      <c r="V231" t="n">
        <v>0.000514</v>
      </c>
      <c r="W231" t="n">
        <v>0.000198</v>
      </c>
      <c r="X231" t="inlineStr">
        <is>
          <t>T</t>
        </is>
      </c>
      <c r="Y231" t="n">
        <v>9.6e-05</v>
      </c>
      <c r="Z231" t="inlineStr">
        <is>
          <t>T</t>
        </is>
      </c>
      <c r="AA231" t="n">
        <v>2.5e-05</v>
      </c>
      <c r="AB231" t="n">
        <v>1.8e-06</v>
      </c>
      <c r="AC231" t="inlineStr">
        <is>
          <t>T</t>
        </is>
      </c>
      <c r="AD231" t="n">
        <v>0.6850000000000001</v>
      </c>
      <c r="AE231" t="n">
        <v>0.00131</v>
      </c>
      <c r="AF231" t="n">
        <v>0.00228</v>
      </c>
      <c r="AG231" t="n">
        <v>7.6e-06</v>
      </c>
      <c r="AH231" t="n">
        <v>0.239</v>
      </c>
      <c r="AI231" t="n">
        <v>0.013</v>
      </c>
      <c r="AJ231" t="n">
        <v>0.000287</v>
      </c>
      <c r="AK231" t="n">
        <v>0.419</v>
      </c>
      <c r="AL231" t="n">
        <v>0.000349</v>
      </c>
      <c r="AM231" t="n">
        <v>0.00116</v>
      </c>
      <c r="AN231" t="n">
        <v>0.00413</v>
      </c>
      <c r="AO231" t="n">
        <v>0.019</v>
      </c>
      <c r="AP231" t="n">
        <v>0.00316</v>
      </c>
      <c r="AQ231" t="inlineStr">
        <is>
          <t>T</t>
        </is>
      </c>
      <c r="AR231" t="n">
        <v>0.0003</v>
      </c>
      <c r="AS231" t="inlineStr">
        <is>
          <t>T</t>
        </is>
      </c>
      <c r="AT231" t="n">
        <v>0.00417</v>
      </c>
      <c r="AU231" t="inlineStr">
        <is>
          <t>T</t>
        </is>
      </c>
      <c r="AV231" t="inlineStr">
        <is>
          <t>T</t>
        </is>
      </c>
      <c r="AW231" t="inlineStr">
        <is>
          <t>T</t>
        </is>
      </c>
      <c r="AX231" t="n">
        <v>0.249</v>
      </c>
      <c r="AY231" t="n">
        <v>4.5e-05</v>
      </c>
      <c r="AZ231" t="n">
        <v>0.000264</v>
      </c>
      <c r="BA231" t="inlineStr">
        <is>
          <t>T</t>
        </is>
      </c>
      <c r="BB231" t="n">
        <v>42.4337421</v>
      </c>
      <c r="BC231" t="n">
        <v>0.000229</v>
      </c>
      <c r="BD231" t="n">
        <v>0.00013</v>
      </c>
      <c r="BE231" t="n">
        <v>0.0037</v>
      </c>
      <c r="BF231" t="n">
        <v>4.5e-05</v>
      </c>
      <c r="BG231" t="n">
        <v>2.9e-05</v>
      </c>
      <c r="BH231" s="2" t="n">
        <v>1e-05</v>
      </c>
      <c r="BI231" t="n">
        <v>0.000665</v>
      </c>
      <c r="BJ231" t="n">
        <v>0.105</v>
      </c>
      <c r="BK231" t="n">
        <v>2.4e-05</v>
      </c>
      <c r="BL231" t="n">
        <v>8.7e-06</v>
      </c>
      <c r="BM231" t="n">
        <v>0.00247</v>
      </c>
      <c r="BN231" t="n">
        <v>0.00192</v>
      </c>
      <c r="BO231" t="n">
        <v>0.000241</v>
      </c>
      <c r="BP231" t="n">
        <v>0.000579</v>
      </c>
      <c r="BQ231" t="n">
        <v>5.5e-05</v>
      </c>
      <c r="BR231" t="n">
        <v>0.00288</v>
      </c>
      <c r="BS231" t="n">
        <v>0.00307</v>
      </c>
    </row>
    <row r="232">
      <c r="A232" t="inlineStr">
        <is>
          <t>OREAS0297</t>
        </is>
      </c>
      <c r="B232" t="n">
        <v>0.000205</v>
      </c>
      <c r="C232" t="n">
        <v>1.64</v>
      </c>
      <c r="D232" t="n">
        <v>0.00482</v>
      </c>
      <c r="E232" t="n">
        <v>0.001783</v>
      </c>
      <c r="F232" t="inlineStr">
        <is>
          <t>T</t>
        </is>
      </c>
      <c r="G232" t="n">
        <v>0.0216</v>
      </c>
      <c r="H232" t="n">
        <v>5.5e-05</v>
      </c>
      <c r="I232" t="n">
        <v>0.000114</v>
      </c>
      <c r="J232" t="n">
        <v>0.452</v>
      </c>
      <c r="K232" t="n">
        <v>1.8e-05</v>
      </c>
      <c r="L232" t="n">
        <v>0.00333</v>
      </c>
      <c r="M232" t="inlineStr">
        <is>
          <t>T</t>
        </is>
      </c>
      <c r="N232" t="n">
        <v>0.00235</v>
      </c>
      <c r="O232" t="n">
        <v>0.011</v>
      </c>
      <c r="P232" t="n">
        <v>0.0002</v>
      </c>
      <c r="Q232" t="n">
        <v>0.0052</v>
      </c>
      <c r="R232" t="n">
        <v>0.000207</v>
      </c>
      <c r="S232" t="n">
        <v>9.7e-05</v>
      </c>
      <c r="T232" t="n">
        <v>5.8e-05</v>
      </c>
      <c r="U232" t="n">
        <v>1.93</v>
      </c>
      <c r="V232" t="n">
        <v>0.000448</v>
      </c>
      <c r="W232" t="n">
        <v>0.000246</v>
      </c>
      <c r="X232" t="inlineStr">
        <is>
          <t>T</t>
        </is>
      </c>
      <c r="Y232" t="n">
        <v>0.000126</v>
      </c>
      <c r="Z232" t="inlineStr">
        <is>
          <t>T</t>
        </is>
      </c>
      <c r="AA232" t="n">
        <v>3.7e-05</v>
      </c>
      <c r="AB232" t="n">
        <v>1.6e-06</v>
      </c>
      <c r="AC232" t="inlineStr">
        <is>
          <t>T</t>
        </is>
      </c>
      <c r="AD232" t="n">
        <v>0.5570000000000001</v>
      </c>
      <c r="AE232" t="n">
        <v>0.00167</v>
      </c>
      <c r="AF232" t="n">
        <v>0.00179</v>
      </c>
      <c r="AG232" t="n">
        <v>1.1e-05</v>
      </c>
      <c r="AH232" t="n">
        <v>0.277</v>
      </c>
      <c r="AI232" t="n">
        <v>0.016</v>
      </c>
      <c r="AJ232" t="n">
        <v>0.000434</v>
      </c>
      <c r="AK232" t="n">
        <v>0.299</v>
      </c>
      <c r="AL232" t="n">
        <v>0.000349</v>
      </c>
      <c r="AM232" t="n">
        <v>0.00139</v>
      </c>
      <c r="AN232" t="n">
        <v>0.0058</v>
      </c>
      <c r="AO232" t="n">
        <v>0.016</v>
      </c>
      <c r="AP232" t="n">
        <v>0.007900000000000001</v>
      </c>
      <c r="AQ232" t="inlineStr">
        <is>
          <t>T</t>
        </is>
      </c>
      <c r="AR232" t="n">
        <v>0.000369</v>
      </c>
      <c r="AS232" t="inlineStr">
        <is>
          <t>T</t>
        </is>
      </c>
      <c r="AT232" t="n">
        <v>0.0034</v>
      </c>
      <c r="AU232" t="inlineStr">
        <is>
          <t>T</t>
        </is>
      </c>
      <c r="AV232" t="inlineStr">
        <is>
          <t>T</t>
        </is>
      </c>
      <c r="AW232" t="inlineStr">
        <is>
          <t>T</t>
        </is>
      </c>
      <c r="AX232" t="n">
        <v>0.643</v>
      </c>
      <c r="AY232" t="n">
        <v>8.500000000000001e-05</v>
      </c>
      <c r="AZ232" t="n">
        <v>0.000262</v>
      </c>
      <c r="BA232" t="inlineStr">
        <is>
          <t>T</t>
        </is>
      </c>
      <c r="BB232" t="n">
        <v>42.2935116</v>
      </c>
      <c r="BC232" t="n">
        <v>0.00028</v>
      </c>
      <c r="BD232" t="n">
        <v>0.000111</v>
      </c>
      <c r="BE232" t="n">
        <v>0.00324</v>
      </c>
      <c r="BF232" t="n">
        <v>7.3e-05</v>
      </c>
      <c r="BG232" t="n">
        <v>3.9e-05</v>
      </c>
      <c r="BH232" t="n">
        <v>8.5e-06</v>
      </c>
      <c r="BI232" t="n">
        <v>0.00123</v>
      </c>
      <c r="BJ232" t="n">
        <v>0.08599999999999999</v>
      </c>
      <c r="BK232" t="n">
        <v>2.1e-05</v>
      </c>
      <c r="BL232" t="inlineStr">
        <is>
          <t>T</t>
        </is>
      </c>
      <c r="BM232" t="n">
        <v>0.008200000000000001</v>
      </c>
      <c r="BN232" t="n">
        <v>0.00181</v>
      </c>
      <c r="BO232" t="n">
        <v>0.000259</v>
      </c>
      <c r="BP232" t="n">
        <v>0.000811</v>
      </c>
      <c r="BQ232" t="n">
        <v>8.4e-05</v>
      </c>
      <c r="BR232" t="n">
        <v>0.00408</v>
      </c>
      <c r="BS232" t="n">
        <v>0.00432</v>
      </c>
    </row>
    <row r="233">
      <c r="A233" t="inlineStr">
        <is>
          <t>OREAS0298</t>
        </is>
      </c>
      <c r="B233" t="n">
        <v>0.000366</v>
      </c>
      <c r="C233" t="n">
        <v>1.61</v>
      </c>
      <c r="D233" t="n">
        <v>0.00468</v>
      </c>
      <c r="E233" t="n">
        <v>0.003499</v>
      </c>
      <c r="F233" t="inlineStr">
        <is>
          <t>T</t>
        </is>
      </c>
      <c r="G233" t="n">
        <v>0.0214</v>
      </c>
      <c r="H233" t="n">
        <v>5.4e-05</v>
      </c>
      <c r="I233" t="n">
        <v>0.000134</v>
      </c>
      <c r="J233" t="n">
        <v>0.447</v>
      </c>
      <c r="K233" t="n">
        <v>1.9e-05</v>
      </c>
      <c r="L233" t="n">
        <v>0.00331</v>
      </c>
      <c r="M233" t="inlineStr">
        <is>
          <t>T</t>
        </is>
      </c>
      <c r="N233" t="n">
        <v>0.00244</v>
      </c>
      <c r="O233" t="n">
        <v>0.0111</v>
      </c>
      <c r="P233" t="n">
        <v>0.000198</v>
      </c>
      <c r="Q233" t="n">
        <v>0.0137</v>
      </c>
      <c r="R233" t="n">
        <v>0.000206</v>
      </c>
      <c r="S233" t="n">
        <v>9.6e-05</v>
      </c>
      <c r="T233" t="n">
        <v>5.7e-05</v>
      </c>
      <c r="U233" t="n">
        <v>2.04</v>
      </c>
      <c r="V233" t="n">
        <v>0.000448</v>
      </c>
      <c r="W233" t="n">
        <v>0.000248</v>
      </c>
      <c r="X233" t="inlineStr">
        <is>
          <t>T</t>
        </is>
      </c>
      <c r="Y233" t="n">
        <v>0.000129</v>
      </c>
      <c r="Z233" t="inlineStr">
        <is>
          <t>T</t>
        </is>
      </c>
      <c r="AA233" t="n">
        <v>3.6e-05</v>
      </c>
      <c r="AB233" t="n">
        <v>2.7e-06</v>
      </c>
      <c r="AC233" t="inlineStr">
        <is>
          <t>T</t>
        </is>
      </c>
      <c r="AD233" t="n">
        <v>0.554</v>
      </c>
      <c r="AE233" t="n">
        <v>0.00165</v>
      </c>
      <c r="AF233" t="n">
        <v>0.00182</v>
      </c>
      <c r="AG233" t="n">
        <v>1.1e-05</v>
      </c>
      <c r="AH233" t="n">
        <v>0.28</v>
      </c>
      <c r="AI233" t="n">
        <v>0.016</v>
      </c>
      <c r="AJ233" t="n">
        <v>0.000525</v>
      </c>
      <c r="AK233" t="n">
        <v>0.299</v>
      </c>
      <c r="AL233" t="n">
        <v>0.000366</v>
      </c>
      <c r="AM233" t="n">
        <v>0.00139</v>
      </c>
      <c r="AN233" t="n">
        <v>0.0055</v>
      </c>
      <c r="AO233" t="n">
        <v>0.016</v>
      </c>
      <c r="AP233" t="n">
        <v>0.008699999999999999</v>
      </c>
      <c r="AQ233" t="inlineStr">
        <is>
          <t>T</t>
        </is>
      </c>
      <c r="AR233" t="n">
        <v>0.000368</v>
      </c>
      <c r="AS233" t="inlineStr">
        <is>
          <t>T</t>
        </is>
      </c>
      <c r="AT233" t="n">
        <v>0.00336</v>
      </c>
      <c r="AU233" t="inlineStr">
        <is>
          <t>T</t>
        </is>
      </c>
      <c r="AV233" t="inlineStr">
        <is>
          <t>T</t>
        </is>
      </c>
      <c r="AW233" t="inlineStr">
        <is>
          <t>T</t>
        </is>
      </c>
      <c r="AX233" t="n">
        <v>0.721</v>
      </c>
      <c r="AY233" t="n">
        <v>8.6e-05</v>
      </c>
      <c r="AZ233" t="n">
        <v>0.000259</v>
      </c>
      <c r="BA233" t="inlineStr">
        <is>
          <t>T</t>
        </is>
      </c>
      <c r="BB233" t="n">
        <v>42.1906759</v>
      </c>
      <c r="BC233" t="n">
        <v>0.000279</v>
      </c>
      <c r="BD233" t="n">
        <v>0.000115</v>
      </c>
      <c r="BE233" t="n">
        <v>0.00316</v>
      </c>
      <c r="BF233" t="n">
        <v>7.7e-05</v>
      </c>
      <c r="BG233" t="n">
        <v>3.7e-05</v>
      </c>
      <c r="BH233" t="n">
        <v>1.4e-05</v>
      </c>
      <c r="BI233" t="n">
        <v>0.00115</v>
      </c>
      <c r="BJ233" t="n">
        <v>0.094</v>
      </c>
      <c r="BK233" t="n">
        <v>2.1e-05</v>
      </c>
      <c r="BL233" t="n">
        <v>1.3e-05</v>
      </c>
      <c r="BM233" t="n">
        <v>0.0075</v>
      </c>
      <c r="BN233" t="n">
        <v>0.00181</v>
      </c>
      <c r="BO233" t="n">
        <v>0.000293</v>
      </c>
      <c r="BP233" t="n">
        <v>0.0008050000000000001</v>
      </c>
      <c r="BQ233" t="n">
        <v>8.3e-05</v>
      </c>
      <c r="BR233" t="n">
        <v>0.00452</v>
      </c>
      <c r="BS233" t="n">
        <v>0.00447</v>
      </c>
    </row>
    <row r="234">
      <c r="A234" t="inlineStr">
        <is>
          <t>OREAS0299</t>
        </is>
      </c>
      <c r="B234" t="n">
        <v>0.000635</v>
      </c>
      <c r="C234" t="n">
        <v>2.9</v>
      </c>
      <c r="D234" t="n">
        <v>0.0055</v>
      </c>
      <c r="E234" t="n">
        <v>0.008997</v>
      </c>
      <c r="F234" t="inlineStr">
        <is>
          <t>T</t>
        </is>
      </c>
      <c r="G234" t="n">
        <v>0.0327</v>
      </c>
      <c r="H234" t="n">
        <v>9.7e-05</v>
      </c>
      <c r="I234" t="n">
        <v>0.000143</v>
      </c>
      <c r="J234" t="n">
        <v>0.423</v>
      </c>
      <c r="K234" t="n">
        <v>2e-05</v>
      </c>
      <c r="L234" t="n">
        <v>0.00493</v>
      </c>
      <c r="M234" t="inlineStr">
        <is>
          <t>T</t>
        </is>
      </c>
      <c r="N234" t="n">
        <v>0.00188</v>
      </c>
      <c r="O234" t="n">
        <v>0.0134</v>
      </c>
      <c r="P234" t="n">
        <v>0.000376</v>
      </c>
      <c r="Q234" t="n">
        <v>0.0496</v>
      </c>
      <c r="R234" t="n">
        <v>0.000258</v>
      </c>
      <c r="S234" t="n">
        <v>0.000127</v>
      </c>
      <c r="T234" t="n">
        <v>6.999999999999999e-05</v>
      </c>
      <c r="U234" t="n">
        <v>2.4</v>
      </c>
      <c r="V234" t="n">
        <v>0.000787</v>
      </c>
      <c r="W234" t="n">
        <v>0.000335</v>
      </c>
      <c r="X234" t="inlineStr">
        <is>
          <t>T</t>
        </is>
      </c>
      <c r="Y234" t="n">
        <v>0.000328</v>
      </c>
      <c r="Z234" t="inlineStr">
        <is>
          <t>T</t>
        </is>
      </c>
      <c r="AA234" t="n">
        <v>4.7e-05</v>
      </c>
      <c r="AB234" t="n">
        <v>9.2e-06</v>
      </c>
      <c r="AC234" t="inlineStr">
        <is>
          <t>T</t>
        </is>
      </c>
      <c r="AD234" t="n">
        <v>1.07</v>
      </c>
      <c r="AE234" t="n">
        <v>0.00245</v>
      </c>
      <c r="AF234" t="n">
        <v>0.00223</v>
      </c>
      <c r="AG234" t="n">
        <v>1.9e-05</v>
      </c>
      <c r="AH234" t="n">
        <v>0.505</v>
      </c>
      <c r="AI234" t="n">
        <v>0.02</v>
      </c>
      <c r="AJ234" t="n">
        <v>0.000807</v>
      </c>
      <c r="AK234" t="n">
        <v>0.368</v>
      </c>
      <c r="AL234" t="n">
        <v>0.000969</v>
      </c>
      <c r="AM234" t="n">
        <v>0.00207</v>
      </c>
      <c r="AN234" t="n">
        <v>0.0053</v>
      </c>
      <c r="AO234" t="n">
        <v>0.025</v>
      </c>
      <c r="AP234" t="n">
        <v>0.0106</v>
      </c>
      <c r="AQ234" t="inlineStr">
        <is>
          <t>T</t>
        </is>
      </c>
      <c r="AR234" t="n">
        <v>0.000563</v>
      </c>
      <c r="AS234" t="inlineStr">
        <is>
          <t>T</t>
        </is>
      </c>
      <c r="AT234" t="n">
        <v>0.0065</v>
      </c>
      <c r="AU234" t="inlineStr">
        <is>
          <t>T</t>
        </is>
      </c>
      <c r="AV234" t="inlineStr">
        <is>
          <t>T</t>
        </is>
      </c>
      <c r="AW234" t="inlineStr">
        <is>
          <t>T</t>
        </is>
      </c>
      <c r="AX234" t="n">
        <v>0.602</v>
      </c>
      <c r="AY234" t="n">
        <v>0.00183</v>
      </c>
      <c r="AZ234" t="n">
        <v>0.000559</v>
      </c>
      <c r="BA234" t="inlineStr">
        <is>
          <t>T</t>
        </is>
      </c>
      <c r="BB234" t="n">
        <v>39.8067578</v>
      </c>
      <c r="BC234" t="n">
        <v>0.000397</v>
      </c>
      <c r="BD234" t="n">
        <v>0.000205</v>
      </c>
      <c r="BE234" t="n">
        <v>0.00452</v>
      </c>
      <c r="BF234" t="n">
        <v>0.000103</v>
      </c>
      <c r="BG234" t="n">
        <v>4.7e-05</v>
      </c>
      <c r="BH234" t="n">
        <v>3.6e-05</v>
      </c>
      <c r="BI234" t="n">
        <v>0.00134</v>
      </c>
      <c r="BJ234" t="n">
        <v>0.302</v>
      </c>
      <c r="BK234" t="n">
        <v>3.8e-05</v>
      </c>
      <c r="BL234" t="n">
        <v>1.8e-05</v>
      </c>
      <c r="BM234" t="n">
        <v>0.0051</v>
      </c>
      <c r="BN234" t="n">
        <v>0.0036411</v>
      </c>
      <c r="BO234" t="n">
        <v>0.000593</v>
      </c>
      <c r="BP234" t="n">
        <v>0.00109</v>
      </c>
      <c r="BQ234" t="n">
        <v>0.000124</v>
      </c>
      <c r="BR234" t="n">
        <v>0.0078</v>
      </c>
      <c r="BS234" t="n">
        <v>0.0113</v>
      </c>
    </row>
    <row r="235">
      <c r="A235" t="inlineStr">
        <is>
          <t>OREAS0002CBatch2D3</t>
        </is>
      </c>
      <c r="B235" t="inlineStr">
        <is>
          <t>T</t>
        </is>
      </c>
      <c r="C235" t="inlineStr">
        <is>
          <t>T</t>
        </is>
      </c>
      <c r="D235" t="inlineStr">
        <is>
          <t>T</t>
        </is>
      </c>
      <c r="E235" t="n">
        <v>3.71e-05</v>
      </c>
      <c r="F235" t="inlineStr">
        <is>
          <t>T</t>
        </is>
      </c>
      <c r="G235" t="inlineStr">
        <is>
          <t>T</t>
        </is>
      </c>
      <c r="H235" t="inlineStr">
        <is>
          <t>T</t>
        </is>
      </c>
      <c r="I235" t="inlineStr">
        <is>
          <t>T</t>
        </is>
      </c>
      <c r="J235" t="inlineStr">
        <is>
          <t>T</t>
        </is>
      </c>
      <c r="K235" t="inlineStr">
        <is>
          <t>T</t>
        </is>
      </c>
      <c r="L235" t="inlineStr">
        <is>
          <t>T</t>
        </is>
      </c>
      <c r="M235" t="inlineStr">
        <is>
          <t>T</t>
        </is>
      </c>
      <c r="N235" t="inlineStr">
        <is>
          <t>T</t>
        </is>
      </c>
      <c r="O235" t="inlineStr">
        <is>
          <t>T</t>
        </is>
      </c>
      <c r="P235" t="inlineStr">
        <is>
          <t>T</t>
        </is>
      </c>
      <c r="Q235" t="inlineStr">
        <is>
          <t>T</t>
        </is>
      </c>
      <c r="R235" t="inlineStr">
        <is>
          <t>T</t>
        </is>
      </c>
      <c r="S235" t="inlineStr">
        <is>
          <t>T</t>
        </is>
      </c>
      <c r="T235" t="inlineStr">
        <is>
          <t>T</t>
        </is>
      </c>
      <c r="U235" t="inlineStr">
        <is>
          <t>T</t>
        </is>
      </c>
      <c r="V235" t="inlineStr">
        <is>
          <t>T</t>
        </is>
      </c>
      <c r="W235" t="inlineStr">
        <is>
          <t>T</t>
        </is>
      </c>
      <c r="X235" t="inlineStr">
        <is>
          <t>T</t>
        </is>
      </c>
      <c r="Y235" t="inlineStr">
        <is>
          <t>T</t>
        </is>
      </c>
      <c r="Z235" t="inlineStr">
        <is>
          <t>T</t>
        </is>
      </c>
      <c r="AA235" t="inlineStr">
        <is>
          <t>T</t>
        </is>
      </c>
      <c r="AB235" t="inlineStr">
        <is>
          <t>T</t>
        </is>
      </c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T</t>
        </is>
      </c>
      <c r="AJ235" t="inlineStr">
        <is>
          <t>T</t>
        </is>
      </c>
      <c r="AK235" t="inlineStr">
        <is>
          <t>T</t>
        </is>
      </c>
      <c r="AL235" t="inlineStr">
        <is>
          <t>T</t>
        </is>
      </c>
      <c r="AM235" t="inlineStr">
        <is>
          <t>T</t>
        </is>
      </c>
      <c r="AN235" t="inlineStr">
        <is>
          <t>T</t>
        </is>
      </c>
      <c r="AO235" t="inlineStr">
        <is>
          <t>T</t>
        </is>
      </c>
      <c r="AP235" t="inlineStr">
        <is>
          <t>T</t>
        </is>
      </c>
      <c r="AQ235" t="inlineStr">
        <is>
          <t>T</t>
        </is>
      </c>
      <c r="AR235" t="inlineStr">
        <is>
          <t>T</t>
        </is>
      </c>
      <c r="AS235" t="inlineStr">
        <is>
          <t>T</t>
        </is>
      </c>
      <c r="AT235" t="inlineStr">
        <is>
          <t>T</t>
        </is>
      </c>
      <c r="AU235" t="inlineStr">
        <is>
          <t>T</t>
        </is>
      </c>
      <c r="AV235" t="inlineStr">
        <is>
          <t>T</t>
        </is>
      </c>
      <c r="AW235" t="inlineStr">
        <is>
          <t>T</t>
        </is>
      </c>
      <c r="AX235" t="inlineStr">
        <is>
          <t>T</t>
        </is>
      </c>
      <c r="AY235" t="inlineStr">
        <is>
          <t>T</t>
        </is>
      </c>
      <c r="AZ235" t="inlineStr">
        <is>
          <t>T</t>
        </is>
      </c>
      <c r="BA235" t="inlineStr">
        <is>
          <t>T</t>
        </is>
      </c>
      <c r="BB235" t="inlineStr">
        <is>
          <t>T</t>
        </is>
      </c>
      <c r="BC235" t="inlineStr">
        <is>
          <t>T</t>
        </is>
      </c>
      <c r="BD235" t="inlineStr">
        <is>
          <t>T</t>
        </is>
      </c>
      <c r="BE235" t="inlineStr">
        <is>
          <t>T</t>
        </is>
      </c>
      <c r="BF235" t="inlineStr">
        <is>
          <t>T</t>
        </is>
      </c>
      <c r="BG235" t="inlineStr">
        <is>
          <t>T</t>
        </is>
      </c>
      <c r="BH235" t="inlineStr">
        <is>
          <t>T</t>
        </is>
      </c>
      <c r="BI235" t="inlineStr">
        <is>
          <t>T</t>
        </is>
      </c>
      <c r="BJ235" t="inlineStr">
        <is>
          <t>T</t>
        </is>
      </c>
      <c r="BK235" t="inlineStr">
        <is>
          <t>T</t>
        </is>
      </c>
      <c r="BL235" t="inlineStr">
        <is>
          <t>T</t>
        </is>
      </c>
      <c r="BM235" t="inlineStr">
        <is>
          <t>T</t>
        </is>
      </c>
      <c r="BN235" t="inlineStr">
        <is>
          <t>T</t>
        </is>
      </c>
      <c r="BO235" t="inlineStr">
        <is>
          <t>T</t>
        </is>
      </c>
      <c r="BP235" t="inlineStr">
        <is>
          <t>T</t>
        </is>
      </c>
      <c r="BQ235" t="inlineStr">
        <is>
          <t>T</t>
        </is>
      </c>
      <c r="BR235" t="inlineStr">
        <is>
          <t>T</t>
        </is>
      </c>
      <c r="BS235" t="inlineStr">
        <is>
          <t>T</t>
        </is>
      </c>
    </row>
    <row r="236">
      <c r="A236" t="inlineStr">
        <is>
          <t>OREAS0002Ca</t>
        </is>
      </c>
      <c r="B236" t="inlineStr">
        <is>
          <t>T</t>
        </is>
      </c>
      <c r="C236" t="inlineStr">
        <is>
          <t>T</t>
        </is>
      </c>
      <c r="D236" t="inlineStr">
        <is>
          <t>T</t>
        </is>
      </c>
      <c r="E236" t="n">
        <v>5.99e-05</v>
      </c>
      <c r="F236" t="inlineStr">
        <is>
          <t>T</t>
        </is>
      </c>
      <c r="G236" t="inlineStr">
        <is>
          <t>T</t>
        </is>
      </c>
      <c r="H236" t="inlineStr">
        <is>
          <t>T</t>
        </is>
      </c>
      <c r="I236" t="inlineStr">
        <is>
          <t>T</t>
        </is>
      </c>
      <c r="J236" t="inlineStr">
        <is>
          <t>T</t>
        </is>
      </c>
      <c r="K236" t="inlineStr">
        <is>
          <t>T</t>
        </is>
      </c>
      <c r="L236" t="inlineStr">
        <is>
          <t>T</t>
        </is>
      </c>
      <c r="M236" t="inlineStr">
        <is>
          <t>T</t>
        </is>
      </c>
      <c r="N236" t="inlineStr">
        <is>
          <t>T</t>
        </is>
      </c>
      <c r="O236" t="inlineStr">
        <is>
          <t>T</t>
        </is>
      </c>
      <c r="P236" t="inlineStr">
        <is>
          <t>T</t>
        </is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inlineStr">
        <is>
          <t>T</t>
        </is>
      </c>
      <c r="AD236" t="inlineStr">
        <is>
          <t>T</t>
        </is>
      </c>
      <c r="AE236" t="inlineStr">
        <is>
          <t>T</t>
        </is>
      </c>
      <c r="AF236" t="inlineStr">
        <is>
          <t>T</t>
        </is>
      </c>
      <c r="AG236" t="inlineStr">
        <is>
          <t>T</t>
        </is>
      </c>
      <c r="AH236" t="inlineStr">
        <is>
          <t>T</t>
        </is>
      </c>
      <c r="AI236" t="inlineStr">
        <is>
          <t>T</t>
        </is>
      </c>
      <c r="AJ236" t="inlineStr">
        <is>
          <t>T</t>
        </is>
      </c>
      <c r="AK236" t="inlineStr">
        <is>
          <t>T</t>
        </is>
      </c>
      <c r="AL236" t="inlineStr">
        <is>
          <t>T</t>
        </is>
      </c>
      <c r="AM236" t="inlineStr">
        <is>
          <t>T</t>
        </is>
      </c>
      <c r="AN236" t="inlineStr">
        <is>
          <t>T</t>
        </is>
      </c>
      <c r="AO236" t="inlineStr">
        <is>
          <t>T</t>
        </is>
      </c>
      <c r="AP236" t="inlineStr">
        <is>
          <t>T</t>
        </is>
      </c>
      <c r="AQ236" t="inlineStr">
        <is>
          <t>T</t>
        </is>
      </c>
      <c r="AR236" t="inlineStr">
        <is>
          <t>T</t>
        </is>
      </c>
      <c r="AS236" t="inlineStr">
        <is>
          <t>T</t>
        </is>
      </c>
      <c r="AT236" t="inlineStr">
        <is>
          <t>T</t>
        </is>
      </c>
      <c r="AU236" t="inlineStr">
        <is>
          <t>T</t>
        </is>
      </c>
      <c r="AV236" t="inlineStr">
        <is>
          <t>T</t>
        </is>
      </c>
      <c r="AW236" t="inlineStr">
        <is>
          <t>T</t>
        </is>
      </c>
      <c r="AX236" t="inlineStr">
        <is>
          <t>T</t>
        </is>
      </c>
      <c r="AY236" t="inlineStr">
        <is>
          <t>T</t>
        </is>
      </c>
      <c r="AZ236" t="inlineStr">
        <is>
          <t>T</t>
        </is>
      </c>
      <c r="BA236" t="inlineStr">
        <is>
          <t>T</t>
        </is>
      </c>
      <c r="BB236" t="inlineStr">
        <is>
          <t>T</t>
        </is>
      </c>
      <c r="BC236" t="inlineStr">
        <is>
          <t>T</t>
        </is>
      </c>
      <c r="BD236" t="inlineStr">
        <is>
          <t>T</t>
        </is>
      </c>
      <c r="BE236" t="inlineStr">
        <is>
          <t>T</t>
        </is>
      </c>
      <c r="BF236" t="inlineStr">
        <is>
          <t>T</t>
        </is>
      </c>
      <c r="BG236" t="inlineStr">
        <is>
          <t>T</t>
        </is>
      </c>
      <c r="BH236" t="inlineStr">
        <is>
          <t>T</t>
        </is>
      </c>
      <c r="BI236" t="inlineStr">
        <is>
          <t>T</t>
        </is>
      </c>
      <c r="BJ236" t="inlineStr">
        <is>
          <t>T</t>
        </is>
      </c>
      <c r="BK236" t="inlineStr">
        <is>
          <t>T</t>
        </is>
      </c>
      <c r="BL236" t="inlineStr">
        <is>
          <t>T</t>
        </is>
      </c>
      <c r="BM236" t="inlineStr">
        <is>
          <t>T</t>
        </is>
      </c>
      <c r="BN236" t="inlineStr">
        <is>
          <t>T</t>
        </is>
      </c>
      <c r="BO236" t="inlineStr">
        <is>
          <t>T</t>
        </is>
      </c>
      <c r="BP236" t="inlineStr">
        <is>
          <t>T</t>
        </is>
      </c>
      <c r="BQ236" t="inlineStr">
        <is>
          <t>T</t>
        </is>
      </c>
      <c r="BR236" t="inlineStr">
        <is>
          <t>T</t>
        </is>
      </c>
      <c r="BS236" t="inlineStr">
        <is>
          <t>T</t>
        </is>
      </c>
    </row>
    <row r="237">
      <c r="A237" t="inlineStr">
        <is>
          <t>OREAS0002Pa</t>
        </is>
      </c>
      <c r="B237" t="inlineStr">
        <is>
          <t>T</t>
        </is>
      </c>
      <c r="C237" t="inlineStr">
        <is>
          <t>T</t>
        </is>
      </c>
      <c r="D237" t="inlineStr">
        <is>
          <t>T</t>
        </is>
      </c>
      <c r="E237" t="n">
        <v>8.54e-05</v>
      </c>
      <c r="F237" t="inlineStr">
        <is>
          <t>T</t>
        </is>
      </c>
      <c r="G237" t="inlineStr">
        <is>
          <t>T</t>
        </is>
      </c>
      <c r="H237" t="inlineStr">
        <is>
          <t>T</t>
        </is>
      </c>
      <c r="I237" t="inlineStr">
        <is>
          <t>T</t>
        </is>
      </c>
      <c r="J237" t="inlineStr">
        <is>
          <t>T</t>
        </is>
      </c>
      <c r="K237" t="inlineStr">
        <is>
          <t>T</t>
        </is>
      </c>
      <c r="L237" t="inlineStr">
        <is>
          <t>T</t>
        </is>
      </c>
      <c r="M237" t="inlineStr">
        <is>
          <t>T</t>
        </is>
      </c>
      <c r="N237" t="inlineStr">
        <is>
          <t>T</t>
        </is>
      </c>
      <c r="O237" t="inlineStr">
        <is>
          <t>T</t>
        </is>
      </c>
      <c r="P237" t="inlineStr">
        <is>
          <t>T</t>
        </is>
      </c>
      <c r="Q237" t="inlineStr">
        <is>
          <t>T</t>
        </is>
      </c>
      <c r="R237" t="inlineStr">
        <is>
          <t>T</t>
        </is>
      </c>
      <c r="S237" t="inlineStr">
        <is>
          <t>T</t>
        </is>
      </c>
      <c r="T237" t="inlineStr">
        <is>
          <t>T</t>
        </is>
      </c>
      <c r="U237" t="inlineStr">
        <is>
          <t>T</t>
        </is>
      </c>
      <c r="V237" t="inlineStr">
        <is>
          <t>T</t>
        </is>
      </c>
      <c r="W237" t="inlineStr">
        <is>
          <t>T</t>
        </is>
      </c>
      <c r="X237" t="inlineStr">
        <is>
          <t>T</t>
        </is>
      </c>
      <c r="Y237" t="inlineStr">
        <is>
          <t>T</t>
        </is>
      </c>
      <c r="Z237" t="inlineStr">
        <is>
          <t>T</t>
        </is>
      </c>
      <c r="AA237" t="inlineStr">
        <is>
          <t>T</t>
        </is>
      </c>
      <c r="AB237" t="inlineStr">
        <is>
          <t>T</t>
        </is>
      </c>
      <c r="AC237" t="inlineStr">
        <is>
          <t>T</t>
        </is>
      </c>
      <c r="AD237" t="inlineStr">
        <is>
          <t>T</t>
        </is>
      </c>
      <c r="AE237" t="inlineStr">
        <is>
          <t>T</t>
        </is>
      </c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T</t>
        </is>
      </c>
      <c r="AJ237" t="inlineStr">
        <is>
          <t>T</t>
        </is>
      </c>
      <c r="AK237" t="inlineStr">
        <is>
          <t>T</t>
        </is>
      </c>
      <c r="AL237" t="inlineStr">
        <is>
          <t>T</t>
        </is>
      </c>
      <c r="AM237" t="inlineStr">
        <is>
          <t>T</t>
        </is>
      </c>
      <c r="AN237" t="inlineStr">
        <is>
          <t>T</t>
        </is>
      </c>
      <c r="AO237" t="inlineStr">
        <is>
          <t>T</t>
        </is>
      </c>
      <c r="AP237" t="inlineStr">
        <is>
          <t>T</t>
        </is>
      </c>
      <c r="AQ237" t="inlineStr">
        <is>
          <t>T</t>
        </is>
      </c>
      <c r="AR237" t="inlineStr">
        <is>
          <t>T</t>
        </is>
      </c>
      <c r="AS237" t="inlineStr">
        <is>
          <t>T</t>
        </is>
      </c>
      <c r="AT237" t="inlineStr">
        <is>
          <t>T</t>
        </is>
      </c>
      <c r="AU237" t="inlineStr">
        <is>
          <t>T</t>
        </is>
      </c>
      <c r="AV237" t="inlineStr">
        <is>
          <t>T</t>
        </is>
      </c>
      <c r="AW237" t="inlineStr">
        <is>
          <t>T</t>
        </is>
      </c>
      <c r="AX237" t="inlineStr">
        <is>
          <t>T</t>
        </is>
      </c>
      <c r="AY237" t="inlineStr">
        <is>
          <t>T</t>
        </is>
      </c>
      <c r="AZ237" t="inlineStr">
        <is>
          <t>T</t>
        </is>
      </c>
      <c r="BA237" t="inlineStr">
        <is>
          <t>T</t>
        </is>
      </c>
      <c r="BB237" t="inlineStr">
        <is>
          <t>T</t>
        </is>
      </c>
      <c r="BC237" t="inlineStr">
        <is>
          <t>T</t>
        </is>
      </c>
      <c r="BD237" t="inlineStr">
        <is>
          <t>T</t>
        </is>
      </c>
      <c r="BE237" t="inlineStr">
        <is>
          <t>T</t>
        </is>
      </c>
      <c r="BF237" t="inlineStr">
        <is>
          <t>T</t>
        </is>
      </c>
      <c r="BG237" t="inlineStr">
        <is>
          <t>T</t>
        </is>
      </c>
      <c r="BH237" t="inlineStr">
        <is>
          <t>T</t>
        </is>
      </c>
      <c r="BI237" t="inlineStr">
        <is>
          <t>T</t>
        </is>
      </c>
      <c r="BJ237" t="inlineStr">
        <is>
          <t>T</t>
        </is>
      </c>
      <c r="BK237" t="inlineStr">
        <is>
          <t>T</t>
        </is>
      </c>
      <c r="BL237" t="inlineStr">
        <is>
          <t>T</t>
        </is>
      </c>
      <c r="BM237" t="inlineStr">
        <is>
          <t>T</t>
        </is>
      </c>
      <c r="BN237" t="inlineStr">
        <is>
          <t>T</t>
        </is>
      </c>
      <c r="BO237" t="inlineStr">
        <is>
          <t>T</t>
        </is>
      </c>
      <c r="BP237" t="inlineStr">
        <is>
          <t>T</t>
        </is>
      </c>
      <c r="BQ237" t="inlineStr">
        <is>
          <t>T</t>
        </is>
      </c>
      <c r="BR237" t="inlineStr">
        <is>
          <t>T</t>
        </is>
      </c>
      <c r="BS237" t="inlineStr">
        <is>
          <t>T</t>
        </is>
      </c>
    </row>
    <row r="238">
      <c r="A238" t="inlineStr">
        <is>
          <t>OREAS0002Pd</t>
        </is>
      </c>
      <c r="B238" t="inlineStr">
        <is>
          <t>T</t>
        </is>
      </c>
      <c r="C238" t="inlineStr">
        <is>
          <t>T</t>
        </is>
      </c>
      <c r="D238" t="inlineStr">
        <is>
          <t>T</t>
        </is>
      </c>
      <c r="E238" t="n">
        <v>8.85e-05</v>
      </c>
      <c r="F238" t="inlineStr">
        <is>
          <t>T</t>
        </is>
      </c>
      <c r="G238" t="inlineStr">
        <is>
          <t>T</t>
        </is>
      </c>
      <c r="H238" t="inlineStr">
        <is>
          <t>T</t>
        </is>
      </c>
      <c r="I238" t="inlineStr">
        <is>
          <t>T</t>
        </is>
      </c>
      <c r="J238" t="inlineStr">
        <is>
          <t>T</t>
        </is>
      </c>
      <c r="K238" t="inlineStr">
        <is>
          <t>T</t>
        </is>
      </c>
      <c r="L238" t="inlineStr">
        <is>
          <t>T</t>
        </is>
      </c>
      <c r="M238" t="inlineStr">
        <is>
          <t>T</t>
        </is>
      </c>
      <c r="N238" t="inlineStr">
        <is>
          <t>T</t>
        </is>
      </c>
      <c r="O238" t="inlineStr">
        <is>
          <t>T</t>
        </is>
      </c>
      <c r="P238" t="inlineStr">
        <is>
          <t>T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T</t>
        </is>
      </c>
      <c r="U238" t="inlineStr">
        <is>
          <t>T</t>
        </is>
      </c>
      <c r="V238" t="inlineStr">
        <is>
          <t>T</t>
        </is>
      </c>
      <c r="W238" t="inlineStr">
        <is>
          <t>T</t>
        </is>
      </c>
      <c r="X238" t="inlineStr">
        <is>
          <t>T</t>
        </is>
      </c>
      <c r="Y238" t="inlineStr">
        <is>
          <t>T</t>
        </is>
      </c>
      <c r="Z238" t="inlineStr">
        <is>
          <t>T</t>
        </is>
      </c>
      <c r="AA238" t="inlineStr">
        <is>
          <t>T</t>
        </is>
      </c>
      <c r="AB238" t="inlineStr">
        <is>
          <t>T</t>
        </is>
      </c>
      <c r="AC238" t="inlineStr">
        <is>
          <t>T</t>
        </is>
      </c>
      <c r="AD238" t="inlineStr">
        <is>
          <t>T</t>
        </is>
      </c>
      <c r="AE238" t="inlineStr">
        <is>
          <t>T</t>
        </is>
      </c>
      <c r="AF238" t="inlineStr">
        <is>
          <t>T</t>
        </is>
      </c>
      <c r="AG238" t="inlineStr">
        <is>
          <t>T</t>
        </is>
      </c>
      <c r="AH238" t="inlineStr">
        <is>
          <t>T</t>
        </is>
      </c>
      <c r="AI238" t="inlineStr">
        <is>
          <t>T</t>
        </is>
      </c>
      <c r="AJ238" t="inlineStr">
        <is>
          <t>T</t>
        </is>
      </c>
      <c r="AK238" t="inlineStr">
        <is>
          <t>T</t>
        </is>
      </c>
      <c r="AL238" t="inlineStr">
        <is>
          <t>T</t>
        </is>
      </c>
      <c r="AM238" t="inlineStr">
        <is>
          <t>T</t>
        </is>
      </c>
      <c r="AN238" t="inlineStr">
        <is>
          <t>T</t>
        </is>
      </c>
      <c r="AO238" t="inlineStr">
        <is>
          <t>T</t>
        </is>
      </c>
      <c r="AP238" t="inlineStr">
        <is>
          <t>T</t>
        </is>
      </c>
      <c r="AQ238" t="inlineStr">
        <is>
          <t>T</t>
        </is>
      </c>
      <c r="AR238" t="inlineStr">
        <is>
          <t>T</t>
        </is>
      </c>
      <c r="AS238" t="inlineStr">
        <is>
          <t>T</t>
        </is>
      </c>
      <c r="AT238" t="inlineStr">
        <is>
          <t>T</t>
        </is>
      </c>
      <c r="AU238" t="inlineStr">
        <is>
          <t>T</t>
        </is>
      </c>
      <c r="AV238" t="inlineStr">
        <is>
          <t>T</t>
        </is>
      </c>
      <c r="AW238" t="inlineStr">
        <is>
          <t>T</t>
        </is>
      </c>
      <c r="AX238" t="inlineStr">
        <is>
          <t>T</t>
        </is>
      </c>
      <c r="AY238" t="inlineStr">
        <is>
          <t>T</t>
        </is>
      </c>
      <c r="AZ238" t="inlineStr">
        <is>
          <t>T</t>
        </is>
      </c>
      <c r="BA238" t="inlineStr">
        <is>
          <t>T</t>
        </is>
      </c>
      <c r="BB238" t="inlineStr">
        <is>
          <t>T</t>
        </is>
      </c>
      <c r="BC238" t="inlineStr">
        <is>
          <t>T</t>
        </is>
      </c>
      <c r="BD238" t="inlineStr">
        <is>
          <t>T</t>
        </is>
      </c>
      <c r="BE238" t="inlineStr">
        <is>
          <t>T</t>
        </is>
      </c>
      <c r="BF238" t="inlineStr">
        <is>
          <t>T</t>
        </is>
      </c>
      <c r="BG238" t="inlineStr">
        <is>
          <t>T</t>
        </is>
      </c>
      <c r="BH238" t="inlineStr">
        <is>
          <t>T</t>
        </is>
      </c>
      <c r="BI238" t="inlineStr">
        <is>
          <t>T</t>
        </is>
      </c>
      <c r="BJ238" t="inlineStr">
        <is>
          <t>T</t>
        </is>
      </c>
      <c r="BK238" t="inlineStr">
        <is>
          <t>T</t>
        </is>
      </c>
      <c r="BL238" t="inlineStr">
        <is>
          <t>T</t>
        </is>
      </c>
      <c r="BM238" t="inlineStr">
        <is>
          <t>T</t>
        </is>
      </c>
      <c r="BN238" t="inlineStr">
        <is>
          <t>T</t>
        </is>
      </c>
      <c r="BO238" t="inlineStr">
        <is>
          <t>T</t>
        </is>
      </c>
      <c r="BP238" t="inlineStr">
        <is>
          <t>T</t>
        </is>
      </c>
      <c r="BQ238" t="inlineStr">
        <is>
          <t>T</t>
        </is>
      </c>
      <c r="BR238" t="inlineStr">
        <is>
          <t>T</t>
        </is>
      </c>
      <c r="BS238" t="inlineStr">
        <is>
          <t>T</t>
        </is>
      </c>
    </row>
    <row r="239">
      <c r="A239" t="inlineStr">
        <is>
          <t>OREAS0030a</t>
        </is>
      </c>
      <c r="B239" t="n">
        <v>2.8e-06</v>
      </c>
      <c r="C239" t="n">
        <v>7.9</v>
      </c>
      <c r="D239" t="n">
        <v>0.000155</v>
      </c>
      <c r="E239" s="2" t="n">
        <v>2e-07</v>
      </c>
      <c r="F239" t="inlineStr">
        <is>
          <t>T</t>
        </is>
      </c>
      <c r="G239" t="n">
        <v>0.0537</v>
      </c>
      <c r="H239" t="n">
        <v>0.000218</v>
      </c>
      <c r="I239" t="n">
        <v>3.2e-06</v>
      </c>
      <c r="J239" t="n">
        <v>5.67</v>
      </c>
      <c r="K239" t="n">
        <v>1.4e-05</v>
      </c>
      <c r="L239" t="n">
        <v>0.0058</v>
      </c>
      <c r="M239" t="inlineStr">
        <is>
          <t>T</t>
        </is>
      </c>
      <c r="N239" t="n">
        <v>0.00451</v>
      </c>
      <c r="O239" t="n">
        <v>0.0156</v>
      </c>
      <c r="P239" t="n">
        <v>0.000117</v>
      </c>
      <c r="Q239" t="n">
        <v>0.00444</v>
      </c>
      <c r="R239" t="n">
        <v>0.000436</v>
      </c>
      <c r="S239" t="n">
        <v>0.000204</v>
      </c>
      <c r="T239" t="n">
        <v>0.000182</v>
      </c>
      <c r="U239" t="n">
        <v>8.06</v>
      </c>
      <c r="V239" t="n">
        <v>0.00223</v>
      </c>
      <c r="W239" t="n">
        <v>0.000541</v>
      </c>
      <c r="X239" t="n">
        <v>1.3e-05</v>
      </c>
      <c r="Y239" t="n">
        <v>0.000481</v>
      </c>
      <c r="Z239" t="inlineStr">
        <is>
          <t>T</t>
        </is>
      </c>
      <c r="AA239" t="n">
        <v>7.8e-05</v>
      </c>
      <c r="AB239" t="n">
        <v>7.2e-06</v>
      </c>
      <c r="AC239" t="inlineStr">
        <is>
          <t>T</t>
        </is>
      </c>
      <c r="AD239" t="n">
        <v>1.71</v>
      </c>
      <c r="AE239" t="n">
        <v>0.00283</v>
      </c>
      <c r="AF239" t="n">
        <v>0.00109</v>
      </c>
      <c r="AG239" t="n">
        <v>2.3e-05</v>
      </c>
      <c r="AH239" t="n">
        <v>4.58</v>
      </c>
      <c r="AI239" t="n">
        <v>0.116</v>
      </c>
      <c r="AJ239" t="n">
        <v>0.000427</v>
      </c>
      <c r="AK239" t="n">
        <v>2.38</v>
      </c>
      <c r="AL239" t="n">
        <v>0.00455</v>
      </c>
      <c r="AM239" t="n">
        <v>0.00275</v>
      </c>
      <c r="AN239" t="n">
        <v>0.0145</v>
      </c>
      <c r="AO239" t="n">
        <v>0.255</v>
      </c>
      <c r="AP239" t="n">
        <v>0.000375</v>
      </c>
      <c r="AQ239" s="2" t="n">
        <v>2e-07</v>
      </c>
      <c r="AR239" t="n">
        <v>0.000696</v>
      </c>
      <c r="AS239" s="2" t="n">
        <v>5e-07</v>
      </c>
      <c r="AT239" t="n">
        <v>0.00368</v>
      </c>
      <c r="AU239" t="inlineStr">
        <is>
          <t>T</t>
        </is>
      </c>
      <c r="AV239" t="inlineStr">
        <is>
          <t>T</t>
        </is>
      </c>
      <c r="AW239" t="inlineStr">
        <is>
          <t>T</t>
        </is>
      </c>
      <c r="AX239" t="n">
        <v>0.044</v>
      </c>
      <c r="AY239" t="inlineStr">
        <is>
          <t>T</t>
        </is>
      </c>
      <c r="AZ239" t="n">
        <v>0.002</v>
      </c>
      <c r="BA239" t="inlineStr">
        <is>
          <t>T</t>
        </is>
      </c>
      <c r="BB239" t="n">
        <v>21.9554182</v>
      </c>
      <c r="BC239" t="n">
        <v>0.000568</v>
      </c>
      <c r="BD239" t="n">
        <v>0.000188</v>
      </c>
      <c r="BE239" t="n">
        <v>0.0776</v>
      </c>
      <c r="BF239" t="n">
        <v>0.000297</v>
      </c>
      <c r="BG239" t="n">
        <v>7.8e-05</v>
      </c>
      <c r="BH239" t="inlineStr">
        <is>
          <t>T</t>
        </is>
      </c>
      <c r="BI239" t="n">
        <v>0.000378</v>
      </c>
      <c r="BJ239" t="n">
        <v>1.22</v>
      </c>
      <c r="BK239" t="n">
        <v>1.3e-05</v>
      </c>
      <c r="BL239" t="n">
        <v>2.7e-05</v>
      </c>
      <c r="BM239" t="n">
        <v>0.000134</v>
      </c>
      <c r="BN239" t="n">
        <v>0.0208</v>
      </c>
      <c r="BO239" t="n">
        <v>2.1e-05</v>
      </c>
      <c r="BP239" t="n">
        <v>0.00195</v>
      </c>
      <c r="BQ239" t="n">
        <v>0.000155</v>
      </c>
      <c r="BR239" t="n">
        <v>0.0109</v>
      </c>
      <c r="BS239" t="n">
        <v>0.0204</v>
      </c>
    </row>
    <row r="240">
      <c r="A240" t="inlineStr">
        <is>
          <t>OREAS0315</t>
        </is>
      </c>
      <c r="B240" t="n">
        <v>0.00721</v>
      </c>
      <c r="C240" t="n">
        <v>5.24</v>
      </c>
      <c r="D240" t="n">
        <v>0.0145</v>
      </c>
      <c r="E240" t="inlineStr">
        <is>
          <t>T</t>
        </is>
      </c>
      <c r="F240" t="n">
        <v>0.009900000000000001</v>
      </c>
      <c r="G240" t="n">
        <v>0.2212259</v>
      </c>
      <c r="H240" t="n">
        <v>0.000222</v>
      </c>
      <c r="I240" t="n">
        <v>0.000828</v>
      </c>
      <c r="J240" t="n">
        <v>1.03</v>
      </c>
      <c r="K240" t="n">
        <v>0.014</v>
      </c>
      <c r="L240" t="n">
        <v>0.0064</v>
      </c>
      <c r="M240" t="inlineStr">
        <is>
          <t>T</t>
        </is>
      </c>
      <c r="N240" t="n">
        <v>0.00177</v>
      </c>
      <c r="O240" t="n">
        <v>0.0161</v>
      </c>
      <c r="P240" t="n">
        <v>0.000324</v>
      </c>
      <c r="Q240" t="n">
        <v>0.0785</v>
      </c>
      <c r="R240" t="n">
        <v>0.000317</v>
      </c>
      <c r="S240" t="n">
        <v>0.000162</v>
      </c>
      <c r="T240" t="n">
        <v>0.000103</v>
      </c>
      <c r="U240" t="n">
        <v>5.18</v>
      </c>
      <c r="V240" t="n">
        <v>0.00159</v>
      </c>
      <c r="W240" t="n">
        <v>0.00042</v>
      </c>
      <c r="X240" t="n">
        <v>0.000443</v>
      </c>
      <c r="Y240" t="n">
        <v>0.000205</v>
      </c>
      <c r="Z240" t="n">
        <v>0.000209</v>
      </c>
      <c r="AA240" t="n">
        <v>5.7e-05</v>
      </c>
      <c r="AB240" t="n">
        <v>0.000151</v>
      </c>
      <c r="AC240" t="inlineStr">
        <is>
          <t>T</t>
        </is>
      </c>
      <c r="AD240" t="n">
        <v>2.57</v>
      </c>
      <c r="AE240" t="n">
        <v>0.00316</v>
      </c>
      <c r="AF240" t="n">
        <v>0.00217</v>
      </c>
      <c r="AG240" t="n">
        <v>2.5e-05</v>
      </c>
      <c r="AH240" t="n">
        <v>0.858</v>
      </c>
      <c r="AI240" t="n">
        <v>0.113</v>
      </c>
      <c r="AJ240" t="n">
        <v>0.0009840000000000001</v>
      </c>
      <c r="AK240" t="n">
        <v>0.092</v>
      </c>
      <c r="AL240" t="n">
        <v>0.000973</v>
      </c>
      <c r="AM240" t="n">
        <v>0.00271</v>
      </c>
      <c r="AN240" t="n">
        <v>0.0237</v>
      </c>
      <c r="AO240" t="n">
        <v>0.034</v>
      </c>
      <c r="AP240" t="n">
        <v>3.79</v>
      </c>
      <c r="AQ240" t="inlineStr">
        <is>
          <t>T</t>
        </is>
      </c>
      <c r="AR240" t="n">
        <v>0.000727</v>
      </c>
      <c r="AS240" t="inlineStr">
        <is>
          <t>T</t>
        </is>
      </c>
      <c r="AT240" t="n">
        <v>0.0126</v>
      </c>
      <c r="AU240" t="inlineStr">
        <is>
          <t>T</t>
        </is>
      </c>
      <c r="AV240" t="inlineStr">
        <is>
          <t>T</t>
        </is>
      </c>
      <c r="AW240" t="inlineStr">
        <is>
          <t>T</t>
        </is>
      </c>
      <c r="AX240" t="n">
        <v>5.37</v>
      </c>
      <c r="AY240" t="n">
        <v>0.0092</v>
      </c>
      <c r="AZ240" t="n">
        <v>0.000922</v>
      </c>
      <c r="BA240" t="n">
        <v>0.000291</v>
      </c>
      <c r="BB240" t="n">
        <v>26.1576582</v>
      </c>
      <c r="BC240" t="n">
        <v>0.000507</v>
      </c>
      <c r="BD240" t="n">
        <v>0.000314</v>
      </c>
      <c r="BE240" t="n">
        <v>0.0061</v>
      </c>
      <c r="BF240" t="n">
        <v>2.2e-05</v>
      </c>
      <c r="BG240" t="n">
        <v>5.6e-05</v>
      </c>
      <c r="BH240" t="n">
        <v>2.6e-05</v>
      </c>
      <c r="BI240" t="n">
        <v>0.00109</v>
      </c>
      <c r="BJ240" t="n">
        <v>0.168</v>
      </c>
      <c r="BK240" t="n">
        <v>0.00196</v>
      </c>
      <c r="BL240" t="n">
        <v>2.8e-05</v>
      </c>
      <c r="BM240" t="n">
        <v>0.000392</v>
      </c>
      <c r="BN240" t="n">
        <v>0.0117</v>
      </c>
      <c r="BO240" t="n">
        <v>0.000199</v>
      </c>
      <c r="BP240" t="n">
        <v>0.00149</v>
      </c>
      <c r="BQ240" t="n">
        <v>0.000171</v>
      </c>
      <c r="BR240" t="n">
        <v>5.45</v>
      </c>
      <c r="BS240" t="n">
        <v>0.0066</v>
      </c>
    </row>
    <row r="241">
      <c r="A241" t="inlineStr">
        <is>
          <t>OREAS0316</t>
        </is>
      </c>
      <c r="B241" t="n">
        <v>0.0102</v>
      </c>
      <c r="C241" t="n">
        <v>4.37</v>
      </c>
      <c r="D241" t="n">
        <v>0.0368</v>
      </c>
      <c r="E241" t="inlineStr">
        <is>
          <t>T</t>
        </is>
      </c>
      <c r="F241" t="n">
        <v>0.0083</v>
      </c>
      <c r="G241" t="n">
        <v>0.1889824</v>
      </c>
      <c r="H241" t="n">
        <v>0.000189</v>
      </c>
      <c r="I241" t="n">
        <v>0.00146</v>
      </c>
      <c r="J241" t="n">
        <v>0.9350000000000001</v>
      </c>
      <c r="K241" t="n">
        <v>0.0255</v>
      </c>
      <c r="L241" t="n">
        <v>0.0058</v>
      </c>
      <c r="M241" t="inlineStr">
        <is>
          <t>T</t>
        </is>
      </c>
      <c r="N241" t="n">
        <v>0.00127</v>
      </c>
      <c r="O241" t="n">
        <v>0.0098</v>
      </c>
      <c r="P241" t="n">
        <v>0.00026</v>
      </c>
      <c r="Q241" t="n">
        <v>0.161</v>
      </c>
      <c r="R241" t="n">
        <v>0.00031</v>
      </c>
      <c r="S241" t="n">
        <v>0.000159</v>
      </c>
      <c r="T241" t="n">
        <v>0.000119</v>
      </c>
      <c r="U241" t="n">
        <v>5.97</v>
      </c>
      <c r="V241" t="n">
        <v>0.00145</v>
      </c>
      <c r="W241" t="n">
        <v>0.0004</v>
      </c>
      <c r="X241" t="n">
        <v>0.000422</v>
      </c>
      <c r="Y241" t="n">
        <v>0.000171</v>
      </c>
      <c r="Z241" t="n">
        <v>0.000383</v>
      </c>
      <c r="AA241" t="n">
        <v>5.9e-05</v>
      </c>
      <c r="AB241" t="n">
        <v>0.000164</v>
      </c>
      <c r="AC241" t="inlineStr">
        <is>
          <t>T</t>
        </is>
      </c>
      <c r="AD241" t="n">
        <v>2.13</v>
      </c>
      <c r="AE241" t="n">
        <v>0.0029</v>
      </c>
      <c r="AF241" t="n">
        <v>0.00174</v>
      </c>
      <c r="AG241" t="n">
        <v>2.3e-05</v>
      </c>
      <c r="AH241" t="n">
        <v>0.666</v>
      </c>
      <c r="AI241" t="n">
        <v>0.447</v>
      </c>
      <c r="AJ241" t="n">
        <v>0.00163</v>
      </c>
      <c r="AK241" t="n">
        <v>0.07000000000000001</v>
      </c>
      <c r="AL241" t="n">
        <v>0.000886</v>
      </c>
      <c r="AM241" t="n">
        <v>0.00249</v>
      </c>
      <c r="AN241" t="n">
        <v>0.011</v>
      </c>
      <c r="AO241" t="n">
        <v>0.031</v>
      </c>
      <c r="AP241" t="n">
        <v>5.02</v>
      </c>
      <c r="AQ241" t="inlineStr">
        <is>
          <t>T</t>
        </is>
      </c>
      <c r="AR241" t="n">
        <v>0.00066</v>
      </c>
      <c r="AS241" t="inlineStr">
        <is>
          <t>T</t>
        </is>
      </c>
      <c r="AT241" t="n">
        <v>0.0101</v>
      </c>
      <c r="AU241" t="inlineStr">
        <is>
          <t>T</t>
        </is>
      </c>
      <c r="AV241" t="inlineStr">
        <is>
          <t>T</t>
        </is>
      </c>
      <c r="AW241" t="inlineStr">
        <is>
          <t>T</t>
        </is>
      </c>
      <c r="AX241" t="n">
        <v>8.890000000000001</v>
      </c>
      <c r="AY241" t="n">
        <v>0.0122</v>
      </c>
      <c r="AZ241" t="n">
        <v>0.0007470000000000001</v>
      </c>
      <c r="BA241" t="n">
        <v>0.000293</v>
      </c>
      <c r="BB241" t="n">
        <v>22.0582539</v>
      </c>
      <c r="BC241" t="n">
        <v>0.000498</v>
      </c>
      <c r="BD241" t="n">
        <v>0.000317</v>
      </c>
      <c r="BE241" t="n">
        <v>0.0055</v>
      </c>
      <c r="BF241" s="2" t="n">
        <v>5e-06</v>
      </c>
      <c r="BG241" t="n">
        <v>5.7e-05</v>
      </c>
      <c r="BH241" t="n">
        <v>2.6e-05</v>
      </c>
      <c r="BI241" t="n">
        <v>0.000897</v>
      </c>
      <c r="BJ241" t="n">
        <v>0.2037766</v>
      </c>
      <c r="BK241" t="n">
        <v>0.0016</v>
      </c>
      <c r="BL241" t="n">
        <v>2.6e-05</v>
      </c>
      <c r="BM241" t="n">
        <v>0.00035</v>
      </c>
      <c r="BN241" t="n">
        <v>0.0102</v>
      </c>
      <c r="BO241" t="n">
        <v>0.000216</v>
      </c>
      <c r="BP241" t="n">
        <v>0.00157</v>
      </c>
      <c r="BQ241" t="n">
        <v>0.000165</v>
      </c>
      <c r="BR241" t="n">
        <v>11.16</v>
      </c>
      <c r="BS241" t="n">
        <v>0.0054</v>
      </c>
    </row>
    <row r="242">
      <c r="A242" t="inlineStr">
        <is>
          <t>OREAS0317</t>
        </is>
      </c>
      <c r="B242" t="n">
        <v>0.0232</v>
      </c>
      <c r="C242" t="n">
        <v>3.02</v>
      </c>
      <c r="D242" t="n">
        <v>0.0237</v>
      </c>
      <c r="E242" t="inlineStr">
        <is>
          <t>T</t>
        </is>
      </c>
      <c r="F242" t="n">
        <v>0.00471</v>
      </c>
      <c r="G242" t="n">
        <v>0.3269127</v>
      </c>
      <c r="H242" t="n">
        <v>0.000148</v>
      </c>
      <c r="I242" t="n">
        <v>0.00444</v>
      </c>
      <c r="J242" t="n">
        <v>0.583</v>
      </c>
      <c r="K242" t="n">
        <v>0.0374</v>
      </c>
      <c r="L242" t="n">
        <v>0.00372</v>
      </c>
      <c r="M242" t="inlineStr">
        <is>
          <t>T</t>
        </is>
      </c>
      <c r="N242" t="n">
        <v>0.00125</v>
      </c>
      <c r="O242" t="n">
        <v>0.0064</v>
      </c>
      <c r="P242" t="n">
        <v>0.000186</v>
      </c>
      <c r="Q242" t="n">
        <v>0.413</v>
      </c>
      <c r="R242" t="n">
        <v>0.000218</v>
      </c>
      <c r="S242" t="n">
        <v>0.000113</v>
      </c>
      <c r="T242" t="n">
        <v>6.1e-05</v>
      </c>
      <c r="U242" t="n">
        <v>6.83</v>
      </c>
      <c r="V242" t="n">
        <v>0.00107</v>
      </c>
      <c r="W242" t="n">
        <v>0.000263</v>
      </c>
      <c r="X242" t="n">
        <v>0.000335</v>
      </c>
      <c r="Y242" t="n">
        <v>0.000133</v>
      </c>
      <c r="Z242" t="n">
        <v>0.000601</v>
      </c>
      <c r="AA242" t="n">
        <v>4e-05</v>
      </c>
      <c r="AB242" t="n">
        <v>0.000118</v>
      </c>
      <c r="AC242" t="inlineStr">
        <is>
          <t>T</t>
        </is>
      </c>
      <c r="AD242" t="n">
        <v>1.62</v>
      </c>
      <c r="AE242" t="n">
        <v>0.00159</v>
      </c>
      <c r="AF242" t="n">
        <v>0.00141</v>
      </c>
      <c r="AG242" t="n">
        <v>1.7e-05</v>
      </c>
      <c r="AH242" t="n">
        <v>0.388</v>
      </c>
      <c r="AI242" t="n">
        <v>0.679</v>
      </c>
      <c r="AJ242" t="n">
        <v>0.00415</v>
      </c>
      <c r="AK242" t="n">
        <v>0.061</v>
      </c>
      <c r="AL242" t="n">
        <v>0.000571</v>
      </c>
      <c r="AM242" t="n">
        <v>0.00158</v>
      </c>
      <c r="AN242" t="n">
        <v>0.0104</v>
      </c>
      <c r="AO242" t="n">
        <v>0.03</v>
      </c>
      <c r="AP242" t="n">
        <v>12.13</v>
      </c>
      <c r="AQ242" t="inlineStr">
        <is>
          <t>T</t>
        </is>
      </c>
      <c r="AR242" t="n">
        <v>0.000429</v>
      </c>
      <c r="AS242" t="inlineStr">
        <is>
          <t>T</t>
        </is>
      </c>
      <c r="AT242" t="n">
        <v>0.0076</v>
      </c>
      <c r="AU242" t="n">
        <v>9.6e-06</v>
      </c>
      <c r="AV242" t="inlineStr">
        <is>
          <t>T</t>
        </is>
      </c>
      <c r="AW242" t="inlineStr">
        <is>
          <t>T</t>
        </is>
      </c>
      <c r="AX242" t="n">
        <v>14.78</v>
      </c>
      <c r="AY242" t="n">
        <v>0.0224</v>
      </c>
      <c r="AZ242" t="n">
        <v>0.000531</v>
      </c>
      <c r="BA242" t="n">
        <v>0.000498</v>
      </c>
      <c r="BB242" t="n">
        <v>14.5605978</v>
      </c>
      <c r="BC242" t="n">
        <v>0.000339</v>
      </c>
      <c r="BD242" t="n">
        <v>0.000361</v>
      </c>
      <c r="BE242" t="n">
        <v>0.0101</v>
      </c>
      <c r="BF242" s="2" t="n">
        <v>5e-06</v>
      </c>
      <c r="BG242" t="n">
        <v>3.7e-05</v>
      </c>
      <c r="BH242" t="n">
        <v>8.6e-05</v>
      </c>
      <c r="BI242" t="n">
        <v>0.000617</v>
      </c>
      <c r="BJ242" t="n">
        <v>0.106</v>
      </c>
      <c r="BK242" t="n">
        <v>0.00178</v>
      </c>
      <c r="BL242" t="n">
        <v>1.8e-05</v>
      </c>
      <c r="BM242" t="n">
        <v>0.000449</v>
      </c>
      <c r="BN242" t="n">
        <v>0.007</v>
      </c>
      <c r="BO242" t="n">
        <v>0.000171</v>
      </c>
      <c r="BP242" t="n">
        <v>0.00103</v>
      </c>
      <c r="BQ242" t="n">
        <v>0.000118</v>
      </c>
      <c r="BR242" t="n">
        <v>17.45</v>
      </c>
      <c r="BS242" t="n">
        <v>0.00409</v>
      </c>
    </row>
    <row r="243">
      <c r="A243" t="inlineStr">
        <is>
          <t>OREAS0032</t>
        </is>
      </c>
      <c r="B243" t="n">
        <v>0.0566</v>
      </c>
      <c r="C243" t="inlineStr">
        <is>
          <t>T</t>
        </is>
      </c>
      <c r="D243" t="inlineStr">
        <is>
          <t>T</t>
        </is>
      </c>
      <c r="E243" t="n">
        <v>0.000261</v>
      </c>
      <c r="F243" t="inlineStr">
        <is>
          <t>T</t>
        </is>
      </c>
      <c r="G243" t="inlineStr">
        <is>
          <t>T</t>
        </is>
      </c>
      <c r="H243" t="inlineStr">
        <is>
          <t>T</t>
        </is>
      </c>
      <c r="I243" t="inlineStr">
        <is>
          <t>T</t>
        </is>
      </c>
      <c r="J243" t="inlineStr">
        <is>
          <t>T</t>
        </is>
      </c>
      <c r="K243" t="inlineStr">
        <is>
          <t>T</t>
        </is>
      </c>
      <c r="L243" t="inlineStr">
        <is>
          <t>T</t>
        </is>
      </c>
      <c r="M243" t="inlineStr">
        <is>
          <t>T</t>
        </is>
      </c>
      <c r="N243" t="inlineStr">
        <is>
          <t>T</t>
        </is>
      </c>
      <c r="O243" t="inlineStr">
        <is>
          <t>T</t>
        </is>
      </c>
      <c r="P243" t="inlineStr">
        <is>
          <t>T</t>
        </is>
      </c>
      <c r="Q243" t="n">
        <v>2.95</v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T</t>
        </is>
      </c>
      <c r="AK243" t="inlineStr">
        <is>
          <t>T</t>
        </is>
      </c>
      <c r="AL243" t="inlineStr">
        <is>
          <t>T</t>
        </is>
      </c>
      <c r="AM243" t="inlineStr">
        <is>
          <t>T</t>
        </is>
      </c>
      <c r="AN243" t="inlineStr">
        <is>
          <t>T</t>
        </is>
      </c>
      <c r="AO243" t="inlineStr">
        <is>
          <t>T</t>
        </is>
      </c>
      <c r="AP243" t="n">
        <v>8.539999999999999</v>
      </c>
      <c r="AQ243" t="inlineStr">
        <is>
          <t>T</t>
        </is>
      </c>
      <c r="AR243" t="inlineStr">
        <is>
          <t>T</t>
        </is>
      </c>
      <c r="AS243" t="inlineStr">
        <is>
          <t>T</t>
        </is>
      </c>
      <c r="AT243" t="inlineStr">
        <is>
          <t>T</t>
        </is>
      </c>
      <c r="AU243" t="inlineStr">
        <is>
          <t>T</t>
        </is>
      </c>
      <c r="AV243" t="inlineStr">
        <is>
          <t>T</t>
        </is>
      </c>
      <c r="AW243" t="inlineStr">
        <is>
          <t>T</t>
        </is>
      </c>
      <c r="AX243" t="inlineStr">
        <is>
          <t>T</t>
        </is>
      </c>
      <c r="AY243" t="inlineStr">
        <is>
          <t>T</t>
        </is>
      </c>
      <c r="AZ243" t="inlineStr">
        <is>
          <t>T</t>
        </is>
      </c>
      <c r="BA243" t="inlineStr">
        <is>
          <t>T</t>
        </is>
      </c>
      <c r="BB243" t="inlineStr">
        <is>
          <t>T</t>
        </is>
      </c>
      <c r="BC243" t="inlineStr">
        <is>
          <t>T</t>
        </is>
      </c>
      <c r="BD243" t="inlineStr">
        <is>
          <t>T</t>
        </is>
      </c>
      <c r="BE243" t="inlineStr">
        <is>
          <t>T</t>
        </is>
      </c>
      <c r="BF243" t="inlineStr">
        <is>
          <t>T</t>
        </is>
      </c>
      <c r="BG243" t="inlineStr">
        <is>
          <t>T</t>
        </is>
      </c>
      <c r="BH243" t="inlineStr">
        <is>
          <t>T</t>
        </is>
      </c>
      <c r="BI243" t="inlineStr">
        <is>
          <t>T</t>
        </is>
      </c>
      <c r="BJ243" t="inlineStr">
        <is>
          <t>T</t>
        </is>
      </c>
      <c r="BK243" t="inlineStr">
        <is>
          <t>T</t>
        </is>
      </c>
      <c r="BL243" t="inlineStr">
        <is>
          <t>T</t>
        </is>
      </c>
      <c r="BM243" t="inlineStr">
        <is>
          <t>T</t>
        </is>
      </c>
      <c r="BN243" t="inlineStr">
        <is>
          <t>T</t>
        </is>
      </c>
      <c r="BO243" t="inlineStr">
        <is>
          <t>T</t>
        </is>
      </c>
      <c r="BP243" t="inlineStr">
        <is>
          <t>T</t>
        </is>
      </c>
      <c r="BQ243" t="inlineStr">
        <is>
          <t>T</t>
        </is>
      </c>
      <c r="BR243" t="n">
        <v>12.68</v>
      </c>
      <c r="BS243" t="inlineStr">
        <is>
          <t>T</t>
        </is>
      </c>
    </row>
    <row r="244">
      <c r="A244" t="inlineStr">
        <is>
          <t>OREAS0033</t>
        </is>
      </c>
      <c r="B244" t="n">
        <v>0.00735</v>
      </c>
      <c r="C244" t="inlineStr">
        <is>
          <t>T</t>
        </is>
      </c>
      <c r="D244" t="inlineStr">
        <is>
          <t>T</t>
        </is>
      </c>
      <c r="E244" t="n">
        <v>5.21e-05</v>
      </c>
      <c r="F244" t="inlineStr">
        <is>
          <t>T</t>
        </is>
      </c>
      <c r="G244" t="inlineStr">
        <is>
          <t>T</t>
        </is>
      </c>
      <c r="H244" t="inlineStr">
        <is>
          <t>T</t>
        </is>
      </c>
      <c r="I244" t="inlineStr">
        <is>
          <t>T</t>
        </is>
      </c>
      <c r="J244" t="inlineStr">
        <is>
          <t>T</t>
        </is>
      </c>
      <c r="K244" t="inlineStr">
        <is>
          <t>T</t>
        </is>
      </c>
      <c r="L244" t="inlineStr">
        <is>
          <t>T</t>
        </is>
      </c>
      <c r="M244" t="inlineStr">
        <is>
          <t>T</t>
        </is>
      </c>
      <c r="N244" t="inlineStr">
        <is>
          <t>T</t>
        </is>
      </c>
      <c r="O244" t="inlineStr">
        <is>
          <t>T</t>
        </is>
      </c>
      <c r="P244" t="inlineStr">
        <is>
          <t>T</t>
        </is>
      </c>
      <c r="Q244" t="n">
        <v>0.3464</v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T</t>
        </is>
      </c>
      <c r="AJ244" t="inlineStr">
        <is>
          <t>T</t>
        </is>
      </c>
      <c r="AK244" t="inlineStr">
        <is>
          <t>T</t>
        </is>
      </c>
      <c r="AL244" t="inlineStr">
        <is>
          <t>T</t>
        </is>
      </c>
      <c r="AM244" t="inlineStr">
        <is>
          <t>T</t>
        </is>
      </c>
      <c r="AN244" t="inlineStr">
        <is>
          <t>T</t>
        </is>
      </c>
      <c r="AO244" t="inlineStr">
        <is>
          <t>T</t>
        </is>
      </c>
      <c r="AP244" t="n">
        <v>7.15</v>
      </c>
      <c r="AQ244" t="inlineStr">
        <is>
          <t>T</t>
        </is>
      </c>
      <c r="AR244" t="inlineStr">
        <is>
          <t>T</t>
        </is>
      </c>
      <c r="AS244" t="inlineStr">
        <is>
          <t>T</t>
        </is>
      </c>
      <c r="AT244" t="inlineStr">
        <is>
          <t>T</t>
        </is>
      </c>
      <c r="AU244" t="inlineStr">
        <is>
          <t>T</t>
        </is>
      </c>
      <c r="AV244" t="inlineStr">
        <is>
          <t>T</t>
        </is>
      </c>
      <c r="AW244" t="inlineStr">
        <is>
          <t>T</t>
        </is>
      </c>
      <c r="AX244" t="inlineStr">
        <is>
          <t>T</t>
        </is>
      </c>
      <c r="AY244" t="inlineStr">
        <is>
          <t>T</t>
        </is>
      </c>
      <c r="AZ244" t="inlineStr">
        <is>
          <t>T</t>
        </is>
      </c>
      <c r="BA244" t="inlineStr">
        <is>
          <t>T</t>
        </is>
      </c>
      <c r="BB244" t="inlineStr">
        <is>
          <t>T</t>
        </is>
      </c>
      <c r="BC244" t="inlineStr">
        <is>
          <t>T</t>
        </is>
      </c>
      <c r="BD244" t="inlineStr">
        <is>
          <t>T</t>
        </is>
      </c>
      <c r="BE244" t="inlineStr">
        <is>
          <t>T</t>
        </is>
      </c>
      <c r="BF244" t="inlineStr">
        <is>
          <t>T</t>
        </is>
      </c>
      <c r="BG244" t="inlineStr">
        <is>
          <t>T</t>
        </is>
      </c>
      <c r="BH244" t="inlineStr">
        <is>
          <t>T</t>
        </is>
      </c>
      <c r="BI244" t="inlineStr">
        <is>
          <t>T</t>
        </is>
      </c>
      <c r="BJ244" t="inlineStr">
        <is>
          <t>T</t>
        </is>
      </c>
      <c r="BK244" t="inlineStr">
        <is>
          <t>T</t>
        </is>
      </c>
      <c r="BL244" t="inlineStr">
        <is>
          <t>T</t>
        </is>
      </c>
      <c r="BM244" t="inlineStr">
        <is>
          <t>T</t>
        </is>
      </c>
      <c r="BN244" t="inlineStr">
        <is>
          <t>T</t>
        </is>
      </c>
      <c r="BO244" t="inlineStr">
        <is>
          <t>T</t>
        </is>
      </c>
      <c r="BP244" t="inlineStr">
        <is>
          <t>T</t>
        </is>
      </c>
      <c r="BQ244" t="inlineStr">
        <is>
          <t>T</t>
        </is>
      </c>
      <c r="BR244" t="n">
        <v>4.06</v>
      </c>
      <c r="BS244" t="inlineStr">
        <is>
          <t>T</t>
        </is>
      </c>
    </row>
    <row r="245">
      <c r="A245" t="inlineStr">
        <is>
          <t>OREAS0034h</t>
        </is>
      </c>
      <c r="B245" t="n">
        <v>0.00224</v>
      </c>
      <c r="C245" t="inlineStr">
        <is>
          <t>T</t>
        </is>
      </c>
      <c r="D245" t="n">
        <v>0.2415</v>
      </c>
      <c r="E245" t="inlineStr">
        <is>
          <t>T</t>
        </is>
      </c>
      <c r="F245" t="inlineStr">
        <is>
          <t>T</t>
        </is>
      </c>
      <c r="G245" t="inlineStr">
        <is>
          <t>T</t>
        </is>
      </c>
      <c r="H245" t="inlineStr">
        <is>
          <t>T</t>
        </is>
      </c>
      <c r="I245" t="inlineStr">
        <is>
          <t>T</t>
        </is>
      </c>
      <c r="J245" t="n">
        <v>8.08</v>
      </c>
      <c r="K245" t="n">
        <v>0.0196</v>
      </c>
      <c r="L245" t="inlineStr">
        <is>
          <t>T</t>
        </is>
      </c>
      <c r="M245" t="inlineStr">
        <is>
          <t>T</t>
        </is>
      </c>
      <c r="N245" t="n">
        <v>0.0168</v>
      </c>
      <c r="O245" t="inlineStr">
        <is>
          <t>T</t>
        </is>
      </c>
      <c r="P245" t="inlineStr">
        <is>
          <t>T</t>
        </is>
      </c>
      <c r="Q245" t="n">
        <v>0.06279999999999999</v>
      </c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n">
        <v>18.89</v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inlineStr">
        <is>
          <t>T</t>
        </is>
      </c>
      <c r="AD245" t="inlineStr">
        <is>
          <t>T</t>
        </is>
      </c>
      <c r="AE245" t="inlineStr">
        <is>
          <t>T</t>
        </is>
      </c>
      <c r="AF245" t="inlineStr">
        <is>
          <t>T</t>
        </is>
      </c>
      <c r="AG245" t="inlineStr">
        <is>
          <t>T</t>
        </is>
      </c>
      <c r="AH245" t="n">
        <v>3.75</v>
      </c>
      <c r="AI245" t="n">
        <v>0.0405</v>
      </c>
      <c r="AJ245" t="inlineStr">
        <is>
          <t>T</t>
        </is>
      </c>
      <c r="AK245" t="inlineStr">
        <is>
          <t>T</t>
        </is>
      </c>
      <c r="AL245" t="inlineStr">
        <is>
          <t>T</t>
        </is>
      </c>
      <c r="AM245" t="inlineStr">
        <is>
          <t>T</t>
        </is>
      </c>
      <c r="AN245" t="n">
        <v>0.0483</v>
      </c>
      <c r="AO245" t="n">
        <v>0.0336</v>
      </c>
      <c r="AP245" t="n">
        <v>1.46</v>
      </c>
      <c r="AQ245" t="inlineStr">
        <is>
          <t>T</t>
        </is>
      </c>
      <c r="AR245" t="inlineStr">
        <is>
          <t>T</t>
        </is>
      </c>
      <c r="AS245" t="inlineStr">
        <is>
          <t>T</t>
        </is>
      </c>
      <c r="AT245" t="inlineStr">
        <is>
          <t>T</t>
        </is>
      </c>
      <c r="AU245" t="inlineStr">
        <is>
          <t>T</t>
        </is>
      </c>
      <c r="AV245" t="inlineStr">
        <is>
          <t>T</t>
        </is>
      </c>
      <c r="AW245" t="inlineStr">
        <is>
          <t>T</t>
        </is>
      </c>
      <c r="AX245" t="n">
        <v>26.32</v>
      </c>
      <c r="AY245" t="n">
        <v>0.000408</v>
      </c>
      <c r="AZ245" t="inlineStr">
        <is>
          <t>T</t>
        </is>
      </c>
      <c r="BA245" t="inlineStr">
        <is>
          <t>T</t>
        </is>
      </c>
      <c r="BB245" t="inlineStr">
        <is>
          <t>T</t>
        </is>
      </c>
      <c r="BC245" t="inlineStr">
        <is>
          <t>T</t>
        </is>
      </c>
      <c r="BD245" t="inlineStr">
        <is>
          <t>T</t>
        </is>
      </c>
      <c r="BE245" t="inlineStr">
        <is>
          <t>T</t>
        </is>
      </c>
      <c r="BF245" t="inlineStr">
        <is>
          <t>T</t>
        </is>
      </c>
      <c r="BG245" t="inlineStr">
        <is>
          <t>T</t>
        </is>
      </c>
      <c r="BH245" t="inlineStr">
        <is>
          <t>T</t>
        </is>
      </c>
      <c r="BI245" t="inlineStr">
        <is>
          <t>T</t>
        </is>
      </c>
      <c r="BJ245" t="inlineStr">
        <is>
          <t>T</t>
        </is>
      </c>
      <c r="BK245" t="n">
        <v>0.0246</v>
      </c>
      <c r="BL245" t="inlineStr">
        <is>
          <t>T</t>
        </is>
      </c>
      <c r="BM245" t="inlineStr">
        <is>
          <t>T</t>
        </is>
      </c>
      <c r="BN245" t="inlineStr">
        <is>
          <t>T</t>
        </is>
      </c>
      <c r="BO245" t="inlineStr">
        <is>
          <t>T</t>
        </is>
      </c>
      <c r="BP245" t="inlineStr">
        <is>
          <t>T</t>
        </is>
      </c>
      <c r="BQ245" t="inlineStr">
        <is>
          <t>T</t>
        </is>
      </c>
      <c r="BR245" t="n">
        <v>12.25</v>
      </c>
      <c r="BS245" t="inlineStr">
        <is>
          <t>T</t>
        </is>
      </c>
    </row>
    <row r="246">
      <c r="A246" t="inlineStr">
        <is>
          <t>OREAS0034i</t>
        </is>
      </c>
      <c r="B246" t="n">
        <v>0.000945</v>
      </c>
      <c r="C246" t="inlineStr">
        <is>
          <t>T</t>
        </is>
      </c>
      <c r="D246" t="n">
        <v>0.2236</v>
      </c>
      <c r="E246" t="inlineStr">
        <is>
          <t>T</t>
        </is>
      </c>
      <c r="F246" t="inlineStr">
        <is>
          <t>T</t>
        </is>
      </c>
      <c r="G246" t="inlineStr">
        <is>
          <t>T</t>
        </is>
      </c>
      <c r="H246" t="inlineStr">
        <is>
          <t>T</t>
        </is>
      </c>
      <c r="I246" t="inlineStr">
        <is>
          <t>T</t>
        </is>
      </c>
      <c r="J246" t="n">
        <v>10.4</v>
      </c>
      <c r="K246" t="n">
        <v>0.00244</v>
      </c>
      <c r="L246" t="inlineStr">
        <is>
          <t>T</t>
        </is>
      </c>
      <c r="M246" t="inlineStr">
        <is>
          <t>T</t>
        </is>
      </c>
      <c r="N246" t="n">
        <v>0.0148</v>
      </c>
      <c r="O246" t="inlineStr">
        <is>
          <t>T</t>
        </is>
      </c>
      <c r="P246" t="inlineStr">
        <is>
          <t>T</t>
        </is>
      </c>
      <c r="Q246" t="n">
        <v>0.0237</v>
      </c>
      <c r="R246" t="inlineStr">
        <is>
          <t>T</t>
        </is>
      </c>
      <c r="S246" t="inlineStr">
        <is>
          <t>T</t>
        </is>
      </c>
      <c r="T246" t="inlineStr">
        <is>
          <t>T</t>
        </is>
      </c>
      <c r="U246" t="n">
        <v>19.86</v>
      </c>
      <c r="V246" t="inlineStr">
        <is>
          <t>T</t>
        </is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inlineStr">
        <is>
          <t>T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n">
        <v>4.89</v>
      </c>
      <c r="AI246" t="n">
        <v>0.0658</v>
      </c>
      <c r="AJ246" t="inlineStr">
        <is>
          <t>T</t>
        </is>
      </c>
      <c r="AK246" t="inlineStr">
        <is>
          <t>T</t>
        </is>
      </c>
      <c r="AL246" t="inlineStr">
        <is>
          <t>T</t>
        </is>
      </c>
      <c r="AM246" t="inlineStr">
        <is>
          <t>T</t>
        </is>
      </c>
      <c r="AN246" t="n">
        <v>0.0413</v>
      </c>
      <c r="AO246" t="n">
        <v>0.0446</v>
      </c>
      <c r="AP246" t="n">
        <v>0.292</v>
      </c>
      <c r="AQ246" t="inlineStr">
        <is>
          <t>T</t>
        </is>
      </c>
      <c r="AR246" t="inlineStr">
        <is>
          <t>T</t>
        </is>
      </c>
      <c r="AS246" t="inlineStr">
        <is>
          <t>T</t>
        </is>
      </c>
      <c r="AT246" t="inlineStr">
        <is>
          <t>T</t>
        </is>
      </c>
      <c r="AU246" t="inlineStr">
        <is>
          <t>T</t>
        </is>
      </c>
      <c r="AV246" t="inlineStr">
        <is>
          <t>T</t>
        </is>
      </c>
      <c r="AW246" t="inlineStr">
        <is>
          <t>T</t>
        </is>
      </c>
      <c r="AX246" t="n">
        <v>22.58</v>
      </c>
      <c r="AY246" t="inlineStr">
        <is>
          <t>T</t>
        </is>
      </c>
      <c r="AZ246" t="inlineStr">
        <is>
          <t>T</t>
        </is>
      </c>
      <c r="BA246" t="inlineStr">
        <is>
          <t>T</t>
        </is>
      </c>
      <c r="BB246" t="inlineStr">
        <is>
          <t>T</t>
        </is>
      </c>
      <c r="BC246" t="inlineStr">
        <is>
          <t>T</t>
        </is>
      </c>
      <c r="BD246" t="inlineStr">
        <is>
          <t>T</t>
        </is>
      </c>
      <c r="BE246" t="inlineStr">
        <is>
          <t>T</t>
        </is>
      </c>
      <c r="BF246" t="inlineStr">
        <is>
          <t>T</t>
        </is>
      </c>
      <c r="BG246" t="inlineStr">
        <is>
          <t>T</t>
        </is>
      </c>
      <c r="BH246" t="inlineStr">
        <is>
          <t>T</t>
        </is>
      </c>
      <c r="BI246" t="inlineStr">
        <is>
          <t>T</t>
        </is>
      </c>
      <c r="BJ246" t="inlineStr">
        <is>
          <t>T</t>
        </is>
      </c>
      <c r="BK246" t="n">
        <v>0.0234</v>
      </c>
      <c r="BL246" t="inlineStr">
        <is>
          <t>T</t>
        </is>
      </c>
      <c r="BM246" t="inlineStr">
        <is>
          <t>T</t>
        </is>
      </c>
      <c r="BN246" t="inlineStr">
        <is>
          <t>T</t>
        </is>
      </c>
      <c r="BO246" t="inlineStr">
        <is>
          <t>T</t>
        </is>
      </c>
      <c r="BP246" t="inlineStr">
        <is>
          <t>T</t>
        </is>
      </c>
      <c r="BQ246" t="inlineStr">
        <is>
          <t>T</t>
        </is>
      </c>
      <c r="BR246" t="n">
        <v>1.34</v>
      </c>
      <c r="BS246" t="inlineStr">
        <is>
          <t>T</t>
        </is>
      </c>
    </row>
    <row r="247">
      <c r="A247" t="inlineStr">
        <is>
          <t>OREAS0034j</t>
        </is>
      </c>
      <c r="B247" t="n">
        <v>0.00456</v>
      </c>
      <c r="C247" t="inlineStr">
        <is>
          <t>T</t>
        </is>
      </c>
      <c r="D247" t="n">
        <v>0.3075</v>
      </c>
      <c r="E247" t="inlineStr">
        <is>
          <t>T</t>
        </is>
      </c>
      <c r="F247" t="inlineStr">
        <is>
          <t>T</t>
        </is>
      </c>
      <c r="G247" t="inlineStr">
        <is>
          <t>T</t>
        </is>
      </c>
      <c r="H247" t="inlineStr">
        <is>
          <t>T</t>
        </is>
      </c>
      <c r="I247" t="inlineStr">
        <is>
          <t>T</t>
        </is>
      </c>
      <c r="J247" t="n">
        <v>3.2</v>
      </c>
      <c r="K247" t="n">
        <v>0.06469999999999999</v>
      </c>
      <c r="L247" t="inlineStr">
        <is>
          <t>T</t>
        </is>
      </c>
      <c r="M247" t="inlineStr">
        <is>
          <t>T</t>
        </is>
      </c>
      <c r="N247" t="n">
        <v>0.0324</v>
      </c>
      <c r="O247" t="inlineStr">
        <is>
          <t>T</t>
        </is>
      </c>
      <c r="P247" t="inlineStr">
        <is>
          <t>T</t>
        </is>
      </c>
      <c r="Q247" t="n">
        <v>0.0873</v>
      </c>
      <c r="R247" t="inlineStr">
        <is>
          <t>T</t>
        </is>
      </c>
      <c r="S247" t="inlineStr">
        <is>
          <t>T</t>
        </is>
      </c>
      <c r="T247" t="inlineStr">
        <is>
          <t>T</t>
        </is>
      </c>
      <c r="U247" t="n">
        <v>15.16</v>
      </c>
      <c r="V247" t="inlineStr">
        <is>
          <t>T</t>
        </is>
      </c>
      <c r="W247" t="inlineStr">
        <is>
          <t>T</t>
        </is>
      </c>
      <c r="X247" t="inlineStr">
        <is>
          <t>T</t>
        </is>
      </c>
      <c r="Y247" t="inlineStr">
        <is>
          <t>T</t>
        </is>
      </c>
      <c r="Z247" t="inlineStr">
        <is>
          <t>T</t>
        </is>
      </c>
      <c r="AA247" t="inlineStr">
        <is>
          <t>T</t>
        </is>
      </c>
      <c r="AB247" t="inlineStr">
        <is>
          <t>T</t>
        </is>
      </c>
      <c r="AC247" t="inlineStr">
        <is>
          <t>T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n">
        <v>1.19</v>
      </c>
      <c r="AI247" t="n">
        <v>0.0236</v>
      </c>
      <c r="AJ247" t="n">
        <v>0.0029</v>
      </c>
      <c r="AK247" t="inlineStr">
        <is>
          <t>T</t>
        </is>
      </c>
      <c r="AL247" t="inlineStr">
        <is>
          <t>T</t>
        </is>
      </c>
      <c r="AM247" t="inlineStr">
        <is>
          <t>T</t>
        </is>
      </c>
      <c r="AN247" t="n">
        <v>0.09089999999999999</v>
      </c>
      <c r="AO247" t="n">
        <v>0.0354</v>
      </c>
      <c r="AP247" t="n">
        <v>1.16</v>
      </c>
      <c r="AQ247" t="inlineStr">
        <is>
          <t>T</t>
        </is>
      </c>
      <c r="AR247" t="inlineStr">
        <is>
          <t>T</t>
        </is>
      </c>
      <c r="AS247" t="inlineStr">
        <is>
          <t>T</t>
        </is>
      </c>
      <c r="AT247" t="inlineStr">
        <is>
          <t>T</t>
        </is>
      </c>
      <c r="AU247" t="inlineStr">
        <is>
          <t>T</t>
        </is>
      </c>
      <c r="AV247" t="inlineStr">
        <is>
          <t>T</t>
        </is>
      </c>
      <c r="AW247" t="inlineStr">
        <is>
          <t>T</t>
        </is>
      </c>
      <c r="AX247" t="n">
        <v>31.36</v>
      </c>
      <c r="AY247" t="n">
        <v>0.000549</v>
      </c>
      <c r="AZ247" t="inlineStr">
        <is>
          <t>T</t>
        </is>
      </c>
      <c r="BA247" t="inlineStr">
        <is>
          <t>T</t>
        </is>
      </c>
      <c r="BB247" t="inlineStr">
        <is>
          <t>T</t>
        </is>
      </c>
      <c r="BC247" t="inlineStr">
        <is>
          <t>T</t>
        </is>
      </c>
      <c r="BD247" t="inlineStr">
        <is>
          <t>T</t>
        </is>
      </c>
      <c r="BE247" t="inlineStr">
        <is>
          <t>T</t>
        </is>
      </c>
      <c r="BF247" t="inlineStr">
        <is>
          <t>T</t>
        </is>
      </c>
      <c r="BG247" t="inlineStr">
        <is>
          <t>T</t>
        </is>
      </c>
      <c r="BH247" t="inlineStr">
        <is>
          <t>T</t>
        </is>
      </c>
      <c r="BI247" t="inlineStr">
        <is>
          <t>T</t>
        </is>
      </c>
      <c r="BJ247" t="inlineStr">
        <is>
          <t>T</t>
        </is>
      </c>
      <c r="BK247" t="n">
        <v>0.0288</v>
      </c>
      <c r="BL247" t="inlineStr">
        <is>
          <t>T</t>
        </is>
      </c>
      <c r="BM247" t="inlineStr">
        <is>
          <t>T</t>
        </is>
      </c>
      <c r="BN247" t="inlineStr">
        <is>
          <t>T</t>
        </is>
      </c>
      <c r="BO247" t="inlineStr">
        <is>
          <t>T</t>
        </is>
      </c>
      <c r="BP247" t="inlineStr">
        <is>
          <t>T</t>
        </is>
      </c>
      <c r="BQ247" t="inlineStr">
        <is>
          <t>T</t>
        </is>
      </c>
      <c r="BR247" t="n">
        <v>34.18</v>
      </c>
      <c r="BS247" t="inlineStr">
        <is>
          <t>T</t>
        </is>
      </c>
    </row>
    <row r="248">
      <c r="A248" t="inlineStr">
        <is>
          <t>OREAS0034k</t>
        </is>
      </c>
      <c r="B248" t="n">
        <v>0.00174</v>
      </c>
      <c r="C248" t="inlineStr">
        <is>
          <t>T</t>
        </is>
      </c>
      <c r="D248" t="n">
        <v>0.2194</v>
      </c>
      <c r="E248" t="inlineStr">
        <is>
          <t>T</t>
        </is>
      </c>
      <c r="F248" t="inlineStr">
        <is>
          <t>T</t>
        </is>
      </c>
      <c r="G248" t="n">
        <v>0.0161</v>
      </c>
      <c r="H248" t="inlineStr">
        <is>
          <t>T</t>
        </is>
      </c>
      <c r="I248" t="inlineStr">
        <is>
          <t>T</t>
        </is>
      </c>
      <c r="J248" t="n">
        <v>4.16</v>
      </c>
      <c r="K248" t="n">
        <v>0.0499</v>
      </c>
      <c r="L248" t="inlineStr">
        <is>
          <t>T</t>
        </is>
      </c>
      <c r="M248" t="inlineStr">
        <is>
          <t>T</t>
        </is>
      </c>
      <c r="N248" t="n">
        <v>0.0215</v>
      </c>
      <c r="O248" t="inlineStr">
        <is>
          <t>T</t>
        </is>
      </c>
      <c r="P248" t="inlineStr">
        <is>
          <t>T</t>
        </is>
      </c>
      <c r="Q248" t="n">
        <v>0.0076</v>
      </c>
      <c r="R248" t="inlineStr">
        <is>
          <t>T</t>
        </is>
      </c>
      <c r="S248" t="inlineStr">
        <is>
          <t>T</t>
        </is>
      </c>
      <c r="T248" t="inlineStr">
        <is>
          <t>T</t>
        </is>
      </c>
      <c r="U248" t="n">
        <v>20.38</v>
      </c>
      <c r="V248" t="inlineStr">
        <is>
          <t>T</t>
        </is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>
        <is>
          <t>T</t>
        </is>
      </c>
      <c r="AB248" t="inlineStr">
        <is>
          <t>T</t>
        </is>
      </c>
      <c r="AC248" t="inlineStr">
        <is>
          <t>T</t>
        </is>
      </c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n">
        <v>1.41</v>
      </c>
      <c r="AI248" t="n">
        <v>0.0167</v>
      </c>
      <c r="AJ248" t="inlineStr">
        <is>
          <t>T</t>
        </is>
      </c>
      <c r="AK248" t="inlineStr">
        <is>
          <t>T</t>
        </is>
      </c>
      <c r="AL248" t="inlineStr">
        <is>
          <t>T</t>
        </is>
      </c>
      <c r="AM248" t="inlineStr">
        <is>
          <t>T</t>
        </is>
      </c>
      <c r="AN248" t="n">
        <v>0.0578</v>
      </c>
      <c r="AO248" t="n">
        <v>0.0414</v>
      </c>
      <c r="AP248" t="n">
        <v>2.08</v>
      </c>
      <c r="AQ248" t="inlineStr">
        <is>
          <t>T</t>
        </is>
      </c>
      <c r="AR248" t="inlineStr">
        <is>
          <t>T</t>
        </is>
      </c>
      <c r="AS248" t="inlineStr">
        <is>
          <t>T</t>
        </is>
      </c>
      <c r="AT248" t="inlineStr">
        <is>
          <t>T</t>
        </is>
      </c>
      <c r="AU248" t="inlineStr">
        <is>
          <t>T</t>
        </is>
      </c>
      <c r="AV248" t="inlineStr">
        <is>
          <t>T</t>
        </is>
      </c>
      <c r="AW248" t="inlineStr">
        <is>
          <t>T</t>
        </is>
      </c>
      <c r="AX248" t="n">
        <v>33.21</v>
      </c>
      <c r="AY248" t="inlineStr">
        <is>
          <t>T</t>
        </is>
      </c>
      <c r="AZ248" t="inlineStr">
        <is>
          <t>T</t>
        </is>
      </c>
      <c r="BA248" t="inlineStr">
        <is>
          <t>T</t>
        </is>
      </c>
      <c r="BB248" t="inlineStr">
        <is>
          <t>T</t>
        </is>
      </c>
      <c r="BC248" t="inlineStr">
        <is>
          <t>T</t>
        </is>
      </c>
      <c r="BD248" t="inlineStr">
        <is>
          <t>T</t>
        </is>
      </c>
      <c r="BE248" t="inlineStr">
        <is>
          <t>T</t>
        </is>
      </c>
      <c r="BF248" t="inlineStr">
        <is>
          <t>T</t>
        </is>
      </c>
      <c r="BG248" t="inlineStr">
        <is>
          <t>T</t>
        </is>
      </c>
      <c r="BH248" t="inlineStr">
        <is>
          <t>T</t>
        </is>
      </c>
      <c r="BI248" t="inlineStr">
        <is>
          <t>T</t>
        </is>
      </c>
      <c r="BJ248" t="inlineStr">
        <is>
          <t>T</t>
        </is>
      </c>
      <c r="BK248" t="n">
        <v>0.0352</v>
      </c>
      <c r="BL248" t="inlineStr">
        <is>
          <t>T</t>
        </is>
      </c>
      <c r="BM248" t="inlineStr">
        <is>
          <t>T</t>
        </is>
      </c>
      <c r="BN248" t="inlineStr">
        <is>
          <t>T</t>
        </is>
      </c>
      <c r="BO248" t="inlineStr">
        <is>
          <t>T</t>
        </is>
      </c>
      <c r="BP248" t="inlineStr">
        <is>
          <t>T</t>
        </is>
      </c>
      <c r="BQ248" t="inlineStr">
        <is>
          <t>T</t>
        </is>
      </c>
      <c r="BR248" t="n">
        <v>23.76</v>
      </c>
      <c r="BS248" t="inlineStr">
        <is>
          <t>T</t>
        </is>
      </c>
    </row>
    <row r="249">
      <c r="A249" t="inlineStr">
        <is>
          <t>OREAS0350</t>
        </is>
      </c>
      <c r="B249" t="n">
        <v>0.00966</v>
      </c>
      <c r="C249" t="inlineStr">
        <is>
          <t>T</t>
        </is>
      </c>
      <c r="D249" t="n">
        <v>0.09</v>
      </c>
      <c r="E249" t="inlineStr">
        <is>
          <t>T</t>
        </is>
      </c>
      <c r="F249" t="inlineStr">
        <is>
          <t>T</t>
        </is>
      </c>
      <c r="G249" t="inlineStr">
        <is>
          <t>T</t>
        </is>
      </c>
      <c r="H249" t="inlineStr">
        <is>
          <t>T</t>
        </is>
      </c>
      <c r="I249" s="2" t="n">
        <v>0.0005</v>
      </c>
      <c r="J249" t="inlineStr">
        <is>
          <t>T</t>
        </is>
      </c>
      <c r="K249" t="n">
        <v>0.09320000000000001</v>
      </c>
      <c r="L249" t="inlineStr">
        <is>
          <t>T</t>
        </is>
      </c>
      <c r="M249" t="inlineStr">
        <is>
          <t>T</t>
        </is>
      </c>
      <c r="N249" t="inlineStr">
        <is>
          <t>T</t>
        </is>
      </c>
      <c r="O249" t="inlineStr">
        <is>
          <t>T</t>
        </is>
      </c>
      <c r="P249" t="inlineStr">
        <is>
          <t>T</t>
        </is>
      </c>
      <c r="Q249" t="n">
        <v>0.854</v>
      </c>
      <c r="R249" t="inlineStr">
        <is>
          <t>T</t>
        </is>
      </c>
      <c r="S249" t="inlineStr">
        <is>
          <t>T</t>
        </is>
      </c>
      <c r="T249" t="inlineStr">
        <is>
          <t>T</t>
        </is>
      </c>
      <c r="U249" t="n">
        <v>5.23</v>
      </c>
      <c r="V249" t="inlineStr">
        <is>
          <t>T</t>
        </is>
      </c>
      <c r="W249" t="inlineStr">
        <is>
          <t>T</t>
        </is>
      </c>
      <c r="X249" t="inlineStr">
        <is>
          <t>T</t>
        </is>
      </c>
      <c r="Y249" t="inlineStr">
        <is>
          <t>T</t>
        </is>
      </c>
      <c r="Z249" t="inlineStr">
        <is>
          <t>T</t>
        </is>
      </c>
      <c r="AA249" t="inlineStr">
        <is>
          <t>T</t>
        </is>
      </c>
      <c r="AB249" t="inlineStr">
        <is>
          <t>T</t>
        </is>
      </c>
      <c r="AC249" t="inlineStr">
        <is>
          <t>T</t>
        </is>
      </c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n">
        <v>0.263</v>
      </c>
      <c r="AI249" t="inlineStr">
        <is>
          <t>T</t>
        </is>
      </c>
      <c r="AJ249" t="inlineStr">
        <is>
          <t>T</t>
        </is>
      </c>
      <c r="AK249" t="inlineStr">
        <is>
          <t>T</t>
        </is>
      </c>
      <c r="AL249" t="inlineStr">
        <is>
          <t>T</t>
        </is>
      </c>
      <c r="AM249" t="inlineStr">
        <is>
          <t>T</t>
        </is>
      </c>
      <c r="AN249" t="inlineStr">
        <is>
          <t>T</t>
        </is>
      </c>
      <c r="AO249" t="inlineStr">
        <is>
          <t>T</t>
        </is>
      </c>
      <c r="AP249" t="n">
        <v>8.220000000000001</v>
      </c>
      <c r="AQ249" t="inlineStr">
        <is>
          <t>T</t>
        </is>
      </c>
      <c r="AR249" t="inlineStr">
        <is>
          <t>T</t>
        </is>
      </c>
      <c r="AS249" t="inlineStr">
        <is>
          <t>T</t>
        </is>
      </c>
      <c r="AT249" t="inlineStr">
        <is>
          <t>T</t>
        </is>
      </c>
      <c r="AU249" t="inlineStr">
        <is>
          <t>T</t>
        </is>
      </c>
      <c r="AV249" t="inlineStr">
        <is>
          <t>T</t>
        </is>
      </c>
      <c r="AW249" t="inlineStr">
        <is>
          <t>T</t>
        </is>
      </c>
      <c r="AX249" t="n">
        <v>28.82</v>
      </c>
      <c r="AY249" t="n">
        <v>0.0108</v>
      </c>
      <c r="AZ249" t="inlineStr">
        <is>
          <t>T</t>
        </is>
      </c>
      <c r="BA249" t="inlineStr">
        <is>
          <t>T</t>
        </is>
      </c>
      <c r="BB249" t="n">
        <v>2.8607017</v>
      </c>
      <c r="BC249" t="inlineStr">
        <is>
          <t>T</t>
        </is>
      </c>
      <c r="BD249" t="inlineStr">
        <is>
          <t>T</t>
        </is>
      </c>
      <c r="BE249" t="inlineStr">
        <is>
          <t>T</t>
        </is>
      </c>
      <c r="BF249" t="inlineStr">
        <is>
          <t>T</t>
        </is>
      </c>
      <c r="BG249" t="inlineStr">
        <is>
          <t>T</t>
        </is>
      </c>
      <c r="BH249" t="inlineStr">
        <is>
          <t>T</t>
        </is>
      </c>
      <c r="BI249" t="inlineStr">
        <is>
          <t>T</t>
        </is>
      </c>
      <c r="BJ249" t="inlineStr">
        <is>
          <t>T</t>
        </is>
      </c>
      <c r="BK249" t="n">
        <v>0.0128</v>
      </c>
      <c r="BL249" t="inlineStr">
        <is>
          <t>T</t>
        </is>
      </c>
      <c r="BM249" t="inlineStr">
        <is>
          <t>T</t>
        </is>
      </c>
      <c r="BN249" t="inlineStr">
        <is>
          <t>T</t>
        </is>
      </c>
      <c r="BO249" t="inlineStr">
        <is>
          <t>T</t>
        </is>
      </c>
      <c r="BP249" t="inlineStr">
        <is>
          <t>T</t>
        </is>
      </c>
      <c r="BQ249" t="inlineStr">
        <is>
          <t>T</t>
        </is>
      </c>
      <c r="BR249" t="n">
        <v>44.13</v>
      </c>
      <c r="BS249" t="inlineStr">
        <is>
          <t>T</t>
        </is>
      </c>
    </row>
    <row r="250">
      <c r="A250" t="inlineStr">
        <is>
          <t>OREAS0351</t>
        </is>
      </c>
      <c r="B250" t="n">
        <v>0.012</v>
      </c>
      <c r="C250" t="inlineStr">
        <is>
          <t>T</t>
        </is>
      </c>
      <c r="D250" t="n">
        <v>0.1076</v>
      </c>
      <c r="E250" t="inlineStr">
        <is>
          <t>T</t>
        </is>
      </c>
      <c r="F250" t="inlineStr">
        <is>
          <t>T</t>
        </is>
      </c>
      <c r="G250" t="inlineStr">
        <is>
          <t>T</t>
        </is>
      </c>
      <c r="H250" t="inlineStr">
        <is>
          <t>T</t>
        </is>
      </c>
      <c r="I250" s="2" t="n">
        <v>0.0005</v>
      </c>
      <c r="J250" t="inlineStr">
        <is>
          <t>T</t>
        </is>
      </c>
      <c r="K250" t="n">
        <v>0.1095</v>
      </c>
      <c r="L250" t="inlineStr">
        <is>
          <t>T</t>
        </is>
      </c>
      <c r="M250" t="inlineStr">
        <is>
          <t>T</t>
        </is>
      </c>
      <c r="N250" t="inlineStr">
        <is>
          <t>T</t>
        </is>
      </c>
      <c r="O250" t="inlineStr">
        <is>
          <t>T</t>
        </is>
      </c>
      <c r="P250" t="inlineStr">
        <is>
          <t>T</t>
        </is>
      </c>
      <c r="Q250" t="n">
        <v>1.07</v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n">
        <v>5.88</v>
      </c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>
        <is>
          <t>T</t>
        </is>
      </c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inlineStr">
        <is>
          <t>T</t>
        </is>
      </c>
      <c r="AD250" t="inlineStr">
        <is>
          <t>T</t>
        </is>
      </c>
      <c r="AE250" t="inlineStr">
        <is>
          <t>T</t>
        </is>
      </c>
      <c r="AF250" t="inlineStr">
        <is>
          <t>T</t>
        </is>
      </c>
      <c r="AG250" t="inlineStr">
        <is>
          <t>T</t>
        </is>
      </c>
      <c r="AH250" t="n">
        <v>0.078</v>
      </c>
      <c r="AI250" t="inlineStr">
        <is>
          <t>T</t>
        </is>
      </c>
      <c r="AJ250" t="inlineStr">
        <is>
          <t>T</t>
        </is>
      </c>
      <c r="AK250" t="inlineStr">
        <is>
          <t>T</t>
        </is>
      </c>
      <c r="AL250" t="inlineStr">
        <is>
          <t>T</t>
        </is>
      </c>
      <c r="AM250" t="inlineStr">
        <is>
          <t>T</t>
        </is>
      </c>
      <c r="AN250" t="inlineStr">
        <is>
          <t>T</t>
        </is>
      </c>
      <c r="AO250" t="inlineStr">
        <is>
          <t>T</t>
        </is>
      </c>
      <c r="AP250" t="n">
        <v>3.85</v>
      </c>
      <c r="AQ250" t="inlineStr">
        <is>
          <t>T</t>
        </is>
      </c>
      <c r="AR250" t="inlineStr">
        <is>
          <t>T</t>
        </is>
      </c>
      <c r="AS250" t="inlineStr">
        <is>
          <t>T</t>
        </is>
      </c>
      <c r="AT250" t="inlineStr">
        <is>
          <t>T</t>
        </is>
      </c>
      <c r="AU250" t="inlineStr">
        <is>
          <t>T</t>
        </is>
      </c>
      <c r="AV250" t="inlineStr">
        <is>
          <t>T</t>
        </is>
      </c>
      <c r="AW250" t="inlineStr">
        <is>
          <t>T</t>
        </is>
      </c>
      <c r="AX250" t="n">
        <v>31.84</v>
      </c>
      <c r="AY250" t="n">
        <v>0.0144</v>
      </c>
      <c r="AZ250" t="inlineStr">
        <is>
          <t>T</t>
        </is>
      </c>
      <c r="BA250" t="inlineStr">
        <is>
          <t>T</t>
        </is>
      </c>
      <c r="BB250" t="n">
        <v>2.369895</v>
      </c>
      <c r="BC250" t="inlineStr">
        <is>
          <t>T</t>
        </is>
      </c>
      <c r="BD250" t="inlineStr">
        <is>
          <t>T</t>
        </is>
      </c>
      <c r="BE250" t="inlineStr">
        <is>
          <t>T</t>
        </is>
      </c>
      <c r="BF250" t="inlineStr">
        <is>
          <t>T</t>
        </is>
      </c>
      <c r="BG250" t="inlineStr">
        <is>
          <t>T</t>
        </is>
      </c>
      <c r="BH250" t="inlineStr">
        <is>
          <t>T</t>
        </is>
      </c>
      <c r="BI250" t="inlineStr">
        <is>
          <t>T</t>
        </is>
      </c>
      <c r="BJ250" t="inlineStr">
        <is>
          <t>T</t>
        </is>
      </c>
      <c r="BK250" t="n">
        <v>0.0144</v>
      </c>
      <c r="BL250" t="inlineStr">
        <is>
          <t>T</t>
        </is>
      </c>
      <c r="BM250" t="inlineStr">
        <is>
          <t>T</t>
        </is>
      </c>
      <c r="BN250" t="inlineStr">
        <is>
          <t>T</t>
        </is>
      </c>
      <c r="BO250" t="inlineStr">
        <is>
          <t>T</t>
        </is>
      </c>
      <c r="BP250" t="inlineStr">
        <is>
          <t>T</t>
        </is>
      </c>
      <c r="BQ250" t="inlineStr">
        <is>
          <t>T</t>
        </is>
      </c>
      <c r="BR250" t="n">
        <v>46.99</v>
      </c>
      <c r="BS250" t="inlineStr">
        <is>
          <t>T</t>
        </is>
      </c>
    </row>
    <row r="251">
      <c r="A251" t="inlineStr">
        <is>
          <t>OREAS0352</t>
        </is>
      </c>
      <c r="B251" t="n">
        <v>0.000943</v>
      </c>
      <c r="C251" t="inlineStr">
        <is>
          <t>T</t>
        </is>
      </c>
      <c r="D251" t="n">
        <v>0.0112</v>
      </c>
      <c r="E251" t="inlineStr">
        <is>
          <t>T</t>
        </is>
      </c>
      <c r="F251" t="inlineStr">
        <is>
          <t>T</t>
        </is>
      </c>
      <c r="G251" t="inlineStr">
        <is>
          <t>T</t>
        </is>
      </c>
      <c r="H251" t="inlineStr">
        <is>
          <t>T</t>
        </is>
      </c>
      <c r="I251" s="2" t="n">
        <v>0.0005</v>
      </c>
      <c r="J251" t="inlineStr">
        <is>
          <t>T</t>
        </is>
      </c>
      <c r="K251" t="n">
        <v>0.0056</v>
      </c>
      <c r="L251" t="inlineStr">
        <is>
          <t>T</t>
        </is>
      </c>
      <c r="M251" t="inlineStr">
        <is>
          <t>T</t>
        </is>
      </c>
      <c r="N251" t="inlineStr">
        <is>
          <t>T</t>
        </is>
      </c>
      <c r="O251" t="inlineStr">
        <is>
          <t>T</t>
        </is>
      </c>
      <c r="P251" t="inlineStr">
        <is>
          <t>T</t>
        </is>
      </c>
      <c r="Q251" t="n">
        <v>0.064</v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n">
        <v>0.519</v>
      </c>
      <c r="V251" t="inlineStr">
        <is>
          <t>T</t>
        </is>
      </c>
      <c r="W251" t="inlineStr">
        <is>
          <t>T</t>
        </is>
      </c>
      <c r="X251" t="inlineStr">
        <is>
          <t>T</t>
        </is>
      </c>
      <c r="Y251" t="inlineStr">
        <is>
          <t>T</t>
        </is>
      </c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inlineStr">
        <is>
          <t>T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n">
        <v>0.097</v>
      </c>
      <c r="AI251" t="inlineStr">
        <is>
          <t>T</t>
        </is>
      </c>
      <c r="AJ251" t="inlineStr">
        <is>
          <t>T</t>
        </is>
      </c>
      <c r="AK251" t="inlineStr">
        <is>
          <t>T</t>
        </is>
      </c>
      <c r="AL251" t="inlineStr">
        <is>
          <t>T</t>
        </is>
      </c>
      <c r="AM251" t="inlineStr">
        <is>
          <t>T</t>
        </is>
      </c>
      <c r="AN251" t="inlineStr">
        <is>
          <t>T</t>
        </is>
      </c>
      <c r="AO251" t="inlineStr">
        <is>
          <t>T</t>
        </is>
      </c>
      <c r="AP251" t="n">
        <v>58.14</v>
      </c>
      <c r="AQ251" t="inlineStr">
        <is>
          <t>T</t>
        </is>
      </c>
      <c r="AR251" t="inlineStr">
        <is>
          <t>T</t>
        </is>
      </c>
      <c r="AS251" t="inlineStr">
        <is>
          <t>T</t>
        </is>
      </c>
      <c r="AT251" t="inlineStr">
        <is>
          <t>T</t>
        </is>
      </c>
      <c r="AU251" t="inlineStr">
        <is>
          <t>T</t>
        </is>
      </c>
      <c r="AV251" t="inlineStr">
        <is>
          <t>T</t>
        </is>
      </c>
      <c r="AW251" t="inlineStr">
        <is>
          <t>T</t>
        </is>
      </c>
      <c r="AX251" t="n">
        <v>11.18</v>
      </c>
      <c r="AY251" t="n">
        <v>0.0035</v>
      </c>
      <c r="AZ251" t="inlineStr">
        <is>
          <t>T</t>
        </is>
      </c>
      <c r="BA251" t="inlineStr">
        <is>
          <t>T</t>
        </is>
      </c>
      <c r="BB251" t="n">
        <v>1.659394</v>
      </c>
      <c r="BC251" t="inlineStr">
        <is>
          <t>T</t>
        </is>
      </c>
      <c r="BD251" t="inlineStr">
        <is>
          <t>T</t>
        </is>
      </c>
      <c r="BE251" t="inlineStr">
        <is>
          <t>T</t>
        </is>
      </c>
      <c r="BF251" t="inlineStr">
        <is>
          <t>T</t>
        </is>
      </c>
      <c r="BG251" t="inlineStr">
        <is>
          <t>T</t>
        </is>
      </c>
      <c r="BH251" t="inlineStr">
        <is>
          <t>T</t>
        </is>
      </c>
      <c r="BI251" t="inlineStr">
        <is>
          <t>T</t>
        </is>
      </c>
      <c r="BJ251" t="inlineStr">
        <is>
          <t>T</t>
        </is>
      </c>
      <c r="BK251" t="n">
        <v>0.00195</v>
      </c>
      <c r="BL251" t="inlineStr">
        <is>
          <t>T</t>
        </is>
      </c>
      <c r="BM251" t="inlineStr">
        <is>
          <t>T</t>
        </is>
      </c>
      <c r="BN251" t="inlineStr">
        <is>
          <t>T</t>
        </is>
      </c>
      <c r="BO251" t="inlineStr">
        <is>
          <t>T</t>
        </is>
      </c>
      <c r="BP251" t="inlineStr">
        <is>
          <t>T</t>
        </is>
      </c>
      <c r="BQ251" t="inlineStr">
        <is>
          <t>T</t>
        </is>
      </c>
      <c r="BR251" t="n">
        <v>2.21</v>
      </c>
      <c r="BS251" t="inlineStr">
        <is>
          <t>T</t>
        </is>
      </c>
    </row>
    <row r="252">
      <c r="A252" t="inlineStr">
        <is>
          <t>OREAS0353</t>
        </is>
      </c>
      <c r="B252" t="n">
        <v>0.2184</v>
      </c>
      <c r="C252" t="n">
        <v>0.204</v>
      </c>
      <c r="D252" t="n">
        <v>0.049</v>
      </c>
      <c r="E252" t="inlineStr">
        <is>
          <t>T</t>
        </is>
      </c>
      <c r="F252" t="inlineStr">
        <is>
          <t>T</t>
        </is>
      </c>
      <c r="G252" t="n">
        <v>0.0025</v>
      </c>
      <c r="H252" s="2" t="n">
        <v>5e-05</v>
      </c>
      <c r="I252" t="n">
        <v>0.00321</v>
      </c>
      <c r="J252" t="n">
        <v>0.236</v>
      </c>
      <c r="K252" t="n">
        <v>0.0205</v>
      </c>
      <c r="L252" t="n">
        <v>0.0014</v>
      </c>
      <c r="M252" t="inlineStr">
        <is>
          <t>T</t>
        </is>
      </c>
      <c r="N252" t="n">
        <v>0.00488</v>
      </c>
      <c r="O252" t="n">
        <v>0.0136</v>
      </c>
      <c r="P252" t="n">
        <v>1.9e-05</v>
      </c>
      <c r="Q252" t="n">
        <v>0.312</v>
      </c>
      <c r="R252" t="n">
        <v>7.7e-05</v>
      </c>
      <c r="S252" t="inlineStr">
        <is>
          <t>T</t>
        </is>
      </c>
      <c r="T252" t="n">
        <v>0.000163</v>
      </c>
      <c r="U252" t="n">
        <v>5.35</v>
      </c>
      <c r="V252" t="n">
        <v>0.000135</v>
      </c>
      <c r="W252" t="n">
        <v>0.000101</v>
      </c>
      <c r="X252" t="inlineStr">
        <is>
          <t>T</t>
        </is>
      </c>
      <c r="Y252" t="inlineStr">
        <is>
          <t>T</t>
        </is>
      </c>
      <c r="Z252" t="inlineStr">
        <is>
          <t>T</t>
        </is>
      </c>
      <c r="AA252" t="inlineStr">
        <is>
          <t>T</t>
        </is>
      </c>
      <c r="AB252" t="n">
        <v>0.000201</v>
      </c>
      <c r="AC252" t="inlineStr">
        <is>
          <t>T</t>
        </is>
      </c>
      <c r="AD252" t="n">
        <v>0.045</v>
      </c>
      <c r="AE252" t="n">
        <v>0.000791</v>
      </c>
      <c r="AF252" t="n">
        <v>0.000427</v>
      </c>
      <c r="AG252" t="inlineStr">
        <is>
          <t>T</t>
        </is>
      </c>
      <c r="AH252" t="n">
        <v>0.6850000000000001</v>
      </c>
      <c r="AI252" t="n">
        <v>0.184</v>
      </c>
      <c r="AJ252" t="n">
        <v>0.00184</v>
      </c>
      <c r="AK252" t="n">
        <v>0.028</v>
      </c>
      <c r="AL252" t="n">
        <v>8.000000000000001e-05</v>
      </c>
      <c r="AM252" t="n">
        <v>0.000529</v>
      </c>
      <c r="AN252" t="n">
        <v>0.00384</v>
      </c>
      <c r="AO252" t="n">
        <v>0.024</v>
      </c>
      <c r="AP252" t="n">
        <v>61.26</v>
      </c>
      <c r="AQ252" t="inlineStr">
        <is>
          <t>T</t>
        </is>
      </c>
      <c r="AR252" t="n">
        <v>0.000143</v>
      </c>
      <c r="AS252" t="inlineStr">
        <is>
          <t>T</t>
        </is>
      </c>
      <c r="AT252" t="n">
        <v>0.000206</v>
      </c>
      <c r="AU252" t="inlineStr">
        <is>
          <t>T</t>
        </is>
      </c>
      <c r="AV252" t="inlineStr">
        <is>
          <t>T</t>
        </is>
      </c>
      <c r="AW252" t="inlineStr">
        <is>
          <t>T</t>
        </is>
      </c>
      <c r="AX252" t="n">
        <v>15.13</v>
      </c>
      <c r="AY252" t="n">
        <v>0.1746</v>
      </c>
      <c r="AZ252" t="inlineStr">
        <is>
          <t>T</t>
        </is>
      </c>
      <c r="BA252" t="n">
        <v>0.000495</v>
      </c>
      <c r="BB252" t="n">
        <v>2.4026155</v>
      </c>
      <c r="BC252" t="n">
        <v>0.00011</v>
      </c>
      <c r="BD252" t="n">
        <v>0.000767</v>
      </c>
      <c r="BE252" t="n">
        <v>0.00108</v>
      </c>
      <c r="BF252" t="inlineStr">
        <is>
          <t>T</t>
        </is>
      </c>
      <c r="BG252" t="inlineStr">
        <is>
          <t>T</t>
        </is>
      </c>
      <c r="BH252" t="inlineStr">
        <is>
          <t>T</t>
        </is>
      </c>
      <c r="BI252" t="n">
        <v>8.500000000000001e-05</v>
      </c>
      <c r="BJ252" t="n">
        <v>0.013</v>
      </c>
      <c r="BK252" t="n">
        <v>8.3e-05</v>
      </c>
      <c r="BL252" t="inlineStr">
        <is>
          <t>T</t>
        </is>
      </c>
      <c r="BM252" t="n">
        <v>0.000179</v>
      </c>
      <c r="BN252" t="n">
        <v>0.00106</v>
      </c>
      <c r="BO252" t="n">
        <v>0.000181</v>
      </c>
      <c r="BP252" t="n">
        <v>0.000432</v>
      </c>
      <c r="BQ252" t="inlineStr">
        <is>
          <t>T</t>
        </is>
      </c>
      <c r="BR252" t="n">
        <v>4.13</v>
      </c>
      <c r="BS252" t="n">
        <v>0.000391</v>
      </c>
    </row>
    <row r="253">
      <c r="A253" t="inlineStr">
        <is>
          <t>OREAS0353b</t>
        </is>
      </c>
      <c r="B253" t="n">
        <v>0.2184</v>
      </c>
      <c r="C253" t="n">
        <v>0.211</v>
      </c>
      <c r="D253" t="n">
        <v>0.0361</v>
      </c>
      <c r="E253" t="inlineStr">
        <is>
          <t>T</t>
        </is>
      </c>
      <c r="F253" t="inlineStr">
        <is>
          <t>T</t>
        </is>
      </c>
      <c r="G253" t="n">
        <v>0.00127</v>
      </c>
      <c r="H253" t="n">
        <v>2.2e-05</v>
      </c>
      <c r="I253" t="n">
        <v>0.0068</v>
      </c>
      <c r="J253" t="n">
        <v>0.21</v>
      </c>
      <c r="K253" t="n">
        <v>0.0183</v>
      </c>
      <c r="L253" t="n">
        <v>0.00224</v>
      </c>
      <c r="M253" t="inlineStr">
        <is>
          <t>T</t>
        </is>
      </c>
      <c r="N253" t="n">
        <v>0.00318</v>
      </c>
      <c r="O253" t="n">
        <v>0.00377</v>
      </c>
      <c r="P253" t="n">
        <v>1.5e-05</v>
      </c>
      <c r="Q253" t="n">
        <v>0.431</v>
      </c>
      <c r="R253" t="n">
        <v>0.000131</v>
      </c>
      <c r="S253" t="n">
        <v>6.999999999999999e-05</v>
      </c>
      <c r="T253" t="inlineStr">
        <is>
          <t>T</t>
        </is>
      </c>
      <c r="U253" t="n">
        <v>4.29</v>
      </c>
      <c r="V253" t="n">
        <v>0.000193</v>
      </c>
      <c r="W253" t="n">
        <v>0.000164</v>
      </c>
      <c r="X253" s="2" t="n">
        <v>1e-05</v>
      </c>
      <c r="Y253" t="inlineStr">
        <is>
          <t>T</t>
        </is>
      </c>
      <c r="Z253" t="inlineStr">
        <is>
          <t>T</t>
        </is>
      </c>
      <c r="AA253" t="n">
        <v>2.8e-05</v>
      </c>
      <c r="AB253" t="n">
        <v>0.000126</v>
      </c>
      <c r="AC253" t="inlineStr">
        <is>
          <t>T</t>
        </is>
      </c>
      <c r="AD253" t="n">
        <v>0.05</v>
      </c>
      <c r="AE253" t="n">
        <v>0.00123</v>
      </c>
      <c r="AF253" t="n">
        <v>0.000633</v>
      </c>
      <c r="AG253" t="inlineStr">
        <is>
          <t>T</t>
        </is>
      </c>
      <c r="AH253" t="n">
        <v>0.875</v>
      </c>
      <c r="AI253" t="n">
        <v>0.108</v>
      </c>
      <c r="AJ253" t="n">
        <v>0.008399999999999999</v>
      </c>
      <c r="AK253" t="n">
        <v>0.034</v>
      </c>
      <c r="AL253" t="n">
        <v>2.9e-05</v>
      </c>
      <c r="AM253" t="n">
        <v>0.000864</v>
      </c>
      <c r="AN253" s="2" t="n">
        <v>0.001</v>
      </c>
      <c r="AO253" t="n">
        <v>0.027</v>
      </c>
      <c r="AP253" t="n">
        <v>59.18</v>
      </c>
      <c r="AQ253" t="inlineStr">
        <is>
          <t>T</t>
        </is>
      </c>
      <c r="AR253" t="n">
        <v>0.000234</v>
      </c>
      <c r="AS253" t="inlineStr">
        <is>
          <t>T</t>
        </is>
      </c>
      <c r="AT253" t="n">
        <v>0.000198</v>
      </c>
      <c r="AU253" t="n">
        <v>4e-06</v>
      </c>
      <c r="AV253" t="inlineStr">
        <is>
          <t>T</t>
        </is>
      </c>
      <c r="AW253" t="inlineStr">
        <is>
          <t>T</t>
        </is>
      </c>
      <c r="AX253" t="n">
        <v>15.16</v>
      </c>
      <c r="AY253" t="n">
        <v>0.2342</v>
      </c>
      <c r="AZ253" s="2" t="n">
        <v>0.001</v>
      </c>
      <c r="BA253" t="inlineStr">
        <is>
          <t>T</t>
        </is>
      </c>
      <c r="BB253" t="n">
        <v>2.6</v>
      </c>
      <c r="BC253" t="n">
        <v>0.000162</v>
      </c>
      <c r="BD253" t="n">
        <v>0.000854</v>
      </c>
      <c r="BE253" t="n">
        <v>0.0009909999999999999</v>
      </c>
      <c r="BF253" s="2" t="n">
        <v>5e-06</v>
      </c>
      <c r="BG253" t="n">
        <v>2.3e-05</v>
      </c>
      <c r="BH253" t="n">
        <v>5e-05</v>
      </c>
      <c r="BI253" t="n">
        <v>5e-05</v>
      </c>
      <c r="BJ253" t="n">
        <v>0.01</v>
      </c>
      <c r="BK253" t="n">
        <v>0.000115</v>
      </c>
      <c r="BL253" t="inlineStr">
        <is>
          <t>T</t>
        </is>
      </c>
      <c r="BM253" t="n">
        <v>0.000153</v>
      </c>
      <c r="BN253" t="n">
        <v>0.0005730000000000001</v>
      </c>
      <c r="BO253" t="inlineStr">
        <is>
          <t>T</t>
        </is>
      </c>
      <c r="BP253" t="n">
        <v>0.000763</v>
      </c>
      <c r="BQ253" t="n">
        <v>4.7e-05</v>
      </c>
      <c r="BR253" t="n">
        <v>3.83</v>
      </c>
      <c r="BS253" t="n">
        <v>0.000282</v>
      </c>
    </row>
    <row r="254">
      <c r="A254" t="inlineStr">
        <is>
          <t>OREAS0354</t>
        </is>
      </c>
      <c r="B254" t="n">
        <v>0.0098</v>
      </c>
      <c r="C254" t="n">
        <v>0.411</v>
      </c>
      <c r="D254" t="inlineStr">
        <is>
          <t>T</t>
        </is>
      </c>
      <c r="E254" t="inlineStr">
        <is>
          <t>T</t>
        </is>
      </c>
      <c r="F254" t="inlineStr">
        <is>
          <t>T</t>
        </is>
      </c>
      <c r="G254" t="n">
        <v>0.1443</v>
      </c>
      <c r="H254" s="2" t="n">
        <v>5e-05</v>
      </c>
      <c r="I254" t="n">
        <v>0.00056</v>
      </c>
      <c r="J254" t="n">
        <v>0.165</v>
      </c>
      <c r="K254" t="n">
        <v>0.1157</v>
      </c>
      <c r="L254" t="inlineStr">
        <is>
          <t>T</t>
        </is>
      </c>
      <c r="M254" t="inlineStr">
        <is>
          <t>T</t>
        </is>
      </c>
      <c r="N254" t="n">
        <v>0.000956</v>
      </c>
      <c r="O254" t="n">
        <v>0.000674</v>
      </c>
      <c r="P254" t="inlineStr">
        <is>
          <t>T</t>
        </is>
      </c>
      <c r="Q254" t="n">
        <v>0.1387</v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n">
        <v>9.82</v>
      </c>
      <c r="V254" t="n">
        <v>0.000985</v>
      </c>
      <c r="W254" t="inlineStr">
        <is>
          <t>T</t>
        </is>
      </c>
      <c r="X254" t="inlineStr">
        <is>
          <t>T</t>
        </is>
      </c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inlineStr">
        <is>
          <t>T</t>
        </is>
      </c>
      <c r="AD254" t="n">
        <v>0.354</v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n">
        <v>0.054</v>
      </c>
      <c r="AI254" t="n">
        <v>1.54</v>
      </c>
      <c r="AJ254" t="n">
        <v>0.000237</v>
      </c>
      <c r="AK254" t="n">
        <v>0.019</v>
      </c>
      <c r="AL254" t="n">
        <v>0.000106</v>
      </c>
      <c r="AM254" t="inlineStr">
        <is>
          <t>T</t>
        </is>
      </c>
      <c r="AN254" t="n">
        <v>0.00109</v>
      </c>
      <c r="AO254" t="n">
        <v>0.006</v>
      </c>
      <c r="AP254" t="n">
        <v>1.58</v>
      </c>
      <c r="AQ254" t="inlineStr">
        <is>
          <t>T</t>
        </is>
      </c>
      <c r="AR254" t="inlineStr">
        <is>
          <t>T</t>
        </is>
      </c>
      <c r="AS254" t="inlineStr">
        <is>
          <t>T</t>
        </is>
      </c>
      <c r="AT254" t="inlineStr">
        <is>
          <t>T</t>
        </is>
      </c>
      <c r="AU254" t="inlineStr">
        <is>
          <t>T</t>
        </is>
      </c>
      <c r="AV254" t="inlineStr">
        <is>
          <t>T</t>
        </is>
      </c>
      <c r="AW254" t="inlineStr">
        <is>
          <t>T</t>
        </is>
      </c>
      <c r="AX254" t="n">
        <v>26.63</v>
      </c>
      <c r="AY254" t="n">
        <v>0.0051</v>
      </c>
      <c r="AZ254" s="2" t="n">
        <v>0.0001</v>
      </c>
      <c r="BA254" t="inlineStr">
        <is>
          <t>T</t>
        </is>
      </c>
      <c r="BB254" t="n">
        <v>1.5705813</v>
      </c>
      <c r="BC254" t="inlineStr">
        <is>
          <t>T</t>
        </is>
      </c>
      <c r="BD254" t="n">
        <v>0.000383</v>
      </c>
      <c r="BE254" t="n">
        <v>0.00426</v>
      </c>
      <c r="BF254" t="inlineStr">
        <is>
          <t>T</t>
        </is>
      </c>
      <c r="BG254" t="inlineStr">
        <is>
          <t>T</t>
        </is>
      </c>
      <c r="BH254" t="inlineStr">
        <is>
          <t>T</t>
        </is>
      </c>
      <c r="BI254" t="inlineStr">
        <is>
          <t>T</t>
        </is>
      </c>
      <c r="BJ254" t="n">
        <v>0.025</v>
      </c>
      <c r="BK254" t="inlineStr">
        <is>
          <t>T</t>
        </is>
      </c>
      <c r="BL254" t="inlineStr">
        <is>
          <t>T</t>
        </is>
      </c>
      <c r="BM254" t="n">
        <v>0.000442</v>
      </c>
      <c r="BN254" t="n">
        <v>0.0009120000000000001</v>
      </c>
      <c r="BO254" t="inlineStr">
        <is>
          <t>T</t>
        </is>
      </c>
      <c r="BP254" t="n">
        <v>0.000299</v>
      </c>
      <c r="BQ254" t="inlineStr">
        <is>
          <t>T</t>
        </is>
      </c>
      <c r="BR254" t="n">
        <v>49.77</v>
      </c>
      <c r="BS254" t="n">
        <v>0.000995</v>
      </c>
    </row>
    <row r="255">
      <c r="A255" t="inlineStr">
        <is>
          <t>OREAS0036</t>
        </is>
      </c>
      <c r="B255" t="n">
        <v>0.00096</v>
      </c>
      <c r="C255" t="inlineStr">
        <is>
          <t>T</t>
        </is>
      </c>
      <c r="D255" t="n">
        <v>0.0722</v>
      </c>
      <c r="E255" t="inlineStr">
        <is>
          <t>T</t>
        </is>
      </c>
      <c r="F255" t="inlineStr">
        <is>
          <t>T</t>
        </is>
      </c>
      <c r="G255" t="inlineStr">
        <is>
          <t>T</t>
        </is>
      </c>
      <c r="H255" t="inlineStr">
        <is>
          <t>T</t>
        </is>
      </c>
      <c r="I255" t="inlineStr">
        <is>
          <t>T</t>
        </is>
      </c>
      <c r="J255" t="inlineStr">
        <is>
          <t>T</t>
        </is>
      </c>
      <c r="K255" t="inlineStr">
        <is>
          <t>T</t>
        </is>
      </c>
      <c r="L255" t="inlineStr">
        <is>
          <t>T</t>
        </is>
      </c>
      <c r="M255" t="inlineStr">
        <is>
          <t>T</t>
        </is>
      </c>
      <c r="N255" t="inlineStr">
        <is>
          <t>T</t>
        </is>
      </c>
      <c r="O255" t="inlineStr">
        <is>
          <t>T</t>
        </is>
      </c>
      <c r="P255" t="inlineStr">
        <is>
          <t>T</t>
        </is>
      </c>
      <c r="Q255" t="n">
        <v>0.0151</v>
      </c>
      <c r="R255" t="inlineStr">
        <is>
          <t>T</t>
        </is>
      </c>
      <c r="S255" t="inlineStr">
        <is>
          <t>T</t>
        </is>
      </c>
      <c r="T255" t="inlineStr">
        <is>
          <t>T</t>
        </is>
      </c>
      <c r="U255" t="n">
        <v>20.68</v>
      </c>
      <c r="V255" t="inlineStr">
        <is>
          <t>T</t>
        </is>
      </c>
      <c r="W255" t="inlineStr">
        <is>
          <t>T</t>
        </is>
      </c>
      <c r="X255" t="inlineStr">
        <is>
          <t>T</t>
        </is>
      </c>
      <c r="Y255" t="inlineStr">
        <is>
          <t>T</t>
        </is>
      </c>
      <c r="Z255" t="inlineStr">
        <is>
          <t>T</t>
        </is>
      </c>
      <c r="AA255" t="inlineStr">
        <is>
          <t>T</t>
        </is>
      </c>
      <c r="AB255" t="inlineStr">
        <is>
          <t>T</t>
        </is>
      </c>
      <c r="AC255" t="inlineStr">
        <is>
          <t>T</t>
        </is>
      </c>
      <c r="AD255" t="inlineStr">
        <is>
          <t>T</t>
        </is>
      </c>
      <c r="AE255" t="inlineStr">
        <is>
          <t>T</t>
        </is>
      </c>
      <c r="AF255" t="inlineStr">
        <is>
          <t>T</t>
        </is>
      </c>
      <c r="AG255" t="inlineStr">
        <is>
          <t>T</t>
        </is>
      </c>
      <c r="AH255" t="inlineStr">
        <is>
          <t>T</t>
        </is>
      </c>
      <c r="AI255" t="n">
        <v>1.08</v>
      </c>
      <c r="AJ255" t="inlineStr">
        <is>
          <t>T</t>
        </is>
      </c>
      <c r="AK255" t="inlineStr">
        <is>
          <t>T</t>
        </is>
      </c>
      <c r="AL255" t="inlineStr">
        <is>
          <t>T</t>
        </is>
      </c>
      <c r="AM255" t="inlineStr">
        <is>
          <t>T</t>
        </is>
      </c>
      <c r="AN255" t="inlineStr">
        <is>
          <t>T</t>
        </is>
      </c>
      <c r="AO255" t="inlineStr">
        <is>
          <t>T</t>
        </is>
      </c>
      <c r="AP255" t="n">
        <v>0.579</v>
      </c>
      <c r="AQ255" t="inlineStr">
        <is>
          <t>T</t>
        </is>
      </c>
      <c r="AR255" t="inlineStr">
        <is>
          <t>T</t>
        </is>
      </c>
      <c r="AS255" t="inlineStr">
        <is>
          <t>T</t>
        </is>
      </c>
      <c r="AT255" t="inlineStr">
        <is>
          <t>T</t>
        </is>
      </c>
      <c r="AU255" t="inlineStr">
        <is>
          <t>T</t>
        </is>
      </c>
      <c r="AV255" t="inlineStr">
        <is>
          <t>T</t>
        </is>
      </c>
      <c r="AW255" t="inlineStr">
        <is>
          <t>T</t>
        </is>
      </c>
      <c r="AX255" t="n">
        <v>18.81</v>
      </c>
      <c r="AY255" t="inlineStr">
        <is>
          <t>T</t>
        </is>
      </c>
      <c r="AZ255" t="inlineStr">
        <is>
          <t>T</t>
        </is>
      </c>
      <c r="BA255" t="inlineStr">
        <is>
          <t>T</t>
        </is>
      </c>
      <c r="BB255" t="inlineStr">
        <is>
          <t>T</t>
        </is>
      </c>
      <c r="BC255" t="inlineStr">
        <is>
          <t>T</t>
        </is>
      </c>
      <c r="BD255" t="inlineStr">
        <is>
          <t>T</t>
        </is>
      </c>
      <c r="BE255" t="inlineStr">
        <is>
          <t>T</t>
        </is>
      </c>
      <c r="BF255" t="inlineStr">
        <is>
          <t>T</t>
        </is>
      </c>
      <c r="BG255" t="inlineStr">
        <is>
          <t>T</t>
        </is>
      </c>
      <c r="BH255" t="inlineStr">
        <is>
          <t>T</t>
        </is>
      </c>
      <c r="BI255" t="inlineStr">
        <is>
          <t>T</t>
        </is>
      </c>
      <c r="BJ255" t="inlineStr">
        <is>
          <t>T</t>
        </is>
      </c>
      <c r="BK255" t="n">
        <v>0.0065</v>
      </c>
      <c r="BL255" t="inlineStr">
        <is>
          <t>T</t>
        </is>
      </c>
      <c r="BM255" t="inlineStr">
        <is>
          <t>T</t>
        </is>
      </c>
      <c r="BN255" t="inlineStr">
        <is>
          <t>T</t>
        </is>
      </c>
      <c r="BO255" t="inlineStr">
        <is>
          <t>T</t>
        </is>
      </c>
      <c r="BP255" t="inlineStr">
        <is>
          <t>T</t>
        </is>
      </c>
      <c r="BQ255" t="inlineStr">
        <is>
          <t>T</t>
        </is>
      </c>
      <c r="BR255" t="n">
        <v>4.19</v>
      </c>
      <c r="BS255" t="inlineStr">
        <is>
          <t>T</t>
        </is>
      </c>
    </row>
    <row r="256">
      <c r="A256" t="inlineStr">
        <is>
          <t>OREAS0037</t>
        </is>
      </c>
      <c r="B256" t="n">
        <v>0.0005</v>
      </c>
      <c r="C256" t="inlineStr">
        <is>
          <t>T</t>
        </is>
      </c>
      <c r="D256" t="n">
        <v>0.0499</v>
      </c>
      <c r="E256" t="inlineStr">
        <is>
          <t>T</t>
        </is>
      </c>
      <c r="F256" t="inlineStr">
        <is>
          <t>T</t>
        </is>
      </c>
      <c r="G256" t="inlineStr">
        <is>
          <t>T</t>
        </is>
      </c>
      <c r="H256" t="inlineStr">
        <is>
          <t>T</t>
        </is>
      </c>
      <c r="I256" t="inlineStr">
        <is>
          <t>T</t>
        </is>
      </c>
      <c r="J256" t="inlineStr">
        <is>
          <t>T</t>
        </is>
      </c>
      <c r="K256" t="inlineStr">
        <is>
          <t>T</t>
        </is>
      </c>
      <c r="L256" t="inlineStr">
        <is>
          <t>T</t>
        </is>
      </c>
      <c r="M256" t="inlineStr">
        <is>
          <t>T</t>
        </is>
      </c>
      <c r="N256" t="inlineStr">
        <is>
          <t>T</t>
        </is>
      </c>
      <c r="O256" t="inlineStr">
        <is>
          <t>T</t>
        </is>
      </c>
      <c r="P256" t="inlineStr">
        <is>
          <t>T</t>
        </is>
      </c>
      <c r="Q256" t="n">
        <v>0.0125</v>
      </c>
      <c r="R256" t="inlineStr">
        <is>
          <t>T</t>
        </is>
      </c>
      <c r="S256" t="inlineStr">
        <is>
          <t>T</t>
        </is>
      </c>
      <c r="T256" t="inlineStr">
        <is>
          <t>T</t>
        </is>
      </c>
      <c r="U256" t="n">
        <v>23.76</v>
      </c>
      <c r="V256" t="inlineStr">
        <is>
          <t>T</t>
        </is>
      </c>
      <c r="W256" t="inlineStr">
        <is>
          <t>T</t>
        </is>
      </c>
      <c r="X256" t="inlineStr">
        <is>
          <t>T</t>
        </is>
      </c>
      <c r="Y256" t="inlineStr">
        <is>
          <t>T</t>
        </is>
      </c>
      <c r="Z256" t="inlineStr">
        <is>
          <t>T</t>
        </is>
      </c>
      <c r="AA256" t="inlineStr">
        <is>
          <t>T</t>
        </is>
      </c>
      <c r="AB256" t="inlineStr">
        <is>
          <t>T</t>
        </is>
      </c>
      <c r="AC256" t="inlineStr">
        <is>
          <t>T</t>
        </is>
      </c>
      <c r="AD256" t="inlineStr">
        <is>
          <t>T</t>
        </is>
      </c>
      <c r="AE256" t="inlineStr">
        <is>
          <t>T</t>
        </is>
      </c>
      <c r="AF256" t="inlineStr">
        <is>
          <t>T</t>
        </is>
      </c>
      <c r="AG256" t="inlineStr">
        <is>
          <t>T</t>
        </is>
      </c>
      <c r="AH256" t="inlineStr">
        <is>
          <t>T</t>
        </is>
      </c>
      <c r="AI256" t="n">
        <v>0.719</v>
      </c>
      <c r="AJ256" t="inlineStr">
        <is>
          <t>T</t>
        </is>
      </c>
      <c r="AK256" t="inlineStr">
        <is>
          <t>T</t>
        </is>
      </c>
      <c r="AL256" t="inlineStr">
        <is>
          <t>T</t>
        </is>
      </c>
      <c r="AM256" t="inlineStr">
        <is>
          <t>T</t>
        </is>
      </c>
      <c r="AN256" t="inlineStr">
        <is>
          <t>T</t>
        </is>
      </c>
      <c r="AO256" t="inlineStr">
        <is>
          <t>T</t>
        </is>
      </c>
      <c r="AP256" t="n">
        <v>0.615</v>
      </c>
      <c r="AQ256" t="inlineStr">
        <is>
          <t>T</t>
        </is>
      </c>
      <c r="AR256" t="inlineStr">
        <is>
          <t>T</t>
        </is>
      </c>
      <c r="AS256" t="inlineStr">
        <is>
          <t>T</t>
        </is>
      </c>
      <c r="AT256" t="inlineStr">
        <is>
          <t>T</t>
        </is>
      </c>
      <c r="AU256" t="inlineStr">
        <is>
          <t>T</t>
        </is>
      </c>
      <c r="AV256" t="inlineStr">
        <is>
          <t>T</t>
        </is>
      </c>
      <c r="AW256" t="inlineStr">
        <is>
          <t>T</t>
        </is>
      </c>
      <c r="AX256" t="n">
        <v>26.79</v>
      </c>
      <c r="AY256" t="inlineStr">
        <is>
          <t>T</t>
        </is>
      </c>
      <c r="AZ256" t="inlineStr">
        <is>
          <t>T</t>
        </is>
      </c>
      <c r="BA256" t="inlineStr">
        <is>
          <t>T</t>
        </is>
      </c>
      <c r="BB256" t="inlineStr">
        <is>
          <t>T</t>
        </is>
      </c>
      <c r="BC256" t="inlineStr">
        <is>
          <t>T</t>
        </is>
      </c>
      <c r="BD256" t="inlineStr">
        <is>
          <t>T</t>
        </is>
      </c>
      <c r="BE256" t="inlineStr">
        <is>
          <t>T</t>
        </is>
      </c>
      <c r="BF256" t="inlineStr">
        <is>
          <t>T</t>
        </is>
      </c>
      <c r="BG256" t="inlineStr">
        <is>
          <t>T</t>
        </is>
      </c>
      <c r="BH256" t="inlineStr">
        <is>
          <t>T</t>
        </is>
      </c>
      <c r="BI256" t="inlineStr">
        <is>
          <t>T</t>
        </is>
      </c>
      <c r="BJ256" t="inlineStr">
        <is>
          <t>T</t>
        </is>
      </c>
      <c r="BK256" t="n">
        <v>0.0063</v>
      </c>
      <c r="BL256" t="inlineStr">
        <is>
          <t>T</t>
        </is>
      </c>
      <c r="BM256" t="inlineStr">
        <is>
          <t>T</t>
        </is>
      </c>
      <c r="BN256" t="inlineStr">
        <is>
          <t>T</t>
        </is>
      </c>
      <c r="BO256" t="inlineStr">
        <is>
          <t>T</t>
        </is>
      </c>
      <c r="BP256" t="inlineStr">
        <is>
          <t>T</t>
        </is>
      </c>
      <c r="BQ256" t="inlineStr">
        <is>
          <t>T</t>
        </is>
      </c>
      <c r="BR256" t="n">
        <v>6.26</v>
      </c>
      <c r="BS256" t="inlineStr">
        <is>
          <t>T</t>
        </is>
      </c>
    </row>
    <row r="257">
      <c r="A257" t="inlineStr">
        <is>
          <t>OREAS0038</t>
        </is>
      </c>
      <c r="B257" t="n">
        <v>0.0005</v>
      </c>
      <c r="C257" t="inlineStr">
        <is>
          <t>T</t>
        </is>
      </c>
      <c r="D257" t="n">
        <v>0.0298</v>
      </c>
      <c r="E257" t="inlineStr">
        <is>
          <t>T</t>
        </is>
      </c>
      <c r="F257" t="inlineStr">
        <is>
          <t>T</t>
        </is>
      </c>
      <c r="G257" t="inlineStr">
        <is>
          <t>T</t>
        </is>
      </c>
      <c r="H257" t="inlineStr">
        <is>
          <t>T</t>
        </is>
      </c>
      <c r="I257" t="inlineStr">
        <is>
          <t>T</t>
        </is>
      </c>
      <c r="J257" t="inlineStr">
        <is>
          <t>T</t>
        </is>
      </c>
      <c r="K257" t="inlineStr">
        <is>
          <t>T</t>
        </is>
      </c>
      <c r="L257" t="inlineStr">
        <is>
          <t>T</t>
        </is>
      </c>
      <c r="M257" t="inlineStr">
        <is>
          <t>T</t>
        </is>
      </c>
      <c r="N257" t="inlineStr">
        <is>
          <t>T</t>
        </is>
      </c>
      <c r="O257" t="inlineStr">
        <is>
          <t>T</t>
        </is>
      </c>
      <c r="P257" t="inlineStr">
        <is>
          <t>T</t>
        </is>
      </c>
      <c r="Q257" t="n">
        <v>0.0111</v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n">
        <v>21.28</v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inlineStr">
        <is>
          <t>T</t>
        </is>
      </c>
      <c r="AD257" t="inlineStr">
        <is>
          <t>T</t>
        </is>
      </c>
      <c r="AE257" t="inlineStr">
        <is>
          <t>T</t>
        </is>
      </c>
      <c r="AF257" t="inlineStr">
        <is>
          <t>T</t>
        </is>
      </c>
      <c r="AG257" t="inlineStr">
        <is>
          <t>T</t>
        </is>
      </c>
      <c r="AH257" t="inlineStr">
        <is>
          <t>T</t>
        </is>
      </c>
      <c r="AI257" t="n">
        <v>1.37</v>
      </c>
      <c r="AJ257" t="inlineStr">
        <is>
          <t>T</t>
        </is>
      </c>
      <c r="AK257" t="inlineStr">
        <is>
          <t>T</t>
        </is>
      </c>
      <c r="AL257" t="inlineStr">
        <is>
          <t>T</t>
        </is>
      </c>
      <c r="AM257" t="inlineStr">
        <is>
          <t>T</t>
        </is>
      </c>
      <c r="AN257" t="inlineStr">
        <is>
          <t>T</t>
        </is>
      </c>
      <c r="AO257" t="inlineStr">
        <is>
          <t>T</t>
        </is>
      </c>
      <c r="AP257" t="n">
        <v>0.592</v>
      </c>
      <c r="AQ257" t="inlineStr">
        <is>
          <t>T</t>
        </is>
      </c>
      <c r="AR257" t="inlineStr">
        <is>
          <t>T</t>
        </is>
      </c>
      <c r="AS257" t="inlineStr">
        <is>
          <t>T</t>
        </is>
      </c>
      <c r="AT257" t="inlineStr">
        <is>
          <t>T</t>
        </is>
      </c>
      <c r="AU257" t="inlineStr">
        <is>
          <t>T</t>
        </is>
      </c>
      <c r="AV257" t="inlineStr">
        <is>
          <t>T</t>
        </is>
      </c>
      <c r="AW257" t="inlineStr">
        <is>
          <t>T</t>
        </is>
      </c>
      <c r="AX257" t="n">
        <v>22.32</v>
      </c>
      <c r="AY257" t="inlineStr">
        <is>
          <t>T</t>
        </is>
      </c>
      <c r="AZ257" t="inlineStr">
        <is>
          <t>T</t>
        </is>
      </c>
      <c r="BA257" t="inlineStr">
        <is>
          <t>T</t>
        </is>
      </c>
      <c r="BB257" t="inlineStr">
        <is>
          <t>T</t>
        </is>
      </c>
      <c r="BC257" t="inlineStr">
        <is>
          <t>T</t>
        </is>
      </c>
      <c r="BD257" t="inlineStr">
        <is>
          <t>T</t>
        </is>
      </c>
      <c r="BE257" t="inlineStr">
        <is>
          <t>T</t>
        </is>
      </c>
      <c r="BF257" t="inlineStr">
        <is>
          <t>T</t>
        </is>
      </c>
      <c r="BG257" t="inlineStr">
        <is>
          <t>T</t>
        </is>
      </c>
      <c r="BH257" t="inlineStr">
        <is>
          <t>T</t>
        </is>
      </c>
      <c r="BI257" t="inlineStr">
        <is>
          <t>T</t>
        </is>
      </c>
      <c r="BJ257" t="inlineStr">
        <is>
          <t>T</t>
        </is>
      </c>
      <c r="BK257" t="n">
        <v>0.0064</v>
      </c>
      <c r="BL257" t="inlineStr">
        <is>
          <t>T</t>
        </is>
      </c>
      <c r="BM257" t="inlineStr">
        <is>
          <t>T</t>
        </is>
      </c>
      <c r="BN257" t="inlineStr">
        <is>
          <t>T</t>
        </is>
      </c>
      <c r="BO257" t="inlineStr">
        <is>
          <t>T</t>
        </is>
      </c>
      <c r="BP257" t="inlineStr">
        <is>
          <t>T</t>
        </is>
      </c>
      <c r="BQ257" t="inlineStr">
        <is>
          <t>T</t>
        </is>
      </c>
      <c r="BR257" t="n">
        <v>10.06</v>
      </c>
      <c r="BS257" t="inlineStr">
        <is>
          <t>T</t>
        </is>
      </c>
    </row>
    <row r="258">
      <c r="A258" t="inlineStr">
        <is>
          <t>OREAS0040</t>
        </is>
      </c>
      <c r="B258" t="inlineStr">
        <is>
          <t>T</t>
        </is>
      </c>
      <c r="C258" t="n">
        <v>0.06880260000000001</v>
      </c>
      <c r="D258" t="inlineStr">
        <is>
          <t>T</t>
        </is>
      </c>
      <c r="E258" t="inlineStr">
        <is>
          <t>T</t>
        </is>
      </c>
      <c r="F258" t="inlineStr">
        <is>
          <t>T</t>
        </is>
      </c>
      <c r="G258" t="inlineStr">
        <is>
          <t>T</t>
        </is>
      </c>
      <c r="H258" t="inlineStr">
        <is>
          <t>T</t>
        </is>
      </c>
      <c r="I258" t="inlineStr">
        <is>
          <t>T</t>
        </is>
      </c>
      <c r="J258" t="n">
        <v>0.0107204</v>
      </c>
      <c r="K258" t="inlineStr">
        <is>
          <t>T</t>
        </is>
      </c>
      <c r="L258" t="inlineStr">
        <is>
          <t>T</t>
        </is>
      </c>
      <c r="M258" t="inlineStr">
        <is>
          <t>T</t>
        </is>
      </c>
      <c r="N258" t="inlineStr">
        <is>
          <t>T</t>
        </is>
      </c>
      <c r="O258" t="inlineStr">
        <is>
          <t>T</t>
        </is>
      </c>
      <c r="P258" t="inlineStr">
        <is>
          <t>T</t>
        </is>
      </c>
      <c r="Q258" t="inlineStr">
        <is>
          <t>T</t>
        </is>
      </c>
      <c r="R258" t="inlineStr">
        <is>
          <t>T</t>
        </is>
      </c>
      <c r="S258" t="inlineStr">
        <is>
          <t>T</t>
        </is>
      </c>
      <c r="T258" t="inlineStr">
        <is>
          <t>T</t>
        </is>
      </c>
      <c r="U258" t="n">
        <v>66.72</v>
      </c>
      <c r="V258" t="inlineStr">
        <is>
          <t>T</t>
        </is>
      </c>
      <c r="W258" t="inlineStr">
        <is>
          <t>T</t>
        </is>
      </c>
      <c r="X258" t="inlineStr">
        <is>
          <t>T</t>
        </is>
      </c>
      <c r="Y258" t="inlineStr">
        <is>
          <t>T</t>
        </is>
      </c>
      <c r="Z258" t="inlineStr">
        <is>
          <t>T</t>
        </is>
      </c>
      <c r="AA258" t="inlineStr">
        <is>
          <t>T</t>
        </is>
      </c>
      <c r="AB258" t="inlineStr">
        <is>
          <t>T</t>
        </is>
      </c>
      <c r="AC258" t="inlineStr">
        <is>
          <t>T</t>
        </is>
      </c>
      <c r="AD258" t="n">
        <v>0.0149427</v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n">
        <v>0.0102516</v>
      </c>
      <c r="AI258" t="n">
        <v>0.0154892</v>
      </c>
      <c r="AJ258" t="inlineStr">
        <is>
          <t>T</t>
        </is>
      </c>
      <c r="AK258" t="inlineStr">
        <is>
          <t>T</t>
        </is>
      </c>
      <c r="AL258" t="inlineStr">
        <is>
          <t>T</t>
        </is>
      </c>
      <c r="AM258" t="inlineStr">
        <is>
          <t>T</t>
        </is>
      </c>
      <c r="AN258" t="inlineStr">
        <is>
          <t>T</t>
        </is>
      </c>
      <c r="AO258" t="n">
        <v>0.004</v>
      </c>
      <c r="AP258" t="inlineStr">
        <is>
          <t>T</t>
        </is>
      </c>
      <c r="AQ258" t="inlineStr">
        <is>
          <t>T</t>
        </is>
      </c>
      <c r="AR258" t="inlineStr">
        <is>
          <t>T</t>
        </is>
      </c>
      <c r="AS258" t="inlineStr">
        <is>
          <t>T</t>
        </is>
      </c>
      <c r="AT258" t="inlineStr">
        <is>
          <t>T</t>
        </is>
      </c>
      <c r="AU258" t="inlineStr">
        <is>
          <t>T</t>
        </is>
      </c>
      <c r="AV258" t="inlineStr">
        <is>
          <t>T</t>
        </is>
      </c>
      <c r="AW258" t="inlineStr">
        <is>
          <t>T</t>
        </is>
      </c>
      <c r="AX258" t="n">
        <v>0.008</v>
      </c>
      <c r="AY258" t="inlineStr">
        <is>
          <t>T</t>
        </is>
      </c>
      <c r="AZ258" t="inlineStr">
        <is>
          <t>T</t>
        </is>
      </c>
      <c r="BA258" t="inlineStr">
        <is>
          <t>T</t>
        </is>
      </c>
      <c r="BB258" t="n">
        <v>2.168898</v>
      </c>
      <c r="BC258" t="inlineStr">
        <is>
          <t>T</t>
        </is>
      </c>
      <c r="BD258" t="inlineStr">
        <is>
          <t>T</t>
        </is>
      </c>
      <c r="BE258" t="inlineStr">
        <is>
          <t>T</t>
        </is>
      </c>
      <c r="BF258" t="inlineStr">
        <is>
          <t>T</t>
        </is>
      </c>
      <c r="BG258" t="inlineStr">
        <is>
          <t>T</t>
        </is>
      </c>
      <c r="BH258" t="inlineStr">
        <is>
          <t>T</t>
        </is>
      </c>
      <c r="BI258" t="inlineStr">
        <is>
          <t>T</t>
        </is>
      </c>
      <c r="BJ258" t="n">
        <v>0.0299671</v>
      </c>
      <c r="BK258" t="inlineStr">
        <is>
          <t>T</t>
        </is>
      </c>
      <c r="BL258" t="inlineStr">
        <is>
          <t>T</t>
        </is>
      </c>
      <c r="BM258" t="inlineStr">
        <is>
          <t>T</t>
        </is>
      </c>
      <c r="BN258" t="n">
        <v>0.0013</v>
      </c>
      <c r="BO258" t="inlineStr">
        <is>
          <t>T</t>
        </is>
      </c>
      <c r="BP258" t="inlineStr">
        <is>
          <t>T</t>
        </is>
      </c>
      <c r="BQ258" t="inlineStr">
        <is>
          <t>T</t>
        </is>
      </c>
      <c r="BR258" t="inlineStr">
        <is>
          <t>T</t>
        </is>
      </c>
      <c r="BS258" t="inlineStr">
        <is>
          <t>T</t>
        </is>
      </c>
    </row>
    <row r="259">
      <c r="A259" t="inlineStr">
        <is>
          <t>OREAS0401</t>
        </is>
      </c>
      <c r="B259" t="inlineStr">
        <is>
          <t>T</t>
        </is>
      </c>
      <c r="C259" t="n">
        <v>1.2490316</v>
      </c>
      <c r="D259" t="inlineStr">
        <is>
          <t>T</t>
        </is>
      </c>
      <c r="E259" t="inlineStr">
        <is>
          <t>T</t>
        </is>
      </c>
      <c r="F259" t="inlineStr">
        <is>
          <t>T</t>
        </is>
      </c>
      <c r="G259" t="inlineStr">
        <is>
          <t>T</t>
        </is>
      </c>
      <c r="H259" t="inlineStr">
        <is>
          <t>T</t>
        </is>
      </c>
      <c r="I259" t="inlineStr">
        <is>
          <t>T</t>
        </is>
      </c>
      <c r="J259" t="n">
        <v>0.0671809</v>
      </c>
      <c r="K259" t="inlineStr">
        <is>
          <t>T</t>
        </is>
      </c>
      <c r="L259" t="inlineStr">
        <is>
          <t>T</t>
        </is>
      </c>
      <c r="M259" t="inlineStr">
        <is>
          <t>T</t>
        </is>
      </c>
      <c r="N259" t="inlineStr">
        <is>
          <t>T</t>
        </is>
      </c>
      <c r="O259" t="n">
        <v>0.007321</v>
      </c>
      <c r="P259" t="inlineStr">
        <is>
          <t>T</t>
        </is>
      </c>
      <c r="Q259" t="inlineStr">
        <is>
          <t>T</t>
        </is>
      </c>
      <c r="R259" t="inlineStr">
        <is>
          <t>T</t>
        </is>
      </c>
      <c r="S259" t="inlineStr">
        <is>
          <t>T</t>
        </is>
      </c>
      <c r="T259" t="inlineStr">
        <is>
          <t>T</t>
        </is>
      </c>
      <c r="U259" t="n">
        <v>45.63</v>
      </c>
      <c r="V259" t="inlineStr">
        <is>
          <t>T</t>
        </is>
      </c>
      <c r="W259" t="inlineStr">
        <is>
          <t>T</t>
        </is>
      </c>
      <c r="X259" t="inlineStr">
        <is>
          <t>T</t>
        </is>
      </c>
      <c r="Y259" t="inlineStr">
        <is>
          <t>T</t>
        </is>
      </c>
      <c r="Z259" t="inlineStr">
        <is>
          <t>T</t>
        </is>
      </c>
      <c r="AA259" t="inlineStr">
        <is>
          <t>T</t>
        </is>
      </c>
      <c r="AB259" t="inlineStr">
        <is>
          <t>T</t>
        </is>
      </c>
      <c r="AC259" t="inlineStr">
        <is>
          <t>T</t>
        </is>
      </c>
      <c r="AD259" t="n">
        <v>0.0083015</v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n">
        <v>0.0367852</v>
      </c>
      <c r="AI259" t="inlineStr">
        <is>
          <t>T</t>
        </is>
      </c>
      <c r="AJ259" t="inlineStr">
        <is>
          <t>T</t>
        </is>
      </c>
      <c r="AK259" t="inlineStr">
        <is>
          <t>T</t>
        </is>
      </c>
      <c r="AL259" t="inlineStr">
        <is>
          <t>T</t>
        </is>
      </c>
      <c r="AM259" t="inlineStr">
        <is>
          <t>T</t>
        </is>
      </c>
      <c r="AN259" t="inlineStr">
        <is>
          <t>T</t>
        </is>
      </c>
      <c r="AO259" t="n">
        <v>0.105</v>
      </c>
      <c r="AP259" t="inlineStr">
        <is>
          <t>T</t>
        </is>
      </c>
      <c r="AQ259" t="inlineStr">
        <is>
          <t>T</t>
        </is>
      </c>
      <c r="AR259" t="inlineStr">
        <is>
          <t>T</t>
        </is>
      </c>
      <c r="AS259" t="inlineStr">
        <is>
          <t>T</t>
        </is>
      </c>
      <c r="AT259" t="inlineStr">
        <is>
          <t>T</t>
        </is>
      </c>
      <c r="AU259" t="inlineStr">
        <is>
          <t>T</t>
        </is>
      </c>
      <c r="AV259" t="inlineStr">
        <is>
          <t>T</t>
        </is>
      </c>
      <c r="AW259" t="inlineStr">
        <is>
          <t>T</t>
        </is>
      </c>
      <c r="AX259" t="n">
        <v>0.022</v>
      </c>
      <c r="AY259" t="inlineStr">
        <is>
          <t>T</t>
        </is>
      </c>
      <c r="AZ259" t="inlineStr">
        <is>
          <t>T</t>
        </is>
      </c>
      <c r="BA259" t="inlineStr">
        <is>
          <t>T</t>
        </is>
      </c>
      <c r="BB259" t="n">
        <v>11.6297808</v>
      </c>
      <c r="BC259" t="inlineStr">
        <is>
          <t>T</t>
        </is>
      </c>
      <c r="BD259" t="inlineStr">
        <is>
          <t>T</t>
        </is>
      </c>
      <c r="BE259" t="inlineStr">
        <is>
          <t>T</t>
        </is>
      </c>
      <c r="BF259" t="inlineStr">
        <is>
          <t>T</t>
        </is>
      </c>
      <c r="BG259" t="inlineStr">
        <is>
          <t>T</t>
        </is>
      </c>
      <c r="BH259" t="inlineStr">
        <is>
          <t>T</t>
        </is>
      </c>
      <c r="BI259" t="inlineStr">
        <is>
          <t>T</t>
        </is>
      </c>
      <c r="BJ259" t="n">
        <v>0.1480377</v>
      </c>
      <c r="BK259" t="inlineStr">
        <is>
          <t>T</t>
        </is>
      </c>
      <c r="BL259" t="inlineStr">
        <is>
          <t>T</t>
        </is>
      </c>
      <c r="BM259" t="inlineStr">
        <is>
          <t>T</t>
        </is>
      </c>
      <c r="BN259" t="inlineStr">
        <is>
          <t>T</t>
        </is>
      </c>
      <c r="BO259" t="inlineStr">
        <is>
          <t>T</t>
        </is>
      </c>
      <c r="BP259" t="inlineStr">
        <is>
          <t>T</t>
        </is>
      </c>
      <c r="BQ259" t="inlineStr">
        <is>
          <t>T</t>
        </is>
      </c>
      <c r="BR259" t="inlineStr">
        <is>
          <t>T</t>
        </is>
      </c>
      <c r="BS259" t="inlineStr">
        <is>
          <t>T</t>
        </is>
      </c>
    </row>
    <row r="260">
      <c r="A260" t="inlineStr">
        <is>
          <t>OREAS0402</t>
        </is>
      </c>
      <c r="B260" t="inlineStr">
        <is>
          <t>T</t>
        </is>
      </c>
      <c r="C260" t="n">
        <v>1.3178342</v>
      </c>
      <c r="D260" t="inlineStr">
        <is>
          <t>T</t>
        </is>
      </c>
      <c r="E260" t="inlineStr">
        <is>
          <t>T</t>
        </is>
      </c>
      <c r="F260" t="inlineStr">
        <is>
          <t>T</t>
        </is>
      </c>
      <c r="G260" t="inlineStr">
        <is>
          <t>T</t>
        </is>
      </c>
      <c r="H260" t="inlineStr">
        <is>
          <t>T</t>
        </is>
      </c>
      <c r="I260" t="inlineStr">
        <is>
          <t>T</t>
        </is>
      </c>
      <c r="J260" t="n">
        <v>0.0643222</v>
      </c>
      <c r="K260" t="inlineStr">
        <is>
          <t>T</t>
        </is>
      </c>
      <c r="L260" t="inlineStr">
        <is>
          <t>T</t>
        </is>
      </c>
      <c r="M260" t="inlineStr">
        <is>
          <t>T</t>
        </is>
      </c>
      <c r="N260" t="inlineStr">
        <is>
          <t>T</t>
        </is>
      </c>
      <c r="O260" t="n">
        <v>0.0074578</v>
      </c>
      <c r="P260" t="inlineStr">
        <is>
          <t>T</t>
        </is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n">
        <v>48.41</v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inlineStr">
        <is>
          <t>T</t>
        </is>
      </c>
      <c r="AD260" t="n">
        <v>0.0083015</v>
      </c>
      <c r="AE260" t="inlineStr">
        <is>
          <t>T</t>
        </is>
      </c>
      <c r="AF260" t="inlineStr">
        <is>
          <t>T</t>
        </is>
      </c>
      <c r="AG260" t="inlineStr">
        <is>
          <t>T</t>
        </is>
      </c>
      <c r="AH260" t="n">
        <v>0.0434186</v>
      </c>
      <c r="AI260" t="inlineStr">
        <is>
          <t>T</t>
        </is>
      </c>
      <c r="AJ260" t="inlineStr">
        <is>
          <t>T</t>
        </is>
      </c>
      <c r="AK260" t="inlineStr">
        <is>
          <t>T</t>
        </is>
      </c>
      <c r="AL260" t="inlineStr">
        <is>
          <t>T</t>
        </is>
      </c>
      <c r="AM260" t="inlineStr">
        <is>
          <t>T</t>
        </is>
      </c>
      <c r="AN260" t="inlineStr">
        <is>
          <t>T</t>
        </is>
      </c>
      <c r="AO260" t="n">
        <v>0.119</v>
      </c>
      <c r="AP260" t="inlineStr">
        <is>
          <t>T</t>
        </is>
      </c>
      <c r="AQ260" t="inlineStr">
        <is>
          <t>T</t>
        </is>
      </c>
      <c r="AR260" t="inlineStr">
        <is>
          <t>T</t>
        </is>
      </c>
      <c r="AS260" t="inlineStr">
        <is>
          <t>T</t>
        </is>
      </c>
      <c r="AT260" t="inlineStr">
        <is>
          <t>T</t>
        </is>
      </c>
      <c r="AU260" t="inlineStr">
        <is>
          <t>T</t>
        </is>
      </c>
      <c r="AV260" t="inlineStr">
        <is>
          <t>T</t>
        </is>
      </c>
      <c r="AW260" t="inlineStr">
        <is>
          <t>T</t>
        </is>
      </c>
      <c r="AX260" t="n">
        <v>0.024</v>
      </c>
      <c r="AY260" t="inlineStr">
        <is>
          <t>T</t>
        </is>
      </c>
      <c r="AZ260" t="inlineStr">
        <is>
          <t>T</t>
        </is>
      </c>
      <c r="BA260" t="inlineStr">
        <is>
          <t>T</t>
        </is>
      </c>
      <c r="BB260" t="n">
        <v>9.2411884</v>
      </c>
      <c r="BC260" t="inlineStr">
        <is>
          <t>T</t>
        </is>
      </c>
      <c r="BD260" t="inlineStr">
        <is>
          <t>T</t>
        </is>
      </c>
      <c r="BE260" t="inlineStr">
        <is>
          <t>T</t>
        </is>
      </c>
      <c r="BF260" t="inlineStr">
        <is>
          <t>T</t>
        </is>
      </c>
      <c r="BG260" t="inlineStr">
        <is>
          <t>T</t>
        </is>
      </c>
      <c r="BH260" t="inlineStr">
        <is>
          <t>T</t>
        </is>
      </c>
      <c r="BI260" t="inlineStr">
        <is>
          <t>T</t>
        </is>
      </c>
      <c r="BJ260" t="n">
        <v>0.1726108</v>
      </c>
      <c r="BK260" t="inlineStr">
        <is>
          <t>T</t>
        </is>
      </c>
      <c r="BL260" t="inlineStr">
        <is>
          <t>T</t>
        </is>
      </c>
      <c r="BM260" t="inlineStr">
        <is>
          <t>T</t>
        </is>
      </c>
      <c r="BN260" t="inlineStr">
        <is>
          <t>T</t>
        </is>
      </c>
      <c r="BO260" t="inlineStr">
        <is>
          <t>T</t>
        </is>
      </c>
      <c r="BP260" t="inlineStr">
        <is>
          <t>T</t>
        </is>
      </c>
      <c r="BQ260" t="inlineStr">
        <is>
          <t>T</t>
        </is>
      </c>
      <c r="BR260" t="inlineStr">
        <is>
          <t>T</t>
        </is>
      </c>
      <c r="BS260" t="inlineStr">
        <is>
          <t>T</t>
        </is>
      </c>
    </row>
    <row r="261">
      <c r="A261" t="inlineStr">
        <is>
          <t>OREAS0403</t>
        </is>
      </c>
      <c r="B261" t="inlineStr">
        <is>
          <t>T</t>
        </is>
      </c>
      <c r="C261" t="n">
        <v>1.3919293</v>
      </c>
      <c r="D261" t="inlineStr">
        <is>
          <t>T</t>
        </is>
      </c>
      <c r="E261" t="inlineStr">
        <is>
          <t>T</t>
        </is>
      </c>
      <c r="F261" t="inlineStr">
        <is>
          <t>T</t>
        </is>
      </c>
      <c r="G261" t="inlineStr">
        <is>
          <t>T</t>
        </is>
      </c>
      <c r="H261" t="inlineStr">
        <is>
          <t>T</t>
        </is>
      </c>
      <c r="I261" t="inlineStr">
        <is>
          <t>T</t>
        </is>
      </c>
      <c r="J261" t="n">
        <v>0.0757572</v>
      </c>
      <c r="K261" t="inlineStr">
        <is>
          <t>T</t>
        </is>
      </c>
      <c r="L261" t="inlineStr">
        <is>
          <t>T</t>
        </is>
      </c>
      <c r="M261" t="inlineStr">
        <is>
          <t>T</t>
        </is>
      </c>
      <c r="N261" t="inlineStr">
        <is>
          <t>T</t>
        </is>
      </c>
      <c r="O261" t="n">
        <v>0.0074578</v>
      </c>
      <c r="P261" t="inlineStr">
        <is>
          <t>T</t>
        </is>
      </c>
      <c r="Q261" t="inlineStr">
        <is>
          <t>T</t>
        </is>
      </c>
      <c r="R261" t="inlineStr">
        <is>
          <t>T</t>
        </is>
      </c>
      <c r="S261" t="inlineStr">
        <is>
          <t>T</t>
        </is>
      </c>
      <c r="T261" t="inlineStr">
        <is>
          <t>T</t>
        </is>
      </c>
      <c r="U261" t="n">
        <v>52.31</v>
      </c>
      <c r="V261" t="inlineStr">
        <is>
          <t>T</t>
        </is>
      </c>
      <c r="W261" t="inlineStr">
        <is>
          <t>T</t>
        </is>
      </c>
      <c r="X261" t="inlineStr">
        <is>
          <t>T</t>
        </is>
      </c>
      <c r="Y261" t="inlineStr">
        <is>
          <t>T</t>
        </is>
      </c>
      <c r="Z261" t="inlineStr">
        <is>
          <t>T</t>
        </is>
      </c>
      <c r="AA261" t="inlineStr">
        <is>
          <t>T</t>
        </is>
      </c>
      <c r="AB261" t="inlineStr">
        <is>
          <t>T</t>
        </is>
      </c>
      <c r="AC261" t="inlineStr">
        <is>
          <t>T</t>
        </is>
      </c>
      <c r="AD261" t="n">
        <v>0.0091316</v>
      </c>
      <c r="AE261" t="inlineStr">
        <is>
          <t>T</t>
        </is>
      </c>
      <c r="AF261" t="inlineStr">
        <is>
          <t>T</t>
        </is>
      </c>
      <c r="AG261" t="inlineStr">
        <is>
          <t>T</t>
        </is>
      </c>
      <c r="AH261" t="n">
        <v>0.0464338</v>
      </c>
      <c r="AI261" t="inlineStr">
        <is>
          <t>T</t>
        </is>
      </c>
      <c r="AJ261" t="inlineStr">
        <is>
          <t>T</t>
        </is>
      </c>
      <c r="AK261" t="inlineStr">
        <is>
          <t>T</t>
        </is>
      </c>
      <c r="AL261" t="inlineStr">
        <is>
          <t>T</t>
        </is>
      </c>
      <c r="AM261" t="inlineStr">
        <is>
          <t>T</t>
        </is>
      </c>
      <c r="AN261" t="inlineStr">
        <is>
          <t>T</t>
        </is>
      </c>
      <c r="AO261" t="n">
        <v>0.123</v>
      </c>
      <c r="AP261" t="inlineStr">
        <is>
          <t>T</t>
        </is>
      </c>
      <c r="AQ261" t="inlineStr">
        <is>
          <t>T</t>
        </is>
      </c>
      <c r="AR261" t="inlineStr">
        <is>
          <t>T</t>
        </is>
      </c>
      <c r="AS261" t="inlineStr">
        <is>
          <t>T</t>
        </is>
      </c>
      <c r="AT261" t="inlineStr">
        <is>
          <t>T</t>
        </is>
      </c>
      <c r="AU261" t="inlineStr">
        <is>
          <t>T</t>
        </is>
      </c>
      <c r="AV261" t="inlineStr">
        <is>
          <t>T</t>
        </is>
      </c>
      <c r="AW261" t="inlineStr">
        <is>
          <t>T</t>
        </is>
      </c>
      <c r="AX261" t="n">
        <v>0.026</v>
      </c>
      <c r="AY261" t="inlineStr">
        <is>
          <t>T</t>
        </is>
      </c>
      <c r="AZ261" t="inlineStr">
        <is>
          <t>T</t>
        </is>
      </c>
      <c r="BA261" t="inlineStr">
        <is>
          <t>T</t>
        </is>
      </c>
      <c r="BB261" t="n">
        <v>6.3898354</v>
      </c>
      <c r="BC261" t="inlineStr">
        <is>
          <t>T</t>
        </is>
      </c>
      <c r="BD261" t="inlineStr">
        <is>
          <t>T</t>
        </is>
      </c>
      <c r="BE261" t="inlineStr">
        <is>
          <t>T</t>
        </is>
      </c>
      <c r="BF261" t="inlineStr">
        <is>
          <t>T</t>
        </is>
      </c>
      <c r="BG261" t="inlineStr">
        <is>
          <t>T</t>
        </is>
      </c>
      <c r="BH261" t="inlineStr">
        <is>
          <t>T</t>
        </is>
      </c>
      <c r="BI261" t="inlineStr">
        <is>
          <t>T</t>
        </is>
      </c>
      <c r="BJ261" t="n">
        <v>0.1732101</v>
      </c>
      <c r="BK261" t="inlineStr">
        <is>
          <t>T</t>
        </is>
      </c>
      <c r="BL261" t="inlineStr">
        <is>
          <t>T</t>
        </is>
      </c>
      <c r="BM261" t="inlineStr">
        <is>
          <t>T</t>
        </is>
      </c>
      <c r="BN261" t="n">
        <v>0.00345</v>
      </c>
      <c r="BO261" t="inlineStr">
        <is>
          <t>T</t>
        </is>
      </c>
      <c r="BP261" t="inlineStr">
        <is>
          <t>T</t>
        </is>
      </c>
      <c r="BQ261" t="inlineStr">
        <is>
          <t>T</t>
        </is>
      </c>
      <c r="BR261" t="inlineStr">
        <is>
          <t>T</t>
        </is>
      </c>
      <c r="BS261" t="inlineStr">
        <is>
          <t>T</t>
        </is>
      </c>
    </row>
    <row r="262">
      <c r="A262" t="inlineStr">
        <is>
          <t>OREAS0404</t>
        </is>
      </c>
      <c r="B262" t="inlineStr">
        <is>
          <t>T</t>
        </is>
      </c>
      <c r="C262" t="n">
        <v>1.5718746</v>
      </c>
      <c r="D262" t="inlineStr">
        <is>
          <t>T</t>
        </is>
      </c>
      <c r="E262" t="inlineStr">
        <is>
          <t>T</t>
        </is>
      </c>
      <c r="F262" t="inlineStr">
        <is>
          <t>T</t>
        </is>
      </c>
      <c r="G262" t="inlineStr">
        <is>
          <t>T</t>
        </is>
      </c>
      <c r="H262" t="inlineStr">
        <is>
          <t>T</t>
        </is>
      </c>
      <c r="I262" t="inlineStr">
        <is>
          <t>T</t>
        </is>
      </c>
      <c r="J262" t="n">
        <v>0.0728985</v>
      </c>
      <c r="K262" t="inlineStr">
        <is>
          <t>T</t>
        </is>
      </c>
      <c r="L262" t="inlineStr">
        <is>
          <t>T</t>
        </is>
      </c>
      <c r="M262" t="inlineStr">
        <is>
          <t>T</t>
        </is>
      </c>
      <c r="N262" t="inlineStr">
        <is>
          <t>T</t>
        </is>
      </c>
      <c r="O262" t="n">
        <v>0.0084841</v>
      </c>
      <c r="P262" t="inlineStr">
        <is>
          <t>T</t>
        </is>
      </c>
      <c r="Q262" t="inlineStr">
        <is>
          <t>T</t>
        </is>
      </c>
      <c r="R262" t="inlineStr">
        <is>
          <t>T</t>
        </is>
      </c>
      <c r="S262" t="inlineStr">
        <is>
          <t>T</t>
        </is>
      </c>
      <c r="T262" t="inlineStr">
        <is>
          <t>T</t>
        </is>
      </c>
      <c r="U262" t="n">
        <v>55.14</v>
      </c>
      <c r="V262" t="inlineStr">
        <is>
          <t>T</t>
        </is>
      </c>
      <c r="W262" t="inlineStr">
        <is>
          <t>T</t>
        </is>
      </c>
      <c r="X262" t="inlineStr">
        <is>
          <t>T</t>
        </is>
      </c>
      <c r="Y262" t="inlineStr">
        <is>
          <t>T</t>
        </is>
      </c>
      <c r="Z262" t="inlineStr">
        <is>
          <t>T</t>
        </is>
      </c>
      <c r="AA262" t="inlineStr">
        <is>
          <t>T</t>
        </is>
      </c>
      <c r="AB262" t="inlineStr">
        <is>
          <t>T</t>
        </is>
      </c>
      <c r="AC262" t="inlineStr">
        <is>
          <t>T</t>
        </is>
      </c>
      <c r="AD262" t="inlineStr">
        <is>
          <t>T</t>
        </is>
      </c>
      <c r="AE262" t="inlineStr">
        <is>
          <t>T</t>
        </is>
      </c>
      <c r="AF262" t="inlineStr">
        <is>
          <t>T</t>
        </is>
      </c>
      <c r="AG262" t="inlineStr">
        <is>
          <t>T</t>
        </is>
      </c>
      <c r="AH262" t="inlineStr">
        <is>
          <t>T</t>
        </is>
      </c>
      <c r="AI262" t="inlineStr">
        <is>
          <t>T</t>
        </is>
      </c>
      <c r="AJ262" t="inlineStr">
        <is>
          <t>T</t>
        </is>
      </c>
      <c r="AK262" t="inlineStr">
        <is>
          <t>T</t>
        </is>
      </c>
      <c r="AL262" t="inlineStr">
        <is>
          <t>T</t>
        </is>
      </c>
      <c r="AM262" t="inlineStr">
        <is>
          <t>T</t>
        </is>
      </c>
      <c r="AN262" t="inlineStr">
        <is>
          <t>T</t>
        </is>
      </c>
      <c r="AO262" t="n">
        <v>0.151</v>
      </c>
      <c r="AP262" t="inlineStr">
        <is>
          <t>T</t>
        </is>
      </c>
      <c r="AQ262" t="inlineStr">
        <is>
          <t>T</t>
        </is>
      </c>
      <c r="AR262" t="inlineStr">
        <is>
          <t>T</t>
        </is>
      </c>
      <c r="AS262" t="inlineStr">
        <is>
          <t>T</t>
        </is>
      </c>
      <c r="AT262" t="inlineStr">
        <is>
          <t>T</t>
        </is>
      </c>
      <c r="AU262" t="inlineStr">
        <is>
          <t>T</t>
        </is>
      </c>
      <c r="AV262" t="inlineStr">
        <is>
          <t>T</t>
        </is>
      </c>
      <c r="AW262" t="inlineStr">
        <is>
          <t>T</t>
        </is>
      </c>
      <c r="AX262" t="n">
        <v>0.032</v>
      </c>
      <c r="AY262" t="inlineStr">
        <is>
          <t>T</t>
        </is>
      </c>
      <c r="AZ262" t="inlineStr">
        <is>
          <t>T</t>
        </is>
      </c>
      <c r="BA262" t="inlineStr">
        <is>
          <t>T</t>
        </is>
      </c>
      <c r="BB262" t="n">
        <v>3.6833872</v>
      </c>
      <c r="BC262" t="inlineStr">
        <is>
          <t>T</t>
        </is>
      </c>
      <c r="BD262" t="inlineStr">
        <is>
          <t>T</t>
        </is>
      </c>
      <c r="BE262" t="inlineStr">
        <is>
          <t>T</t>
        </is>
      </c>
      <c r="BF262" t="inlineStr">
        <is>
          <t>T</t>
        </is>
      </c>
      <c r="BG262" t="inlineStr">
        <is>
          <t>T</t>
        </is>
      </c>
      <c r="BH262" t="inlineStr">
        <is>
          <t>T</t>
        </is>
      </c>
      <c r="BI262" t="inlineStr">
        <is>
          <t>T</t>
        </is>
      </c>
      <c r="BJ262" t="n">
        <v>0.230747</v>
      </c>
      <c r="BK262" t="inlineStr">
        <is>
          <t>T</t>
        </is>
      </c>
      <c r="BL262" t="inlineStr">
        <is>
          <t>T</t>
        </is>
      </c>
      <c r="BM262" t="inlineStr">
        <is>
          <t>T</t>
        </is>
      </c>
      <c r="BN262" t="inlineStr">
        <is>
          <t>T</t>
        </is>
      </c>
      <c r="BO262" t="inlineStr">
        <is>
          <t>T</t>
        </is>
      </c>
      <c r="BP262" t="inlineStr">
        <is>
          <t>T</t>
        </is>
      </c>
      <c r="BQ262" t="inlineStr">
        <is>
          <t>T</t>
        </is>
      </c>
      <c r="BR262" t="inlineStr">
        <is>
          <t>T</t>
        </is>
      </c>
      <c r="BS262" t="inlineStr">
        <is>
          <t>T</t>
        </is>
      </c>
    </row>
    <row r="263">
      <c r="A263" t="inlineStr">
        <is>
          <t>OREAS0405</t>
        </is>
      </c>
      <c r="B263" t="inlineStr">
        <is>
          <t>T</t>
        </is>
      </c>
      <c r="C263" t="n">
        <v>1.1961066</v>
      </c>
      <c r="D263" t="inlineStr">
        <is>
          <t>T</t>
        </is>
      </c>
      <c r="E263" t="inlineStr">
        <is>
          <t>T</t>
        </is>
      </c>
      <c r="F263" t="inlineStr">
        <is>
          <t>T</t>
        </is>
      </c>
      <c r="G263" t="inlineStr">
        <is>
          <t>T</t>
        </is>
      </c>
      <c r="H263" t="inlineStr">
        <is>
          <t>T</t>
        </is>
      </c>
      <c r="I263" t="inlineStr">
        <is>
          <t>T</t>
        </is>
      </c>
      <c r="J263" t="n">
        <v>0.1400794</v>
      </c>
      <c r="K263" t="inlineStr">
        <is>
          <t>T</t>
        </is>
      </c>
      <c r="L263" t="inlineStr">
        <is>
          <t>T</t>
        </is>
      </c>
      <c r="M263" t="inlineStr">
        <is>
          <t>T</t>
        </is>
      </c>
      <c r="N263" t="inlineStr">
        <is>
          <t>T</t>
        </is>
      </c>
      <c r="O263" t="n">
        <v>0.0069789</v>
      </c>
      <c r="P263" t="inlineStr">
        <is>
          <t>T</t>
        </is>
      </c>
      <c r="Q263" t="inlineStr">
        <is>
          <t>T</t>
        </is>
      </c>
      <c r="R263" t="inlineStr">
        <is>
          <t>T</t>
        </is>
      </c>
      <c r="S263" t="inlineStr">
        <is>
          <t>T</t>
        </is>
      </c>
      <c r="T263" t="inlineStr">
        <is>
          <t>T</t>
        </is>
      </c>
      <c r="U263" t="n">
        <v>58.02</v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>
        <is>
          <t>T</t>
        </is>
      </c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inlineStr">
        <is>
          <t>T</t>
        </is>
      </c>
      <c r="AD263" t="n">
        <v>0.016603</v>
      </c>
      <c r="AE263" t="inlineStr">
        <is>
          <t>T</t>
        </is>
      </c>
      <c r="AF263" t="inlineStr">
        <is>
          <t>T</t>
        </is>
      </c>
      <c r="AG263" t="inlineStr">
        <is>
          <t>T</t>
        </is>
      </c>
      <c r="AH263" t="inlineStr">
        <is>
          <t>T</t>
        </is>
      </c>
      <c r="AI263" t="n">
        <v>0.0232337</v>
      </c>
      <c r="AJ263" t="inlineStr">
        <is>
          <t>T</t>
        </is>
      </c>
      <c r="AK263" t="inlineStr">
        <is>
          <t>T</t>
        </is>
      </c>
      <c r="AL263" t="inlineStr">
        <is>
          <t>T</t>
        </is>
      </c>
      <c r="AM263" t="inlineStr">
        <is>
          <t>T</t>
        </is>
      </c>
      <c r="AN263" t="inlineStr">
        <is>
          <t>T</t>
        </is>
      </c>
      <c r="AO263" t="n">
        <v>0.111</v>
      </c>
      <c r="AP263" t="inlineStr">
        <is>
          <t>T</t>
        </is>
      </c>
      <c r="AQ263" t="inlineStr">
        <is>
          <t>T</t>
        </is>
      </c>
      <c r="AR263" t="inlineStr">
        <is>
          <t>T</t>
        </is>
      </c>
      <c r="AS263" t="inlineStr">
        <is>
          <t>T</t>
        </is>
      </c>
      <c r="AT263" t="inlineStr">
        <is>
          <t>T</t>
        </is>
      </c>
      <c r="AU263" t="inlineStr">
        <is>
          <t>T</t>
        </is>
      </c>
      <c r="AV263" t="inlineStr">
        <is>
          <t>T</t>
        </is>
      </c>
      <c r="AW263" t="inlineStr">
        <is>
          <t>T</t>
        </is>
      </c>
      <c r="AX263" t="n">
        <v>0.018</v>
      </c>
      <c r="AY263" t="inlineStr">
        <is>
          <t>T</t>
        </is>
      </c>
      <c r="AZ263" t="inlineStr">
        <is>
          <t>T</t>
        </is>
      </c>
      <c r="BA263" t="inlineStr">
        <is>
          <t>T</t>
        </is>
      </c>
      <c r="BB263" t="n">
        <v>3.9124303</v>
      </c>
      <c r="BC263" t="inlineStr">
        <is>
          <t>T</t>
        </is>
      </c>
      <c r="BD263" t="inlineStr">
        <is>
          <t>T</t>
        </is>
      </c>
      <c r="BE263" t="inlineStr">
        <is>
          <t>T</t>
        </is>
      </c>
      <c r="BF263" t="inlineStr">
        <is>
          <t>T</t>
        </is>
      </c>
      <c r="BG263" t="inlineStr">
        <is>
          <t>T</t>
        </is>
      </c>
      <c r="BH263" t="inlineStr">
        <is>
          <t>T</t>
        </is>
      </c>
      <c r="BI263" t="inlineStr">
        <is>
          <t>T</t>
        </is>
      </c>
      <c r="BJ263" t="n">
        <v>0.1282594</v>
      </c>
      <c r="BK263" t="inlineStr">
        <is>
          <t>T</t>
        </is>
      </c>
      <c r="BL263" t="inlineStr">
        <is>
          <t>T</t>
        </is>
      </c>
      <c r="BM263" t="inlineStr">
        <is>
          <t>T</t>
        </is>
      </c>
      <c r="BN263" t="inlineStr">
        <is>
          <t>T</t>
        </is>
      </c>
      <c r="BO263" t="inlineStr">
        <is>
          <t>T</t>
        </is>
      </c>
      <c r="BP263" t="inlineStr">
        <is>
          <t>T</t>
        </is>
      </c>
      <c r="BQ263" t="inlineStr">
        <is>
          <t>T</t>
        </is>
      </c>
      <c r="BR263" t="inlineStr">
        <is>
          <t>T</t>
        </is>
      </c>
      <c r="BS263" t="inlineStr">
        <is>
          <t>T</t>
        </is>
      </c>
    </row>
    <row r="264">
      <c r="A264" t="inlineStr">
        <is>
          <t>OREAS0406</t>
        </is>
      </c>
      <c r="B264" t="inlineStr">
        <is>
          <t>T</t>
        </is>
      </c>
      <c r="C264" t="n">
        <v>0.6033458</v>
      </c>
      <c r="D264" t="inlineStr">
        <is>
          <t>T</t>
        </is>
      </c>
      <c r="E264" t="inlineStr">
        <is>
          <t>T</t>
        </is>
      </c>
      <c r="F264" t="inlineStr">
        <is>
          <t>T</t>
        </is>
      </c>
      <c r="G264" t="inlineStr">
        <is>
          <t>T</t>
        </is>
      </c>
      <c r="H264" t="inlineStr">
        <is>
          <t>T</t>
        </is>
      </c>
      <c r="I264" t="inlineStr">
        <is>
          <t>T</t>
        </is>
      </c>
      <c r="J264" t="n">
        <v>0.1122065</v>
      </c>
      <c r="K264" t="inlineStr">
        <is>
          <t>T</t>
        </is>
      </c>
      <c r="L264" t="inlineStr">
        <is>
          <t>T</t>
        </is>
      </c>
      <c r="M264" t="inlineStr">
        <is>
          <t>T</t>
        </is>
      </c>
      <c r="N264" t="inlineStr">
        <is>
          <t>T</t>
        </is>
      </c>
      <c r="O264" t="inlineStr">
        <is>
          <t>T</t>
        </is>
      </c>
      <c r="P264" t="inlineStr">
        <is>
          <t>T</t>
        </is>
      </c>
      <c r="Q264" t="inlineStr">
        <is>
          <t>T</t>
        </is>
      </c>
      <c r="R264" t="inlineStr">
        <is>
          <t>T</t>
        </is>
      </c>
      <c r="S264" t="inlineStr">
        <is>
          <t>T</t>
        </is>
      </c>
      <c r="T264" t="inlineStr">
        <is>
          <t>T</t>
        </is>
      </c>
      <c r="U264" t="n">
        <v>61.44</v>
      </c>
      <c r="V264" t="inlineStr">
        <is>
          <t>T</t>
        </is>
      </c>
      <c r="W264" t="inlineStr">
        <is>
          <t>T</t>
        </is>
      </c>
      <c r="X264" t="inlineStr">
        <is>
          <t>T</t>
        </is>
      </c>
      <c r="Y264" t="inlineStr">
        <is>
          <t>T</t>
        </is>
      </c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inlineStr">
        <is>
          <t>T</t>
        </is>
      </c>
      <c r="AD264" t="n">
        <v>0.0157728</v>
      </c>
      <c r="AE264" t="inlineStr">
        <is>
          <t>T</t>
        </is>
      </c>
      <c r="AF264" t="inlineStr">
        <is>
          <t>T</t>
        </is>
      </c>
      <c r="AG264" t="inlineStr">
        <is>
          <t>T</t>
        </is>
      </c>
      <c r="AH264" t="inlineStr">
        <is>
          <t>T</t>
        </is>
      </c>
      <c r="AI264" t="n">
        <v>0.0302038</v>
      </c>
      <c r="AJ264" t="inlineStr">
        <is>
          <t>T</t>
        </is>
      </c>
      <c r="AK264" t="inlineStr">
        <is>
          <t>T</t>
        </is>
      </c>
      <c r="AL264" t="inlineStr">
        <is>
          <t>T</t>
        </is>
      </c>
      <c r="AM264" t="inlineStr">
        <is>
          <t>T</t>
        </is>
      </c>
      <c r="AN264" t="inlineStr">
        <is>
          <t>T</t>
        </is>
      </c>
      <c r="AO264" t="n">
        <v>0.08500000000000001</v>
      </c>
      <c r="AP264" t="inlineStr">
        <is>
          <t>T</t>
        </is>
      </c>
      <c r="AQ264" t="inlineStr">
        <is>
          <t>T</t>
        </is>
      </c>
      <c r="AR264" t="inlineStr">
        <is>
          <t>T</t>
        </is>
      </c>
      <c r="AS264" t="inlineStr">
        <is>
          <t>T</t>
        </is>
      </c>
      <c r="AT264" t="inlineStr">
        <is>
          <t>T</t>
        </is>
      </c>
      <c r="AU264" t="inlineStr">
        <is>
          <t>T</t>
        </is>
      </c>
      <c r="AV264" t="inlineStr">
        <is>
          <t>T</t>
        </is>
      </c>
      <c r="AW264" t="inlineStr">
        <is>
          <t>T</t>
        </is>
      </c>
      <c r="AX264" t="inlineStr">
        <is>
          <t>T</t>
        </is>
      </c>
      <c r="AY264" t="inlineStr">
        <is>
          <t>T</t>
        </is>
      </c>
      <c r="AZ264" t="inlineStr">
        <is>
          <t>T</t>
        </is>
      </c>
      <c r="BA264" t="inlineStr">
        <is>
          <t>T</t>
        </is>
      </c>
      <c r="BB264" t="n">
        <v>3.720782</v>
      </c>
      <c r="BC264" t="inlineStr">
        <is>
          <t>T</t>
        </is>
      </c>
      <c r="BD264" t="inlineStr">
        <is>
          <t>T</t>
        </is>
      </c>
      <c r="BE264" t="inlineStr">
        <is>
          <t>T</t>
        </is>
      </c>
      <c r="BF264" t="inlineStr">
        <is>
          <t>T</t>
        </is>
      </c>
      <c r="BG264" t="inlineStr">
        <is>
          <t>T</t>
        </is>
      </c>
      <c r="BH264" t="inlineStr">
        <is>
          <t>T</t>
        </is>
      </c>
      <c r="BI264" t="inlineStr">
        <is>
          <t>T</t>
        </is>
      </c>
      <c r="BJ264" t="n">
        <v>0.0281691</v>
      </c>
      <c r="BK264" t="inlineStr">
        <is>
          <t>T</t>
        </is>
      </c>
      <c r="BL264" t="inlineStr">
        <is>
          <t>T</t>
        </is>
      </c>
      <c r="BM264" t="inlineStr">
        <is>
          <t>T</t>
        </is>
      </c>
      <c r="BN264" t="inlineStr">
        <is>
          <t>T</t>
        </is>
      </c>
      <c r="BO264" t="inlineStr">
        <is>
          <t>T</t>
        </is>
      </c>
      <c r="BP264" t="inlineStr">
        <is>
          <t>T</t>
        </is>
      </c>
      <c r="BQ264" t="inlineStr">
        <is>
          <t>T</t>
        </is>
      </c>
      <c r="BR264" t="inlineStr">
        <is>
          <t>T</t>
        </is>
      </c>
      <c r="BS264" t="inlineStr">
        <is>
          <t>T</t>
        </is>
      </c>
    </row>
    <row r="265">
      <c r="A265" t="inlineStr">
        <is>
          <t>OREAS0042P</t>
        </is>
      </c>
      <c r="B265" t="inlineStr">
        <is>
          <t>T</t>
        </is>
      </c>
      <c r="C265" t="inlineStr">
        <is>
          <t>T</t>
        </is>
      </c>
      <c r="D265" t="inlineStr">
        <is>
          <t>T</t>
        </is>
      </c>
      <c r="E265" t="n">
        <v>9.099999999999999e-06</v>
      </c>
      <c r="F265" t="inlineStr">
        <is>
          <t>T</t>
        </is>
      </c>
      <c r="G265" t="inlineStr">
        <is>
          <t>T</t>
        </is>
      </c>
      <c r="H265" t="inlineStr">
        <is>
          <t>T</t>
        </is>
      </c>
      <c r="I265" t="inlineStr">
        <is>
          <t>T</t>
        </is>
      </c>
      <c r="J265" t="inlineStr">
        <is>
          <t>T</t>
        </is>
      </c>
      <c r="K265" t="inlineStr">
        <is>
          <t>T</t>
        </is>
      </c>
      <c r="L265" t="inlineStr">
        <is>
          <t>T</t>
        </is>
      </c>
      <c r="M265" t="inlineStr">
        <is>
          <t>T</t>
        </is>
      </c>
      <c r="N265" t="inlineStr">
        <is>
          <t>T</t>
        </is>
      </c>
      <c r="O265" t="inlineStr">
        <is>
          <t>T</t>
        </is>
      </c>
      <c r="P265" t="inlineStr">
        <is>
          <t>T</t>
        </is>
      </c>
      <c r="Q265" t="inlineStr">
        <is>
          <t>T</t>
        </is>
      </c>
      <c r="R265" t="inlineStr">
        <is>
          <t>T</t>
        </is>
      </c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>
        <is>
          <t>T</t>
        </is>
      </c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inlineStr">
        <is>
          <t>T</t>
        </is>
      </c>
      <c r="AD265" t="inlineStr">
        <is>
          <t>T</t>
        </is>
      </c>
      <c r="AE265" t="inlineStr">
        <is>
          <t>T</t>
        </is>
      </c>
      <c r="AF265" t="inlineStr">
        <is>
          <t>T</t>
        </is>
      </c>
      <c r="AG265" t="inlineStr">
        <is>
          <t>T</t>
        </is>
      </c>
      <c r="AH265" t="inlineStr">
        <is>
          <t>T</t>
        </is>
      </c>
      <c r="AI265" t="inlineStr">
        <is>
          <t>T</t>
        </is>
      </c>
      <c r="AJ265" t="inlineStr">
        <is>
          <t>T</t>
        </is>
      </c>
      <c r="AK265" t="inlineStr">
        <is>
          <t>T</t>
        </is>
      </c>
      <c r="AL265" t="inlineStr">
        <is>
          <t>T</t>
        </is>
      </c>
      <c r="AM265" t="inlineStr">
        <is>
          <t>T</t>
        </is>
      </c>
      <c r="AN265" t="inlineStr">
        <is>
          <t>T</t>
        </is>
      </c>
      <c r="AO265" t="inlineStr">
        <is>
          <t>T</t>
        </is>
      </c>
      <c r="AP265" t="inlineStr">
        <is>
          <t>T</t>
        </is>
      </c>
      <c r="AQ265" t="inlineStr">
        <is>
          <t>T</t>
        </is>
      </c>
      <c r="AR265" t="inlineStr">
        <is>
          <t>T</t>
        </is>
      </c>
      <c r="AS265" t="inlineStr">
        <is>
          <t>T</t>
        </is>
      </c>
      <c r="AT265" t="inlineStr">
        <is>
          <t>T</t>
        </is>
      </c>
      <c r="AU265" t="inlineStr">
        <is>
          <t>T</t>
        </is>
      </c>
      <c r="AV265" t="inlineStr">
        <is>
          <t>T</t>
        </is>
      </c>
      <c r="AW265" t="inlineStr">
        <is>
          <t>T</t>
        </is>
      </c>
      <c r="AX265" t="inlineStr">
        <is>
          <t>T</t>
        </is>
      </c>
      <c r="AY265" t="inlineStr">
        <is>
          <t>T</t>
        </is>
      </c>
      <c r="AZ265" t="inlineStr">
        <is>
          <t>T</t>
        </is>
      </c>
      <c r="BA265" t="inlineStr">
        <is>
          <t>T</t>
        </is>
      </c>
      <c r="BB265" t="inlineStr">
        <is>
          <t>T</t>
        </is>
      </c>
      <c r="BC265" t="inlineStr">
        <is>
          <t>T</t>
        </is>
      </c>
      <c r="BD265" t="inlineStr">
        <is>
          <t>T</t>
        </is>
      </c>
      <c r="BE265" t="inlineStr">
        <is>
          <t>T</t>
        </is>
      </c>
      <c r="BF265" t="inlineStr">
        <is>
          <t>T</t>
        </is>
      </c>
      <c r="BG265" t="inlineStr">
        <is>
          <t>T</t>
        </is>
      </c>
      <c r="BH265" t="inlineStr">
        <is>
          <t>T</t>
        </is>
      </c>
      <c r="BI265" t="inlineStr">
        <is>
          <t>T</t>
        </is>
      </c>
      <c r="BJ265" t="inlineStr">
        <is>
          <t>T</t>
        </is>
      </c>
      <c r="BK265" t="inlineStr">
        <is>
          <t>T</t>
        </is>
      </c>
      <c r="BL265" t="inlineStr">
        <is>
          <t>T</t>
        </is>
      </c>
      <c r="BM265" t="inlineStr">
        <is>
          <t>T</t>
        </is>
      </c>
      <c r="BN265" t="inlineStr">
        <is>
          <t>T</t>
        </is>
      </c>
      <c r="BO265" t="inlineStr">
        <is>
          <t>T</t>
        </is>
      </c>
      <c r="BP265" t="inlineStr">
        <is>
          <t>T</t>
        </is>
      </c>
      <c r="BQ265" t="inlineStr">
        <is>
          <t>T</t>
        </is>
      </c>
      <c r="BR265" t="inlineStr">
        <is>
          <t>T</t>
        </is>
      </c>
      <c r="BS265" t="inlineStr">
        <is>
          <t>T</t>
        </is>
      </c>
    </row>
    <row r="266">
      <c r="A266" t="inlineStr">
        <is>
          <t>OREAS0043P</t>
        </is>
      </c>
      <c r="B266" t="inlineStr">
        <is>
          <t>T</t>
        </is>
      </c>
      <c r="C266" t="n">
        <v>5.0755142</v>
      </c>
      <c r="D266" t="n">
        <v>0.0111</v>
      </c>
      <c r="E266" t="n">
        <v>7.3e-06</v>
      </c>
      <c r="F266" t="inlineStr">
        <is>
          <t>T</t>
        </is>
      </c>
      <c r="G266" t="n">
        <v>0.0475</v>
      </c>
      <c r="H266" t="inlineStr">
        <is>
          <t>T</t>
        </is>
      </c>
      <c r="I266" t="inlineStr">
        <is>
          <t>T</t>
        </is>
      </c>
      <c r="J266" t="n">
        <v>0.3058876</v>
      </c>
      <c r="K266" t="inlineStr">
        <is>
          <t>T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T</t>
        </is>
      </c>
      <c r="P266" t="inlineStr">
        <is>
          <t>T</t>
        </is>
      </c>
      <c r="Q266" t="n">
        <v>0.0438</v>
      </c>
      <c r="R266" t="inlineStr">
        <is>
          <t>T</t>
        </is>
      </c>
      <c r="S266" t="inlineStr">
        <is>
          <t>T</t>
        </is>
      </c>
      <c r="T266" t="inlineStr">
        <is>
          <t>T</t>
        </is>
      </c>
      <c r="U266" t="n">
        <v>17.4926319</v>
      </c>
      <c r="V266" t="inlineStr">
        <is>
          <t>T</t>
        </is>
      </c>
      <c r="W266" t="inlineStr">
        <is>
          <t>T</t>
        </is>
      </c>
      <c r="X266" t="inlineStr">
        <is>
          <t>T</t>
        </is>
      </c>
      <c r="Y266" t="inlineStr">
        <is>
          <t>T</t>
        </is>
      </c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inlineStr">
        <is>
          <t>T</t>
        </is>
      </c>
      <c r="AD266" t="n">
        <v>1.7765162</v>
      </c>
      <c r="AE266" t="inlineStr">
        <is>
          <t>T</t>
        </is>
      </c>
      <c r="AF266" t="inlineStr">
        <is>
          <t>T</t>
        </is>
      </c>
      <c r="AG266" t="inlineStr">
        <is>
          <t>T</t>
        </is>
      </c>
      <c r="AH266" t="n">
        <v>0.5728841</v>
      </c>
      <c r="AI266" t="n">
        <v>0.06428</v>
      </c>
      <c r="AJ266" t="n">
        <v>0.0123</v>
      </c>
      <c r="AK266" t="n">
        <v>0.1335343</v>
      </c>
      <c r="AL266" t="inlineStr">
        <is>
          <t>T</t>
        </is>
      </c>
      <c r="AM266" t="inlineStr">
        <is>
          <t>T</t>
        </is>
      </c>
      <c r="AN266" t="n">
        <v>0.0502</v>
      </c>
      <c r="AO266" t="n">
        <v>0.0375322</v>
      </c>
      <c r="AP266" t="n">
        <v>0.0146</v>
      </c>
      <c r="AQ266" t="inlineStr">
        <is>
          <t>T</t>
        </is>
      </c>
      <c r="AR266" t="inlineStr">
        <is>
          <t>T</t>
        </is>
      </c>
      <c r="AS266" t="inlineStr">
        <is>
          <t>T</t>
        </is>
      </c>
      <c r="AT266" t="inlineStr">
        <is>
          <t>T</t>
        </is>
      </c>
      <c r="AU266" t="inlineStr">
        <is>
          <t>T</t>
        </is>
      </c>
      <c r="AV266" t="inlineStr">
        <is>
          <t>T</t>
        </is>
      </c>
      <c r="AW266" t="inlineStr">
        <is>
          <t>T</t>
        </is>
      </c>
      <c r="AX266" t="n">
        <v>0.0164203</v>
      </c>
      <c r="AY266" t="inlineStr">
        <is>
          <t>T</t>
        </is>
      </c>
      <c r="AZ266" t="inlineStr">
        <is>
          <t>T</t>
        </is>
      </c>
      <c r="BA266" t="inlineStr">
        <is>
          <t>T</t>
        </is>
      </c>
      <c r="BB266" t="n">
        <v>26.8401131</v>
      </c>
      <c r="BC266" t="inlineStr">
        <is>
          <t>T</t>
        </is>
      </c>
      <c r="BD266" t="inlineStr">
        <is>
          <t>T</t>
        </is>
      </c>
      <c r="BE266" t="inlineStr">
        <is>
          <t>T</t>
        </is>
      </c>
      <c r="BF266" t="inlineStr">
        <is>
          <t>T</t>
        </is>
      </c>
      <c r="BG266" t="inlineStr">
        <is>
          <t>T</t>
        </is>
      </c>
      <c r="BH266" t="inlineStr">
        <is>
          <t>T</t>
        </is>
      </c>
      <c r="BI266" t="inlineStr">
        <is>
          <t>T</t>
        </is>
      </c>
      <c r="BJ266" t="n">
        <v>0.2966747</v>
      </c>
      <c r="BK266" t="inlineStr">
        <is>
          <t>T</t>
        </is>
      </c>
      <c r="BL266" t="inlineStr">
        <is>
          <t>T</t>
        </is>
      </c>
      <c r="BM266" t="inlineStr">
        <is>
          <t>T</t>
        </is>
      </c>
      <c r="BN266" t="inlineStr">
        <is>
          <t>T</t>
        </is>
      </c>
      <c r="BO266" t="n">
        <v>0.0019</v>
      </c>
      <c r="BP266" t="inlineStr">
        <is>
          <t>T</t>
        </is>
      </c>
      <c r="BQ266" t="inlineStr">
        <is>
          <t>T</t>
        </is>
      </c>
      <c r="BR266" t="n">
        <v>0.0441</v>
      </c>
      <c r="BS266" t="inlineStr">
        <is>
          <t>T</t>
        </is>
      </c>
    </row>
    <row r="267">
      <c r="A267" t="inlineStr">
        <is>
          <t>OREAS0044P</t>
        </is>
      </c>
      <c r="B267" t="inlineStr">
        <is>
          <t>T</t>
        </is>
      </c>
      <c r="C267" t="n">
        <v>3.7365099</v>
      </c>
      <c r="D267" t="n">
        <v>0.0105</v>
      </c>
      <c r="E267" t="n">
        <v>6.7e-06</v>
      </c>
      <c r="F267" t="inlineStr">
        <is>
          <t>T</t>
        </is>
      </c>
      <c r="G267" t="n">
        <v>0.0396</v>
      </c>
      <c r="H267" t="inlineStr">
        <is>
          <t>T</t>
        </is>
      </c>
      <c r="I267" t="inlineStr">
        <is>
          <t>T</t>
        </is>
      </c>
      <c r="J267" t="n">
        <v>0.3287578</v>
      </c>
      <c r="K267" t="inlineStr">
        <is>
          <t>T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T</t>
        </is>
      </c>
      <c r="P267" t="inlineStr">
        <is>
          <t>T</t>
        </is>
      </c>
      <c r="Q267" t="n">
        <v>0.0421</v>
      </c>
      <c r="R267" t="inlineStr">
        <is>
          <t>T</t>
        </is>
      </c>
      <c r="S267" t="inlineStr">
        <is>
          <t>T</t>
        </is>
      </c>
      <c r="T267" t="inlineStr">
        <is>
          <t>T</t>
        </is>
      </c>
      <c r="U267" t="n">
        <v>34.5166487</v>
      </c>
      <c r="V267" t="inlineStr">
        <is>
          <t>T</t>
        </is>
      </c>
      <c r="W267" t="inlineStr">
        <is>
          <t>T</t>
        </is>
      </c>
      <c r="X267" t="inlineStr">
        <is>
          <t>T</t>
        </is>
      </c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inlineStr">
        <is>
          <t>T</t>
        </is>
      </c>
      <c r="AD267" t="n">
        <v>1.2369202</v>
      </c>
      <c r="AE267" t="inlineStr">
        <is>
          <t>T</t>
        </is>
      </c>
      <c r="AF267" t="inlineStr">
        <is>
          <t>T</t>
        </is>
      </c>
      <c r="AG267" t="inlineStr">
        <is>
          <t>T</t>
        </is>
      </c>
      <c r="AH267" t="n">
        <v>0.4763984</v>
      </c>
      <c r="AI267" t="n">
        <v>0.08799999999999999</v>
      </c>
      <c r="AJ267" t="n">
        <v>0.0406</v>
      </c>
      <c r="AK267" t="n">
        <v>0.1483715</v>
      </c>
      <c r="AL267" t="inlineStr">
        <is>
          <t>T</t>
        </is>
      </c>
      <c r="AM267" t="inlineStr">
        <is>
          <t>T</t>
        </is>
      </c>
      <c r="AN267" t="n">
        <v>0.046</v>
      </c>
      <c r="AO267" t="n">
        <v>0.0405871</v>
      </c>
      <c r="AP267" t="n">
        <v>0.021</v>
      </c>
      <c r="AQ267" t="inlineStr">
        <is>
          <t>T</t>
        </is>
      </c>
      <c r="AR267" t="inlineStr">
        <is>
          <t>T</t>
        </is>
      </c>
      <c r="AS267" t="inlineStr">
        <is>
          <t>T</t>
        </is>
      </c>
      <c r="AT267" t="inlineStr">
        <is>
          <t>T</t>
        </is>
      </c>
      <c r="AU267" t="inlineStr">
        <is>
          <t>T</t>
        </is>
      </c>
      <c r="AV267" t="inlineStr">
        <is>
          <t>T</t>
        </is>
      </c>
      <c r="AW267" t="inlineStr">
        <is>
          <t>T</t>
        </is>
      </c>
      <c r="AX267" t="n">
        <v>0.017</v>
      </c>
      <c r="AY267" t="inlineStr">
        <is>
          <t>T</t>
        </is>
      </c>
      <c r="AZ267" t="inlineStr">
        <is>
          <t>T</t>
        </is>
      </c>
      <c r="BA267" t="inlineStr">
        <is>
          <t>T</t>
        </is>
      </c>
      <c r="BB267" t="n">
        <v>17.0333285</v>
      </c>
      <c r="BC267" t="inlineStr">
        <is>
          <t>T</t>
        </is>
      </c>
      <c r="BD267" t="inlineStr">
        <is>
          <t>T</t>
        </is>
      </c>
      <c r="BE267" t="inlineStr">
        <is>
          <t>T</t>
        </is>
      </c>
      <c r="BF267" t="inlineStr">
        <is>
          <t>T</t>
        </is>
      </c>
      <c r="BG267" t="inlineStr">
        <is>
          <t>T</t>
        </is>
      </c>
      <c r="BH267" t="inlineStr">
        <is>
          <t>T</t>
        </is>
      </c>
      <c r="BI267" t="inlineStr">
        <is>
          <t>T</t>
        </is>
      </c>
      <c r="BJ267" t="n">
        <v>0.21</v>
      </c>
      <c r="BK267" t="inlineStr">
        <is>
          <t>T</t>
        </is>
      </c>
      <c r="BL267" t="inlineStr">
        <is>
          <t>T</t>
        </is>
      </c>
      <c r="BM267" t="inlineStr">
        <is>
          <t>T</t>
        </is>
      </c>
      <c r="BN267" t="inlineStr">
        <is>
          <t>T</t>
        </is>
      </c>
      <c r="BO267" t="n">
        <v>0.0019</v>
      </c>
      <c r="BP267" t="inlineStr">
        <is>
          <t>T</t>
        </is>
      </c>
      <c r="BQ267" t="inlineStr">
        <is>
          <t>T</t>
        </is>
      </c>
      <c r="BR267" t="n">
        <v>0.0618</v>
      </c>
      <c r="BS267" t="inlineStr">
        <is>
          <t>T</t>
        </is>
      </c>
    </row>
    <row r="268">
      <c r="A268" t="inlineStr">
        <is>
          <t>OREAS0045b</t>
        </is>
      </c>
      <c r="B268" t="inlineStr">
        <is>
          <t>T</t>
        </is>
      </c>
      <c r="C268" t="inlineStr">
        <is>
          <t>T</t>
        </is>
      </c>
      <c r="D268" t="inlineStr">
        <is>
          <t>T</t>
        </is>
      </c>
      <c r="E268" t="n">
        <v>3.6e-06</v>
      </c>
      <c r="F268" t="inlineStr">
        <is>
          <t>T</t>
        </is>
      </c>
      <c r="G268" t="inlineStr">
        <is>
          <t>T</t>
        </is>
      </c>
      <c r="H268" t="inlineStr">
        <is>
          <t>T</t>
        </is>
      </c>
      <c r="I268" t="inlineStr">
        <is>
          <t>T</t>
        </is>
      </c>
      <c r="J268" t="inlineStr">
        <is>
          <t>T</t>
        </is>
      </c>
      <c r="K268" t="inlineStr">
        <is>
          <t>T</t>
        </is>
      </c>
      <c r="L268" t="inlineStr">
        <is>
          <t>T</t>
        </is>
      </c>
      <c r="M268" t="inlineStr">
        <is>
          <t>T</t>
        </is>
      </c>
      <c r="N268" t="inlineStr">
        <is>
          <t>T</t>
        </is>
      </c>
      <c r="O268" t="inlineStr">
        <is>
          <t>T</t>
        </is>
      </c>
      <c r="P268" t="inlineStr">
        <is>
          <t>T</t>
        </is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inlineStr">
        <is>
          <t>T</t>
        </is>
      </c>
      <c r="AD268" t="inlineStr">
        <is>
          <t>T</t>
        </is>
      </c>
      <c r="AE268" t="inlineStr">
        <is>
          <t>T</t>
        </is>
      </c>
      <c r="AF268" t="inlineStr">
        <is>
          <t>T</t>
        </is>
      </c>
      <c r="AG268" t="inlineStr">
        <is>
          <t>T</t>
        </is>
      </c>
      <c r="AH268" t="inlineStr">
        <is>
          <t>T</t>
        </is>
      </c>
      <c r="AI268" t="inlineStr">
        <is>
          <t>T</t>
        </is>
      </c>
      <c r="AJ268" t="inlineStr">
        <is>
          <t>T</t>
        </is>
      </c>
      <c r="AK268" t="inlineStr">
        <is>
          <t>T</t>
        </is>
      </c>
      <c r="AL268" t="inlineStr">
        <is>
          <t>T</t>
        </is>
      </c>
      <c r="AM268" t="inlineStr">
        <is>
          <t>T</t>
        </is>
      </c>
      <c r="AN268" t="inlineStr">
        <is>
          <t>T</t>
        </is>
      </c>
      <c r="AO268" t="inlineStr">
        <is>
          <t>T</t>
        </is>
      </c>
      <c r="AP268" t="inlineStr">
        <is>
          <t>T</t>
        </is>
      </c>
      <c r="AQ268" t="n">
        <v>3.8e-06</v>
      </c>
      <c r="AR268" t="inlineStr">
        <is>
          <t>T</t>
        </is>
      </c>
      <c r="AS268" t="n">
        <v>5.2e-06</v>
      </c>
      <c r="AT268" t="inlineStr">
        <is>
          <t>T</t>
        </is>
      </c>
      <c r="AU268" t="inlineStr">
        <is>
          <t>T</t>
        </is>
      </c>
      <c r="AV268" t="inlineStr">
        <is>
          <t>T</t>
        </is>
      </c>
      <c r="AW268" t="inlineStr">
        <is>
          <t>T</t>
        </is>
      </c>
      <c r="AX268" t="inlineStr">
        <is>
          <t>T</t>
        </is>
      </c>
      <c r="AY268" t="inlineStr">
        <is>
          <t>T</t>
        </is>
      </c>
      <c r="AZ268" t="inlineStr">
        <is>
          <t>T</t>
        </is>
      </c>
      <c r="BA268" t="inlineStr">
        <is>
          <t>T</t>
        </is>
      </c>
      <c r="BB268" t="inlineStr">
        <is>
          <t>T</t>
        </is>
      </c>
      <c r="BC268" t="inlineStr">
        <is>
          <t>T</t>
        </is>
      </c>
      <c r="BD268" t="inlineStr">
        <is>
          <t>T</t>
        </is>
      </c>
      <c r="BE268" t="inlineStr">
        <is>
          <t>T</t>
        </is>
      </c>
      <c r="BF268" t="inlineStr">
        <is>
          <t>T</t>
        </is>
      </c>
      <c r="BG268" t="inlineStr">
        <is>
          <t>T</t>
        </is>
      </c>
      <c r="BH268" t="inlineStr">
        <is>
          <t>T</t>
        </is>
      </c>
      <c r="BI268" t="inlineStr">
        <is>
          <t>T</t>
        </is>
      </c>
      <c r="BJ268" t="inlineStr">
        <is>
          <t>T</t>
        </is>
      </c>
      <c r="BK268" t="inlineStr">
        <is>
          <t>T</t>
        </is>
      </c>
      <c r="BL268" t="inlineStr">
        <is>
          <t>T</t>
        </is>
      </c>
      <c r="BM268" t="inlineStr">
        <is>
          <t>T</t>
        </is>
      </c>
      <c r="BN268" t="inlineStr">
        <is>
          <t>T</t>
        </is>
      </c>
      <c r="BO268" t="inlineStr">
        <is>
          <t>T</t>
        </is>
      </c>
      <c r="BP268" t="inlineStr">
        <is>
          <t>T</t>
        </is>
      </c>
      <c r="BQ268" t="inlineStr">
        <is>
          <t>T</t>
        </is>
      </c>
      <c r="BR268" t="inlineStr">
        <is>
          <t>T</t>
        </is>
      </c>
      <c r="BS268" t="inlineStr">
        <is>
          <t>T</t>
        </is>
      </c>
    </row>
    <row r="269">
      <c r="A269" t="inlineStr">
        <is>
          <t>OREAS0045c</t>
        </is>
      </c>
      <c r="B269" t="inlineStr">
        <is>
          <t>T</t>
        </is>
      </c>
      <c r="C269" t="inlineStr">
        <is>
          <t>T</t>
        </is>
      </c>
      <c r="D269" t="inlineStr">
        <is>
          <t>T</t>
        </is>
      </c>
      <c r="E269" t="n">
        <v>4.5e-06</v>
      </c>
      <c r="F269" t="inlineStr">
        <is>
          <t>T</t>
        </is>
      </c>
      <c r="G269" t="inlineStr">
        <is>
          <t>T</t>
        </is>
      </c>
      <c r="H269" t="inlineStr">
        <is>
          <t>T</t>
        </is>
      </c>
      <c r="I269" t="inlineStr">
        <is>
          <t>T</t>
        </is>
      </c>
      <c r="J269" t="inlineStr">
        <is>
          <t>T</t>
        </is>
      </c>
      <c r="K269" t="inlineStr">
        <is>
          <t>T</t>
        </is>
      </c>
      <c r="L269" t="inlineStr">
        <is>
          <t>T</t>
        </is>
      </c>
      <c r="M269" t="inlineStr">
        <is>
          <t>T</t>
        </is>
      </c>
      <c r="N269" t="inlineStr">
        <is>
          <t>T</t>
        </is>
      </c>
      <c r="O269" t="inlineStr">
        <is>
          <t>T</t>
        </is>
      </c>
      <c r="P269" t="inlineStr">
        <is>
          <t>T</t>
        </is>
      </c>
      <c r="Q269" t="inlineStr">
        <is>
          <t>T</t>
        </is>
      </c>
      <c r="R269" t="inlineStr">
        <is>
          <t>T</t>
        </is>
      </c>
      <c r="S269" t="inlineStr">
        <is>
          <t>T</t>
        </is>
      </c>
      <c r="T269" t="inlineStr">
        <is>
          <t>T</t>
        </is>
      </c>
      <c r="U269" t="inlineStr">
        <is>
          <t>T</t>
        </is>
      </c>
      <c r="V269" t="inlineStr">
        <is>
          <t>T</t>
        </is>
      </c>
      <c r="W269" t="inlineStr">
        <is>
          <t>T</t>
        </is>
      </c>
      <c r="X269" t="inlineStr">
        <is>
          <t>T</t>
        </is>
      </c>
      <c r="Y269" t="inlineStr">
        <is>
          <t>T</t>
        </is>
      </c>
      <c r="Z269" t="inlineStr">
        <is>
          <t>T</t>
        </is>
      </c>
      <c r="AA269" t="inlineStr">
        <is>
          <t>T</t>
        </is>
      </c>
      <c r="AB269" t="inlineStr">
        <is>
          <t>T</t>
        </is>
      </c>
      <c r="AC269" t="inlineStr">
        <is>
          <t>T</t>
        </is>
      </c>
      <c r="AD269" t="inlineStr">
        <is>
          <t>T</t>
        </is>
      </c>
      <c r="AE269" t="inlineStr">
        <is>
          <t>T</t>
        </is>
      </c>
      <c r="AF269" t="inlineStr">
        <is>
          <t>T</t>
        </is>
      </c>
      <c r="AG269" t="inlineStr">
        <is>
          <t>T</t>
        </is>
      </c>
      <c r="AH269" t="inlineStr">
        <is>
          <t>T</t>
        </is>
      </c>
      <c r="AI269" t="inlineStr">
        <is>
          <t>T</t>
        </is>
      </c>
      <c r="AJ269" t="inlineStr">
        <is>
          <t>T</t>
        </is>
      </c>
      <c r="AK269" t="inlineStr">
        <is>
          <t>T</t>
        </is>
      </c>
      <c r="AL269" t="inlineStr">
        <is>
          <t>T</t>
        </is>
      </c>
      <c r="AM269" t="inlineStr">
        <is>
          <t>T</t>
        </is>
      </c>
      <c r="AN269" t="inlineStr">
        <is>
          <t>T</t>
        </is>
      </c>
      <c r="AO269" t="inlineStr">
        <is>
          <t>T</t>
        </is>
      </c>
      <c r="AP269" t="inlineStr">
        <is>
          <t>T</t>
        </is>
      </c>
      <c r="AQ269" t="n">
        <v>4.7e-06</v>
      </c>
      <c r="AR269" t="inlineStr">
        <is>
          <t>T</t>
        </is>
      </c>
      <c r="AS269" t="n">
        <v>6.5e-06</v>
      </c>
      <c r="AT269" t="inlineStr">
        <is>
          <t>T</t>
        </is>
      </c>
      <c r="AU269" t="inlineStr">
        <is>
          <t>T</t>
        </is>
      </c>
      <c r="AV269" t="inlineStr">
        <is>
          <t>T</t>
        </is>
      </c>
      <c r="AW269" t="inlineStr">
        <is>
          <t>T</t>
        </is>
      </c>
      <c r="AX269" t="inlineStr">
        <is>
          <t>T</t>
        </is>
      </c>
      <c r="AY269" t="inlineStr">
        <is>
          <t>T</t>
        </is>
      </c>
      <c r="AZ269" t="inlineStr">
        <is>
          <t>T</t>
        </is>
      </c>
      <c r="BA269" t="inlineStr">
        <is>
          <t>T</t>
        </is>
      </c>
      <c r="BB269" t="inlineStr">
        <is>
          <t>T</t>
        </is>
      </c>
      <c r="BC269" t="inlineStr">
        <is>
          <t>T</t>
        </is>
      </c>
      <c r="BD269" t="inlineStr">
        <is>
          <t>T</t>
        </is>
      </c>
      <c r="BE269" t="inlineStr">
        <is>
          <t>T</t>
        </is>
      </c>
      <c r="BF269" t="inlineStr">
        <is>
          <t>T</t>
        </is>
      </c>
      <c r="BG269" t="inlineStr">
        <is>
          <t>T</t>
        </is>
      </c>
      <c r="BH269" t="inlineStr">
        <is>
          <t>T</t>
        </is>
      </c>
      <c r="BI269" t="inlineStr">
        <is>
          <t>T</t>
        </is>
      </c>
      <c r="BJ269" t="inlineStr">
        <is>
          <t>T</t>
        </is>
      </c>
      <c r="BK269" t="inlineStr">
        <is>
          <t>T</t>
        </is>
      </c>
      <c r="BL269" t="inlineStr">
        <is>
          <t>T</t>
        </is>
      </c>
      <c r="BM269" t="inlineStr">
        <is>
          <t>T</t>
        </is>
      </c>
      <c r="BN269" t="inlineStr">
        <is>
          <t>T</t>
        </is>
      </c>
      <c r="BO269" t="inlineStr">
        <is>
          <t>T</t>
        </is>
      </c>
      <c r="BP269" t="inlineStr">
        <is>
          <t>T</t>
        </is>
      </c>
      <c r="BQ269" t="inlineStr">
        <is>
          <t>T</t>
        </is>
      </c>
      <c r="BR269" t="inlineStr">
        <is>
          <t>T</t>
        </is>
      </c>
      <c r="BS269" t="inlineStr">
        <is>
          <t>T</t>
        </is>
      </c>
    </row>
    <row r="270">
      <c r="A270" t="inlineStr">
        <is>
          <t>OREAS0045d</t>
        </is>
      </c>
      <c r="B270" t="inlineStr">
        <is>
          <t>T</t>
        </is>
      </c>
      <c r="C270" t="n">
        <v>8.15</v>
      </c>
      <c r="D270" t="n">
        <v>0.00138</v>
      </c>
      <c r="E270" t="n">
        <v>2.3e-06</v>
      </c>
      <c r="F270" t="inlineStr">
        <is>
          <t>T</t>
        </is>
      </c>
      <c r="G270" t="n">
        <v>0.0183</v>
      </c>
      <c r="H270" t="n">
        <v>7.9e-05</v>
      </c>
      <c r="I270" t="n">
        <v>3.1e-05</v>
      </c>
      <c r="J270" t="n">
        <v>0.185</v>
      </c>
      <c r="K270" t="inlineStr">
        <is>
          <t>T</t>
        </is>
      </c>
      <c r="L270" t="n">
        <v>0.00372</v>
      </c>
      <c r="M270" t="inlineStr">
        <is>
          <t>T</t>
        </is>
      </c>
      <c r="N270" t="n">
        <v>0.00295</v>
      </c>
      <c r="O270" t="n">
        <v>0.0549</v>
      </c>
      <c r="P270" t="n">
        <v>0.000391</v>
      </c>
      <c r="Q270" t="n">
        <v>0.0371</v>
      </c>
      <c r="R270" t="n">
        <v>0.000226</v>
      </c>
      <c r="S270" t="n">
        <v>0.000138</v>
      </c>
      <c r="T270" t="n">
        <v>5.7e-05</v>
      </c>
      <c r="U270" t="n">
        <v>14.52</v>
      </c>
      <c r="V270" t="n">
        <v>0.00212</v>
      </c>
      <c r="W270" t="n">
        <v>0.000242</v>
      </c>
      <c r="X270" t="inlineStr">
        <is>
          <t>T</t>
        </is>
      </c>
      <c r="Y270" t="n">
        <v>0.000383</v>
      </c>
      <c r="Z270" t="inlineStr">
        <is>
          <t>T</t>
        </is>
      </c>
      <c r="AA270" t="n">
        <v>4.6e-05</v>
      </c>
      <c r="AB270" t="n">
        <v>9.6e-06</v>
      </c>
      <c r="AC270" t="inlineStr">
        <is>
          <t>T</t>
        </is>
      </c>
      <c r="AD270" t="n">
        <v>0.412</v>
      </c>
      <c r="AE270" t="n">
        <v>0.00169</v>
      </c>
      <c r="AF270" t="n">
        <v>0.00215</v>
      </c>
      <c r="AG270" t="n">
        <v>1.8e-05</v>
      </c>
      <c r="AH270" t="n">
        <v>0.245</v>
      </c>
      <c r="AI270" t="n">
        <v>0.049</v>
      </c>
      <c r="AJ270" t="n">
        <v>0.00025</v>
      </c>
      <c r="AK270" t="n">
        <v>0.101</v>
      </c>
      <c r="AL270" t="n">
        <v>0.00145</v>
      </c>
      <c r="AM270" t="n">
        <v>0.00134</v>
      </c>
      <c r="AN270" t="n">
        <v>0.0234</v>
      </c>
      <c r="AO270" t="n">
        <v>0.042</v>
      </c>
      <c r="AP270" t="n">
        <v>0.00218</v>
      </c>
      <c r="AQ270" t="n">
        <v>3.5e-06</v>
      </c>
      <c r="AR270" t="n">
        <v>0.00037</v>
      </c>
      <c r="AS270" t="n">
        <v>4.8e-06</v>
      </c>
      <c r="AT270" t="n">
        <v>0.00423</v>
      </c>
      <c r="AU270" t="inlineStr">
        <is>
          <t>T</t>
        </is>
      </c>
      <c r="AV270" t="inlineStr">
        <is>
          <t>T</t>
        </is>
      </c>
      <c r="AW270" t="inlineStr">
        <is>
          <t>T</t>
        </is>
      </c>
      <c r="AX270" t="n">
        <v>0.049</v>
      </c>
      <c r="AY270" t="n">
        <v>8.2e-05</v>
      </c>
      <c r="AZ270" t="n">
        <v>0.00493</v>
      </c>
      <c r="BA270" t="inlineStr">
        <is>
          <t>T</t>
        </is>
      </c>
      <c r="BB270" t="n">
        <v>23.1987951</v>
      </c>
      <c r="BC270" t="n">
        <v>0.000317</v>
      </c>
      <c r="BD270" t="n">
        <v>0.000278</v>
      </c>
      <c r="BE270" t="n">
        <v>0.00313</v>
      </c>
      <c r="BF270" t="n">
        <v>0.000102</v>
      </c>
      <c r="BG270" t="n">
        <v>4e-05</v>
      </c>
      <c r="BH270" t="inlineStr">
        <is>
          <t>T</t>
        </is>
      </c>
      <c r="BI270" t="n">
        <v>0.00145</v>
      </c>
      <c r="BJ270" t="n">
        <v>0.773</v>
      </c>
      <c r="BK270" t="n">
        <v>2.7e-05</v>
      </c>
      <c r="BL270" t="n">
        <v>3.2e-05</v>
      </c>
      <c r="BM270" t="n">
        <v>0.000263</v>
      </c>
      <c r="BN270" t="n">
        <v>0.0238071</v>
      </c>
      <c r="BO270" t="n">
        <v>0.000162</v>
      </c>
      <c r="BP270" t="n">
        <v>0.000953</v>
      </c>
      <c r="BQ270" t="n">
        <v>0.000133</v>
      </c>
      <c r="BR270" t="n">
        <v>0.00457</v>
      </c>
      <c r="BS270" t="n">
        <v>0.0141</v>
      </c>
    </row>
    <row r="271">
      <c r="A271" t="inlineStr">
        <is>
          <t>OREAS0045e</t>
        </is>
      </c>
      <c r="B271" t="n">
        <v>3.11e-05</v>
      </c>
      <c r="C271" t="n">
        <v>6.78</v>
      </c>
      <c r="D271" t="n">
        <v>0.00163</v>
      </c>
      <c r="E271" t="n">
        <v>5.3e-06</v>
      </c>
      <c r="F271" t="inlineStr">
        <is>
          <t>T</t>
        </is>
      </c>
      <c r="G271" t="n">
        <v>0.0252</v>
      </c>
      <c r="H271" t="n">
        <v>6.2e-05</v>
      </c>
      <c r="I271" t="n">
        <v>2.8e-05</v>
      </c>
      <c r="J271" t="n">
        <v>0.065</v>
      </c>
      <c r="K271" t="inlineStr">
        <is>
          <t>T</t>
        </is>
      </c>
      <c r="L271" t="n">
        <v>0.00235</v>
      </c>
      <c r="M271" t="inlineStr">
        <is>
          <t>T</t>
        </is>
      </c>
      <c r="N271" t="n">
        <v>0.0057</v>
      </c>
      <c r="O271" t="n">
        <v>0.0979</v>
      </c>
      <c r="P271" t="n">
        <v>0.000126</v>
      </c>
      <c r="Q271" t="n">
        <v>0.078</v>
      </c>
      <c r="R271" t="n">
        <v>0.000205</v>
      </c>
      <c r="S271" t="n">
        <v>0.00012</v>
      </c>
      <c r="T271" t="n">
        <v>5.5e-05</v>
      </c>
      <c r="U271" t="n">
        <v>24.12</v>
      </c>
      <c r="V271" t="n">
        <v>0.00165</v>
      </c>
      <c r="W271" t="n">
        <v>0.000199</v>
      </c>
      <c r="X271" t="inlineStr">
        <is>
          <t>T</t>
        </is>
      </c>
      <c r="Y271" t="n">
        <v>0.000311</v>
      </c>
      <c r="Z271" t="inlineStr">
        <is>
          <t>T</t>
        </is>
      </c>
      <c r="AA271" t="n">
        <v>4.6e-05</v>
      </c>
      <c r="AB271" t="n">
        <v>9.9e-06</v>
      </c>
      <c r="AC271" t="inlineStr">
        <is>
          <t>T</t>
        </is>
      </c>
      <c r="AD271" t="n">
        <v>0.324</v>
      </c>
      <c r="AE271" t="n">
        <v>0.0011</v>
      </c>
      <c r="AF271" t="n">
        <v>0.0006579999999999999</v>
      </c>
      <c r="AG271" t="n">
        <v>1.7e-05</v>
      </c>
      <c r="AH271" t="n">
        <v>0.156</v>
      </c>
      <c r="AI271" t="n">
        <v>0.055</v>
      </c>
      <c r="AJ271" t="n">
        <v>0.00024</v>
      </c>
      <c r="AK271" t="n">
        <v>0.059</v>
      </c>
      <c r="AL271" t="n">
        <v>0.00068</v>
      </c>
      <c r="AM271" t="n">
        <v>0.000957</v>
      </c>
      <c r="AN271" t="n">
        <v>0.0459</v>
      </c>
      <c r="AO271" t="n">
        <v>0.034</v>
      </c>
      <c r="AP271" t="n">
        <v>0.00182</v>
      </c>
      <c r="AQ271" t="n">
        <v>7.5e-06</v>
      </c>
      <c r="AR271" t="n">
        <v>0.000257</v>
      </c>
      <c r="AS271" t="n">
        <v>1.1e-05</v>
      </c>
      <c r="AT271" t="n">
        <v>0.00208</v>
      </c>
      <c r="AU271" t="inlineStr">
        <is>
          <t>T</t>
        </is>
      </c>
      <c r="AV271" t="inlineStr">
        <is>
          <t>T</t>
        </is>
      </c>
      <c r="AW271" t="inlineStr">
        <is>
          <t>T</t>
        </is>
      </c>
      <c r="AX271" t="n">
        <v>0.046</v>
      </c>
      <c r="AY271" t="n">
        <v>0.0001</v>
      </c>
      <c r="AZ271" t="n">
        <v>0.009299999999999999</v>
      </c>
      <c r="BA271" t="n">
        <v>0.000297</v>
      </c>
      <c r="BB271" t="n">
        <v>18.7581634</v>
      </c>
      <c r="BC271" t="n">
        <v>0.000213</v>
      </c>
      <c r="BD271" t="n">
        <v>0.000132</v>
      </c>
      <c r="BE271" t="n">
        <v>0.00159</v>
      </c>
      <c r="BF271" t="n">
        <v>5.6e-05</v>
      </c>
      <c r="BG271" t="n">
        <v>3.6e-05</v>
      </c>
      <c r="BH271" t="inlineStr">
        <is>
          <t>T</t>
        </is>
      </c>
      <c r="BI271" t="n">
        <v>0.00129</v>
      </c>
      <c r="BJ271" t="n">
        <v>0.5590000000000001</v>
      </c>
      <c r="BK271" t="n">
        <v>1.5e-05</v>
      </c>
      <c r="BL271" t="n">
        <v>2.2e-05</v>
      </c>
      <c r="BM271" t="n">
        <v>0.000241</v>
      </c>
      <c r="BN271" t="n">
        <v>0.0329378</v>
      </c>
      <c r="BO271" t="n">
        <v>0.000107</v>
      </c>
      <c r="BP271" t="n">
        <v>0.000828</v>
      </c>
      <c r="BQ271" t="n">
        <v>0.000119</v>
      </c>
      <c r="BR271" t="n">
        <v>0.00467</v>
      </c>
      <c r="BS271" t="n">
        <v>0.011</v>
      </c>
    </row>
    <row r="272">
      <c r="A272" t="inlineStr">
        <is>
          <t>OREAS0045f</t>
        </is>
      </c>
      <c r="B272" t="inlineStr">
        <is>
          <t>T</t>
        </is>
      </c>
      <c r="C272" t="n">
        <v>10.16</v>
      </c>
      <c r="D272" t="n">
        <v>0.000967</v>
      </c>
      <c r="E272" t="n">
        <v>1.9e-06</v>
      </c>
      <c r="F272" t="inlineStr">
        <is>
          <t>T</t>
        </is>
      </c>
      <c r="G272" t="n">
        <v>0.0206</v>
      </c>
      <c r="H272" t="n">
        <v>0.00012</v>
      </c>
      <c r="I272" t="n">
        <v>2.1e-05</v>
      </c>
      <c r="J272" t="n">
        <v>0.096</v>
      </c>
      <c r="K272" t="inlineStr">
        <is>
          <t>T</t>
        </is>
      </c>
      <c r="L272" t="n">
        <v>0.00288</v>
      </c>
      <c r="M272" t="inlineStr">
        <is>
          <t>T</t>
        </is>
      </c>
      <c r="N272" t="n">
        <v>0.00445</v>
      </c>
      <c r="O272" t="n">
        <v>0.0417</v>
      </c>
      <c r="P272" t="n">
        <v>0.000365</v>
      </c>
      <c r="Q272" t="n">
        <v>0.0363</v>
      </c>
      <c r="R272" t="n">
        <v>0.000223</v>
      </c>
      <c r="S272" t="n">
        <v>0.000133</v>
      </c>
      <c r="T272" t="n">
        <v>6.3e-05</v>
      </c>
      <c r="U272" t="n">
        <v>14.65</v>
      </c>
      <c r="V272" t="n">
        <v>0.00267</v>
      </c>
      <c r="W272" t="n">
        <v>0.000231</v>
      </c>
      <c r="X272" t="n">
        <v>1.2e-05</v>
      </c>
      <c r="Y272" t="n">
        <v>0.000464</v>
      </c>
      <c r="Z272" t="n">
        <v>3.1e-06</v>
      </c>
      <c r="AA272" t="n">
        <v>4.5e-05</v>
      </c>
      <c r="AB272" t="n">
        <v>1.1e-05</v>
      </c>
      <c r="AC272" t="inlineStr">
        <is>
          <t>T</t>
        </is>
      </c>
      <c r="AD272" t="n">
        <v>0.224</v>
      </c>
      <c r="AE272" t="n">
        <v>0.00157</v>
      </c>
      <c r="AF272" t="n">
        <v>0.00204</v>
      </c>
      <c r="AG272" t="n">
        <v>1.9e-05</v>
      </c>
      <c r="AH272" t="n">
        <v>0.229</v>
      </c>
      <c r="AI272" t="n">
        <v>0.022</v>
      </c>
      <c r="AJ272" t="n">
        <v>0.000227</v>
      </c>
      <c r="AK272" t="n">
        <v>0.063</v>
      </c>
      <c r="AL272" t="n">
        <v>0.00231</v>
      </c>
      <c r="AM272" t="n">
        <v>0.00123</v>
      </c>
      <c r="AN272" t="n">
        <v>0.0293</v>
      </c>
      <c r="AO272" t="n">
        <v>0.03</v>
      </c>
      <c r="AP272" t="n">
        <v>0.00147</v>
      </c>
      <c r="AQ272" t="n">
        <v>5.7e-06</v>
      </c>
      <c r="AR272" t="n">
        <v>0.000343</v>
      </c>
      <c r="AS272" t="n">
        <v>3.8e-06</v>
      </c>
      <c r="AT272" t="n">
        <v>0.00316</v>
      </c>
      <c r="AU272" t="inlineStr">
        <is>
          <t>T</t>
        </is>
      </c>
      <c r="AV272" t="inlineStr">
        <is>
          <t>T</t>
        </is>
      </c>
      <c r="AW272" t="inlineStr">
        <is>
          <t>T</t>
        </is>
      </c>
      <c r="AX272" t="n">
        <v>0.029</v>
      </c>
      <c r="AY272" t="n">
        <v>6.4e-05</v>
      </c>
      <c r="AZ272" t="n">
        <v>0.00363</v>
      </c>
      <c r="BA272" t="n">
        <v>0.000226</v>
      </c>
      <c r="BB272" t="n">
        <v>20.3754882</v>
      </c>
      <c r="BC272" t="n">
        <v>0.00026</v>
      </c>
      <c r="BD272" t="n">
        <v>0.000285</v>
      </c>
      <c r="BE272" t="n">
        <v>0.00251</v>
      </c>
      <c r="BF272" t="n">
        <v>0.000166</v>
      </c>
      <c r="BG272" t="n">
        <v>3.7e-05</v>
      </c>
      <c r="BH272" t="inlineStr">
        <is>
          <t>T</t>
        </is>
      </c>
      <c r="BI272" t="n">
        <v>0.0009990000000000001</v>
      </c>
      <c r="BJ272" t="n">
        <v>1.08</v>
      </c>
      <c r="BK272" t="n">
        <v>2e-05</v>
      </c>
      <c r="BL272" t="n">
        <v>2e-05</v>
      </c>
      <c r="BM272" t="n">
        <v>0.000209</v>
      </c>
      <c r="BN272" t="n">
        <v>0.0250394</v>
      </c>
      <c r="BO272" t="n">
        <v>0.000127</v>
      </c>
      <c r="BP272" t="n">
        <v>0.00109</v>
      </c>
      <c r="BQ272" t="n">
        <v>0.000125</v>
      </c>
      <c r="BR272" t="n">
        <v>0.00353</v>
      </c>
      <c r="BS272" t="n">
        <v>0.0172</v>
      </c>
    </row>
    <row r="273">
      <c r="A273" t="inlineStr">
        <is>
          <t>OREAS0045h</t>
        </is>
      </c>
      <c r="B273" t="n">
        <v>9.2e-06</v>
      </c>
      <c r="C273" t="n">
        <v>7.99</v>
      </c>
      <c r="D273" t="n">
        <v>0.00169</v>
      </c>
      <c r="E273" t="n">
        <v>4.1e-06</v>
      </c>
      <c r="F273" t="inlineStr">
        <is>
          <t>T</t>
        </is>
      </c>
      <c r="G273" t="n">
        <v>0.0332</v>
      </c>
      <c r="H273" t="n">
        <v>0.000109</v>
      </c>
      <c r="I273" t="n">
        <v>1.7e-05</v>
      </c>
      <c r="J273" t="n">
        <v>0.135</v>
      </c>
      <c r="K273" t="inlineStr">
        <is>
          <t>T</t>
        </is>
      </c>
      <c r="L273" t="n">
        <v>0.00236</v>
      </c>
      <c r="M273" t="inlineStr">
        <is>
          <t>T</t>
        </is>
      </c>
      <c r="N273" t="n">
        <v>0.008800000000000001</v>
      </c>
      <c r="O273" t="n">
        <v>0.0602</v>
      </c>
      <c r="P273" t="n">
        <v>0.000229</v>
      </c>
      <c r="Q273" t="n">
        <v>0.0767</v>
      </c>
      <c r="R273" t="n">
        <v>0.000242</v>
      </c>
      <c r="S273" t="n">
        <v>0.000144</v>
      </c>
      <c r="T273" t="n">
        <v>6.499999999999999e-05</v>
      </c>
      <c r="U273" t="n">
        <v>19.52</v>
      </c>
      <c r="V273" t="n">
        <v>0.00213</v>
      </c>
      <c r="W273" t="n">
        <v>0.000234</v>
      </c>
      <c r="X273" t="n">
        <v>1.5e-05</v>
      </c>
      <c r="Y273" t="n">
        <v>0.00036</v>
      </c>
      <c r="Z273" t="n">
        <v>2.4e-06</v>
      </c>
      <c r="AA273" t="n">
        <v>4.8e-05</v>
      </c>
      <c r="AB273" t="n">
        <v>1e-05</v>
      </c>
      <c r="AC273" t="inlineStr">
        <is>
          <t>T</t>
        </is>
      </c>
      <c r="AD273" t="n">
        <v>0.205</v>
      </c>
      <c r="AE273" t="n">
        <v>0.00124</v>
      </c>
      <c r="AF273" t="n">
        <v>0.00131</v>
      </c>
      <c r="AG273" t="n">
        <v>2.1e-05</v>
      </c>
      <c r="AH273" t="n">
        <v>0.238</v>
      </c>
      <c r="AI273" t="n">
        <v>0.038</v>
      </c>
      <c r="AJ273" t="n">
        <v>0.000155</v>
      </c>
      <c r="AK273" t="n">
        <v>0.09</v>
      </c>
      <c r="AL273" t="n">
        <v>0.00148</v>
      </c>
      <c r="AM273" t="n">
        <v>0.00112</v>
      </c>
      <c r="AN273" t="n">
        <v>0.0455</v>
      </c>
      <c r="AO273" t="n">
        <v>0.023</v>
      </c>
      <c r="AP273" t="n">
        <v>0.00119</v>
      </c>
      <c r="AQ273" t="n">
        <v>1.28e-05</v>
      </c>
      <c r="AR273" t="n">
        <v>0.000291</v>
      </c>
      <c r="AS273" t="n">
        <v>8.7e-06</v>
      </c>
      <c r="AT273" t="n">
        <v>0.00227</v>
      </c>
      <c r="AU273" t="inlineStr">
        <is>
          <t>T</t>
        </is>
      </c>
      <c r="AV273" t="inlineStr">
        <is>
          <t>T</t>
        </is>
      </c>
      <c r="AW273" t="inlineStr">
        <is>
          <t>T</t>
        </is>
      </c>
      <c r="AX273" t="n">
        <v>0.035</v>
      </c>
      <c r="AY273" t="n">
        <v>6.3e-05</v>
      </c>
      <c r="AZ273" t="n">
        <v>0.0057</v>
      </c>
      <c r="BA273" t="n">
        <v>0.000202</v>
      </c>
      <c r="BB273" t="n">
        <v>19.3564801</v>
      </c>
      <c r="BC273" t="n">
        <v>0.00025</v>
      </c>
      <c r="BD273" t="n">
        <v>0.000193</v>
      </c>
      <c r="BE273" t="n">
        <v>0.00271</v>
      </c>
      <c r="BF273" t="n">
        <v>0.000108</v>
      </c>
      <c r="BG273" t="n">
        <v>3.9e-05</v>
      </c>
      <c r="BH273" t="inlineStr">
        <is>
          <t>T</t>
        </is>
      </c>
      <c r="BI273" t="n">
        <v>0.000726</v>
      </c>
      <c r="BJ273" t="n">
        <v>0.878</v>
      </c>
      <c r="BK273" t="n">
        <v>1.5e-05</v>
      </c>
      <c r="BL273" t="n">
        <v>2.3e-05</v>
      </c>
      <c r="BM273" t="n">
        <v>0.000168</v>
      </c>
      <c r="BN273" t="n">
        <v>0.0262158</v>
      </c>
      <c r="BO273" t="n">
        <v>9.899999999999999e-05</v>
      </c>
      <c r="BP273" t="n">
        <v>0.00104</v>
      </c>
      <c r="BQ273" t="n">
        <v>0.000144</v>
      </c>
      <c r="BR273" t="n">
        <v>0.00397</v>
      </c>
      <c r="BS273" t="n">
        <v>0.0131</v>
      </c>
    </row>
    <row r="274">
      <c r="A274" t="inlineStr">
        <is>
          <t>OREAS0045P</t>
        </is>
      </c>
      <c r="B274" t="n">
        <v>3e-05</v>
      </c>
      <c r="C274" t="n">
        <v>6.82</v>
      </c>
      <c r="D274" t="n">
        <v>0.00134</v>
      </c>
      <c r="E274" t="n">
        <v>5.5e-06</v>
      </c>
      <c r="F274" t="inlineStr">
        <is>
          <t>T</t>
        </is>
      </c>
      <c r="G274" t="n">
        <v>0.0281</v>
      </c>
      <c r="H274" t="inlineStr">
        <is>
          <t>T</t>
        </is>
      </c>
      <c r="I274" t="n">
        <v>2.1e-05</v>
      </c>
      <c r="J274" t="n">
        <v>0.3</v>
      </c>
      <c r="K274" s="2" t="n">
        <v>2e-05</v>
      </c>
      <c r="L274" t="n">
        <v>0.00489</v>
      </c>
      <c r="M274" t="inlineStr">
        <is>
          <t>T</t>
        </is>
      </c>
      <c r="N274" t="n">
        <v>0.012</v>
      </c>
      <c r="O274" t="n">
        <v>0.1103</v>
      </c>
      <c r="P274" t="inlineStr">
        <is>
          <t>T</t>
        </is>
      </c>
      <c r="Q274" t="n">
        <v>0.07489999999999999</v>
      </c>
      <c r="R274" t="n">
        <v>0.00041</v>
      </c>
      <c r="S274" t="n">
        <v>0.00022</v>
      </c>
      <c r="T274" t="n">
        <v>0.000116</v>
      </c>
      <c r="U274" t="n">
        <v>19.22</v>
      </c>
      <c r="V274" t="inlineStr">
        <is>
          <t>T</t>
        </is>
      </c>
      <c r="W274" t="n">
        <v>0.0004</v>
      </c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n">
        <v>7.8e-05</v>
      </c>
      <c r="AB274" t="inlineStr">
        <is>
          <t>T</t>
        </is>
      </c>
      <c r="AC274" t="inlineStr">
        <is>
          <t>T</t>
        </is>
      </c>
      <c r="AD274" t="n">
        <v>0.35</v>
      </c>
      <c r="AE274" t="n">
        <v>0.00248</v>
      </c>
      <c r="AF274" t="inlineStr">
        <is>
          <t>T</t>
        </is>
      </c>
      <c r="AG274" t="n">
        <v>3.1e-05</v>
      </c>
      <c r="AH274" t="n">
        <v>0.22</v>
      </c>
      <c r="AI274" t="n">
        <v>0.127</v>
      </c>
      <c r="AJ274" t="inlineStr">
        <is>
          <t>T</t>
        </is>
      </c>
      <c r="AK274" t="n">
        <v>0.0804</v>
      </c>
      <c r="AL274" t="n">
        <v>0.0024</v>
      </c>
      <c r="AM274" t="n">
        <v>0.0021</v>
      </c>
      <c r="AN274" t="n">
        <v>0.0281</v>
      </c>
      <c r="AO274" t="n">
        <v>0.0454</v>
      </c>
      <c r="AP274" t="n">
        <v>0.0022</v>
      </c>
      <c r="AQ274" t="n">
        <v>5.5e-06</v>
      </c>
      <c r="AR274" t="n">
        <v>0.0005419999999999999</v>
      </c>
      <c r="AS274" t="n">
        <v>7.700000000000001e-06</v>
      </c>
      <c r="AT274" t="n">
        <v>0.0023</v>
      </c>
      <c r="AU274" t="inlineStr">
        <is>
          <t>T</t>
        </is>
      </c>
      <c r="AV274" t="inlineStr">
        <is>
          <t>T</t>
        </is>
      </c>
      <c r="AW274" t="inlineStr">
        <is>
          <t>T</t>
        </is>
      </c>
      <c r="AX274" t="n">
        <v>0.03</v>
      </c>
      <c r="AY274" t="n">
        <v>9.2e-05</v>
      </c>
      <c r="AZ274" t="inlineStr">
        <is>
          <t>T</t>
        </is>
      </c>
      <c r="BA274" t="inlineStr">
        <is>
          <t>T</t>
        </is>
      </c>
      <c r="BB274" t="n">
        <v>20.42</v>
      </c>
      <c r="BC274" t="n">
        <v>0.000451</v>
      </c>
      <c r="BD274" t="n">
        <v>0.00031</v>
      </c>
      <c r="BE274" t="n">
        <v>0.00326</v>
      </c>
      <c r="BF274" t="inlineStr">
        <is>
          <t>T</t>
        </is>
      </c>
      <c r="BG274" t="n">
        <v>6.9e-05</v>
      </c>
      <c r="BH274" t="inlineStr">
        <is>
          <t>T</t>
        </is>
      </c>
      <c r="BI274" t="n">
        <v>0.00098</v>
      </c>
      <c r="BJ274" t="n">
        <v>1.18</v>
      </c>
      <c r="BK274" t="inlineStr">
        <is>
          <t>T</t>
        </is>
      </c>
      <c r="BL274" t="n">
        <v>3.2e-05</v>
      </c>
      <c r="BM274" t="n">
        <v>0.00024</v>
      </c>
      <c r="BN274" t="inlineStr">
        <is>
          <t>T</t>
        </is>
      </c>
      <c r="BO274" t="inlineStr">
        <is>
          <t>T</t>
        </is>
      </c>
      <c r="BP274" t="n">
        <v>0.0018</v>
      </c>
      <c r="BQ274" t="n">
        <v>0.00021</v>
      </c>
      <c r="BR274" t="n">
        <v>0.0141</v>
      </c>
      <c r="BS274" t="n">
        <v>0.0279</v>
      </c>
    </row>
    <row r="275">
      <c r="A275" t="inlineStr">
        <is>
          <t>OREAS0046</t>
        </is>
      </c>
      <c r="B275" t="n">
        <v>2.5e-06</v>
      </c>
      <c r="C275" t="n">
        <v>6.26</v>
      </c>
      <c r="D275" t="n">
        <v>0.000101</v>
      </c>
      <c r="E275" t="n">
        <v>2e-07</v>
      </c>
      <c r="F275" t="inlineStr">
        <is>
          <t>T</t>
        </is>
      </c>
      <c r="G275" t="n">
        <v>0.0473</v>
      </c>
      <c r="H275" t="n">
        <v>9.1e-05</v>
      </c>
      <c r="I275" t="n">
        <v>5.4e-06</v>
      </c>
      <c r="J275" t="n">
        <v>2.4</v>
      </c>
      <c r="K275" t="n">
        <v>5.9e-06</v>
      </c>
      <c r="L275" t="n">
        <v>0.00364</v>
      </c>
      <c r="M275" t="inlineStr">
        <is>
          <t>T</t>
        </is>
      </c>
      <c r="N275" t="n">
        <v>0.0009829999999999999</v>
      </c>
      <c r="O275" t="n">
        <v>0.00457</v>
      </c>
      <c r="P275" t="n">
        <v>6.4e-05</v>
      </c>
      <c r="Q275" t="n">
        <v>0.00231</v>
      </c>
      <c r="R275" t="n">
        <v>0.000203</v>
      </c>
      <c r="S275" t="n">
        <v>0.000113</v>
      </c>
      <c r="T275" t="n">
        <v>8.899999999999999e-05</v>
      </c>
      <c r="U275" t="n">
        <v>2.61</v>
      </c>
      <c r="V275" t="n">
        <v>0.0014</v>
      </c>
      <c r="W275" t="n">
        <v>0.000266</v>
      </c>
      <c r="X275" t="n">
        <v>6.1e-06</v>
      </c>
      <c r="Y275" t="n">
        <v>0.000182</v>
      </c>
      <c r="Z275" t="inlineStr">
        <is>
          <t>T</t>
        </is>
      </c>
      <c r="AA275" t="n">
        <v>3.9e-05</v>
      </c>
      <c r="AB275" t="n">
        <v>2.6e-06</v>
      </c>
      <c r="AC275" t="inlineStr">
        <is>
          <t>T</t>
        </is>
      </c>
      <c r="AD275" t="n">
        <v>1.19</v>
      </c>
      <c r="AE275" t="n">
        <v>0.00189</v>
      </c>
      <c r="AF275" t="n">
        <v>0.00104</v>
      </c>
      <c r="AG275" t="n">
        <v>1.5e-05</v>
      </c>
      <c r="AH275" t="n">
        <v>0.9429999999999999</v>
      </c>
      <c r="AI275" t="n">
        <v>0.049</v>
      </c>
      <c r="AJ275" t="n">
        <v>7.7e-05</v>
      </c>
      <c r="AK275" t="n">
        <v>2.61</v>
      </c>
      <c r="AL275" t="n">
        <v>0.000456</v>
      </c>
      <c r="AM275" t="n">
        <v>0.00185</v>
      </c>
      <c r="AN275" t="n">
        <v>0.00307</v>
      </c>
      <c r="AO275" t="n">
        <v>0.054</v>
      </c>
      <c r="AP275" t="n">
        <v>0.000702</v>
      </c>
      <c r="AQ275" s="2" t="n">
        <v>1e-07</v>
      </c>
      <c r="AR275" t="n">
        <v>0.000484</v>
      </c>
      <c r="AS275" s="2" t="n">
        <v>1e-07</v>
      </c>
      <c r="AT275" t="n">
        <v>0.00335</v>
      </c>
      <c r="AU275" s="2" t="n">
        <v>2e-07</v>
      </c>
      <c r="AV275" t="inlineStr">
        <is>
          <t>T</t>
        </is>
      </c>
      <c r="AW275" t="inlineStr">
        <is>
          <t>T</t>
        </is>
      </c>
      <c r="AX275" s="2" t="n">
        <v>0.005</v>
      </c>
      <c r="AY275" t="n">
        <v>1e-05</v>
      </c>
      <c r="AZ275" t="n">
        <v>0.000875</v>
      </c>
      <c r="BA275" s="2" t="n">
        <v>2e-05</v>
      </c>
      <c r="BB275" t="n">
        <v>33.9965418</v>
      </c>
      <c r="BC275" t="n">
        <v>0.000333</v>
      </c>
      <c r="BD275" t="n">
        <v>7.8e-05</v>
      </c>
      <c r="BE275" t="n">
        <v>0.0408</v>
      </c>
      <c r="BF275" t="n">
        <v>2.7e-05</v>
      </c>
      <c r="BG275" t="n">
        <v>3.6e-05</v>
      </c>
      <c r="BH275" t="inlineStr">
        <is>
          <t>T</t>
        </is>
      </c>
      <c r="BI275" t="n">
        <v>0.000326</v>
      </c>
      <c r="BJ275" t="n">
        <v>0.207</v>
      </c>
      <c r="BK275" t="n">
        <v>2.1e-05</v>
      </c>
      <c r="BL275" t="n">
        <v>1.5e-05</v>
      </c>
      <c r="BM275" t="n">
        <v>6.999999999999999e-05</v>
      </c>
      <c r="BN275" t="n">
        <v>0.006</v>
      </c>
      <c r="BO275" t="n">
        <v>2.1e-05</v>
      </c>
      <c r="BP275" t="n">
        <v>0.00105</v>
      </c>
      <c r="BQ275" t="n">
        <v>0.000101</v>
      </c>
      <c r="BR275" t="n">
        <v>0.00355</v>
      </c>
      <c r="BS275" t="n">
        <v>0.0061</v>
      </c>
    </row>
    <row r="276">
      <c r="A276" t="inlineStr">
        <is>
          <t>OREAS0460</t>
        </is>
      </c>
      <c r="B276" s="2" t="n">
        <v>0.0001</v>
      </c>
      <c r="C276" t="n">
        <v>6.55</v>
      </c>
      <c r="D276" t="n">
        <v>0.0053</v>
      </c>
      <c r="E276" t="inlineStr">
        <is>
          <t>T</t>
        </is>
      </c>
      <c r="F276" t="inlineStr">
        <is>
          <t>T</t>
        </is>
      </c>
      <c r="G276" t="n">
        <v>0.0815</v>
      </c>
      <c r="H276" t="n">
        <v>0.00024</v>
      </c>
      <c r="I276" t="n">
        <v>0.000144</v>
      </c>
      <c r="J276" t="n">
        <v>0.701</v>
      </c>
      <c r="K276" s="2" t="n">
        <v>1e-05</v>
      </c>
      <c r="L276" t="n">
        <v>0.1853</v>
      </c>
      <c r="M276" t="inlineStr">
        <is>
          <t>T</t>
        </is>
      </c>
      <c r="N276" t="n">
        <v>0.001</v>
      </c>
      <c r="O276" t="n">
        <v>0.0347</v>
      </c>
      <c r="P276" t="n">
        <v>0.000378</v>
      </c>
      <c r="Q276" t="n">
        <v>0.00417</v>
      </c>
      <c r="R276" t="n">
        <v>0.0018</v>
      </c>
      <c r="S276" t="n">
        <v>0.000465</v>
      </c>
      <c r="T276" t="n">
        <v>0.00231</v>
      </c>
      <c r="U276" t="n">
        <v>18.56</v>
      </c>
      <c r="V276" t="n">
        <v>0.0033</v>
      </c>
      <c r="W276" t="n">
        <v>0.00482</v>
      </c>
      <c r="X276" t="inlineStr">
        <is>
          <t>T</t>
        </is>
      </c>
      <c r="Y276" t="n">
        <v>0.0006089999999999999</v>
      </c>
      <c r="Z276" t="inlineStr">
        <is>
          <t>T</t>
        </is>
      </c>
      <c r="AA276" t="n">
        <v>0.000237</v>
      </c>
      <c r="AB276" t="n">
        <v>3.1e-05</v>
      </c>
      <c r="AC276" t="inlineStr">
        <is>
          <t>T</t>
        </is>
      </c>
      <c r="AD276" t="n">
        <v>1.25</v>
      </c>
      <c r="AE276" t="n">
        <v>0.1298</v>
      </c>
      <c r="AF276" t="n">
        <v>0.00183</v>
      </c>
      <c r="AG276" t="n">
        <v>3.6e-05</v>
      </c>
      <c r="AH276" t="n">
        <v>0.724</v>
      </c>
      <c r="AI276" t="n">
        <v>0.0307</v>
      </c>
      <c r="AJ276" t="n">
        <v>0.00254</v>
      </c>
      <c r="AK276" t="n">
        <v>0.133</v>
      </c>
      <c r="AL276" t="n">
        <v>0.0697646</v>
      </c>
      <c r="AM276" t="n">
        <v>0.07920000000000001</v>
      </c>
      <c r="AN276" t="n">
        <v>0.0053434</v>
      </c>
      <c r="AO276" t="n">
        <v>0.193</v>
      </c>
      <c r="AP276" t="n">
        <v>0.0065</v>
      </c>
      <c r="AQ276" t="inlineStr">
        <is>
          <t>T</t>
        </is>
      </c>
      <c r="AR276" t="n">
        <v>0.024</v>
      </c>
      <c r="AS276" t="inlineStr">
        <is>
          <t>T</t>
        </is>
      </c>
      <c r="AT276" t="n">
        <v>0.0075</v>
      </c>
      <c r="AU276" s="2" t="n">
        <v>4e-07</v>
      </c>
      <c r="AV276" t="inlineStr">
        <is>
          <t>T</t>
        </is>
      </c>
      <c r="AW276" t="inlineStr">
        <is>
          <t>T</t>
        </is>
      </c>
      <c r="AX276" t="n">
        <v>0.0291</v>
      </c>
      <c r="AY276" t="n">
        <v>0.00034</v>
      </c>
      <c r="AZ276" t="n">
        <v>0.00279</v>
      </c>
      <c r="BA276" s="2" t="n">
        <v>0.0005</v>
      </c>
      <c r="BB276" t="n">
        <v>23.278259</v>
      </c>
      <c r="BC276" t="n">
        <v>0.0107795</v>
      </c>
      <c r="BD276" t="n">
        <v>0.00133</v>
      </c>
      <c r="BE276" t="n">
        <v>0.0306</v>
      </c>
      <c r="BF276" t="n">
        <v>0.00115</v>
      </c>
      <c r="BG276" t="n">
        <v>0.00046</v>
      </c>
      <c r="BH276" t="n">
        <v>2.1e-05</v>
      </c>
      <c r="BI276" t="n">
        <v>0.0113</v>
      </c>
      <c r="BJ276" t="n">
        <v>0.731</v>
      </c>
      <c r="BK276" t="n">
        <v>3.8e-05</v>
      </c>
      <c r="BL276" t="n">
        <v>5e-05</v>
      </c>
      <c r="BM276" t="n">
        <v>0.000385</v>
      </c>
      <c r="BN276" t="n">
        <v>0.0255436</v>
      </c>
      <c r="BO276" t="n">
        <v>0.000314</v>
      </c>
      <c r="BP276" t="n">
        <v>0.00493</v>
      </c>
      <c r="BQ276" t="n">
        <v>0.000264</v>
      </c>
      <c r="BR276" t="n">
        <v>0.0117</v>
      </c>
      <c r="BS276" t="n">
        <v>0.0218</v>
      </c>
    </row>
    <row r="277">
      <c r="A277" t="inlineStr">
        <is>
          <t>OREAS0461</t>
        </is>
      </c>
      <c r="B277" s="2" t="n">
        <v>0.0002</v>
      </c>
      <c r="C277" t="n">
        <v>5.96</v>
      </c>
      <c r="D277" t="n">
        <v>0.00336</v>
      </c>
      <c r="E277" t="inlineStr">
        <is>
          <t>T</t>
        </is>
      </c>
      <c r="F277" t="inlineStr">
        <is>
          <t>T</t>
        </is>
      </c>
      <c r="G277" t="n">
        <v>0.09569999999999999</v>
      </c>
      <c r="H277" t="n">
        <v>0.000209</v>
      </c>
      <c r="I277" t="n">
        <v>0.000243</v>
      </c>
      <c r="J277" t="n">
        <v>1.21</v>
      </c>
      <c r="K277" s="2" t="n">
        <v>1e-05</v>
      </c>
      <c r="L277" t="n">
        <v>0.3508</v>
      </c>
      <c r="M277" t="inlineStr">
        <is>
          <t>T</t>
        </is>
      </c>
      <c r="N277" t="n">
        <v>0.00121</v>
      </c>
      <c r="O277" t="n">
        <v>0.0524</v>
      </c>
      <c r="P277" t="n">
        <v>7.7e-05</v>
      </c>
      <c r="Q277" t="n">
        <v>0.0056</v>
      </c>
      <c r="R277" t="n">
        <v>0.00335</v>
      </c>
      <c r="S277" t="n">
        <v>0.000746</v>
      </c>
      <c r="T277" t="n">
        <v>0.00476</v>
      </c>
      <c r="U277" t="n">
        <v>31.52</v>
      </c>
      <c r="V277" t="n">
        <v>0.00455</v>
      </c>
      <c r="W277" t="n">
        <v>0.0098</v>
      </c>
      <c r="X277" t="inlineStr">
        <is>
          <t>T</t>
        </is>
      </c>
      <c r="Y277" t="n">
        <v>0.000739</v>
      </c>
      <c r="Z277" t="inlineStr">
        <is>
          <t>T</t>
        </is>
      </c>
      <c r="AA277" t="n">
        <v>0.000406</v>
      </c>
      <c r="AB277" t="n">
        <v>5.7e-05</v>
      </c>
      <c r="AC277" t="inlineStr">
        <is>
          <t>T</t>
        </is>
      </c>
      <c r="AD277" t="n">
        <v>0.233</v>
      </c>
      <c r="AE277" t="n">
        <v>0.2476</v>
      </c>
      <c r="AF277" t="n">
        <v>0.0012</v>
      </c>
      <c r="AG277" t="n">
        <v>3.9e-05</v>
      </c>
      <c r="AH277" t="n">
        <v>0.999</v>
      </c>
      <c r="AI277" t="n">
        <v>0.0547</v>
      </c>
      <c r="AJ277" t="n">
        <v>0.00482</v>
      </c>
      <c r="AK277" t="n">
        <v>0.178</v>
      </c>
      <c r="AL277" t="n">
        <v>0.1296028</v>
      </c>
      <c r="AM277" t="n">
        <v>0.1623</v>
      </c>
      <c r="AN277" t="n">
        <v>0.006365</v>
      </c>
      <c r="AO277" t="n">
        <v>0.338</v>
      </c>
      <c r="AP277" t="n">
        <v>0.0104</v>
      </c>
      <c r="AQ277" t="inlineStr">
        <is>
          <t>T</t>
        </is>
      </c>
      <c r="AR277" t="n">
        <v>0.0482</v>
      </c>
      <c r="AS277" t="inlineStr">
        <is>
          <t>T</t>
        </is>
      </c>
      <c r="AT277" t="n">
        <v>0.00135</v>
      </c>
      <c r="AU277" s="2" t="n">
        <v>1e-06</v>
      </c>
      <c r="AV277" t="inlineStr">
        <is>
          <t>T</t>
        </is>
      </c>
      <c r="AW277" t="inlineStr">
        <is>
          <t>T</t>
        </is>
      </c>
      <c r="AX277" t="n">
        <v>0.0475</v>
      </c>
      <c r="AY277" t="n">
        <v>0.000242</v>
      </c>
      <c r="AZ277" t="n">
        <v>0.00388</v>
      </c>
      <c r="BA277" t="inlineStr">
        <is>
          <t>T</t>
        </is>
      </c>
      <c r="BB277" t="n">
        <v>14.7055026</v>
      </c>
      <c r="BC277" t="n">
        <v>0.0219901</v>
      </c>
      <c r="BD277" t="n">
        <v>0.00216</v>
      </c>
      <c r="BE277" t="n">
        <v>0.0564</v>
      </c>
      <c r="BF277" t="n">
        <v>0.00209</v>
      </c>
      <c r="BG277" t="n">
        <v>0.000909</v>
      </c>
      <c r="BH277" t="n">
        <v>3.4e-05</v>
      </c>
      <c r="BI277" t="n">
        <v>0.0207</v>
      </c>
      <c r="BJ277" t="n">
        <v>1.06</v>
      </c>
      <c r="BK277" t="n">
        <v>1e-05</v>
      </c>
      <c r="BL277" t="n">
        <v>6.999999999999999e-05</v>
      </c>
      <c r="BM277" t="n">
        <v>0.00044</v>
      </c>
      <c r="BN277" t="n">
        <v>0.0384834</v>
      </c>
      <c r="BO277" t="n">
        <v>0.00025</v>
      </c>
      <c r="BP277" t="n">
        <v>0.0083</v>
      </c>
      <c r="BQ277" t="n">
        <v>0.000306</v>
      </c>
      <c r="BR277" t="n">
        <v>0.0139</v>
      </c>
      <c r="BS277" t="n">
        <v>0.027</v>
      </c>
    </row>
    <row r="278">
      <c r="A278" t="inlineStr">
        <is>
          <t>OREAS0462</t>
        </is>
      </c>
      <c r="B278" s="2" t="n">
        <v>0.0002</v>
      </c>
      <c r="C278" t="n">
        <v>5.71</v>
      </c>
      <c r="D278" t="n">
        <v>0.00308</v>
      </c>
      <c r="E278" t="inlineStr">
        <is>
          <t>T</t>
        </is>
      </c>
      <c r="F278" t="inlineStr">
        <is>
          <t>T</t>
        </is>
      </c>
      <c r="G278" t="n">
        <v>0.1037</v>
      </c>
      <c r="H278" t="n">
        <v>0.000357</v>
      </c>
      <c r="I278" t="n">
        <v>0.000269</v>
      </c>
      <c r="J278" t="n">
        <v>1.25</v>
      </c>
      <c r="K278" s="2" t="n">
        <v>2e-05</v>
      </c>
      <c r="L278" t="n">
        <v>0.4984</v>
      </c>
      <c r="M278" t="inlineStr">
        <is>
          <t>T</t>
        </is>
      </c>
      <c r="N278" t="n">
        <v>0.0013</v>
      </c>
      <c r="O278" t="n">
        <v>0.0502</v>
      </c>
      <c r="P278" t="n">
        <v>4.5e-05</v>
      </c>
      <c r="Q278" t="n">
        <v>0.0061</v>
      </c>
      <c r="R278" t="n">
        <v>0.0051</v>
      </c>
      <c r="S278" t="n">
        <v>0.00108</v>
      </c>
      <c r="T278" t="n">
        <v>0.008</v>
      </c>
      <c r="U278" t="n">
        <v>33.05</v>
      </c>
      <c r="V278" t="n">
        <v>0.0058</v>
      </c>
      <c r="W278" t="n">
        <v>0.0164</v>
      </c>
      <c r="X278" t="inlineStr">
        <is>
          <t>T</t>
        </is>
      </c>
      <c r="Y278" t="n">
        <v>0.00074</v>
      </c>
      <c r="Z278" t="inlineStr">
        <is>
          <t>T</t>
        </is>
      </c>
      <c r="AA278" t="n">
        <v>0.000618</v>
      </c>
      <c r="AB278" t="n">
        <v>7.499999999999999e-05</v>
      </c>
      <c r="AC278" t="inlineStr">
        <is>
          <t>T</t>
        </is>
      </c>
      <c r="AD278" t="n">
        <v>0.118</v>
      </c>
      <c r="AE278" t="n">
        <v>0.3669</v>
      </c>
      <c r="AF278" t="n">
        <v>0.00108</v>
      </c>
      <c r="AG278" t="n">
        <v>5.3e-05</v>
      </c>
      <c r="AH278" t="n">
        <v>1.01</v>
      </c>
      <c r="AI278" t="n">
        <v>0.08400000000000001</v>
      </c>
      <c r="AJ278" t="n">
        <v>0.0053</v>
      </c>
      <c r="AK278" t="n">
        <v>0.178</v>
      </c>
      <c r="AL278" t="n">
        <v>0.1447021</v>
      </c>
      <c r="AM278" t="n">
        <v>0.2595</v>
      </c>
      <c r="AN278" t="n">
        <v>0.0066793</v>
      </c>
      <c r="AO278" t="n">
        <v>0.454</v>
      </c>
      <c r="AP278" t="n">
        <v>0.0119</v>
      </c>
      <c r="AQ278" t="inlineStr">
        <is>
          <t>T</t>
        </is>
      </c>
      <c r="AR278" t="n">
        <v>0.0736</v>
      </c>
      <c r="AS278" t="inlineStr">
        <is>
          <t>T</t>
        </is>
      </c>
      <c r="AT278" t="n">
        <v>0.0006579999999999999</v>
      </c>
      <c r="AU278" s="2" t="n">
        <v>1e-06</v>
      </c>
      <c r="AV278" t="inlineStr">
        <is>
          <t>T</t>
        </is>
      </c>
      <c r="AW278" t="inlineStr">
        <is>
          <t>T</t>
        </is>
      </c>
      <c r="AX278" t="n">
        <v>0.0548</v>
      </c>
      <c r="AY278" t="n">
        <v>0.000217</v>
      </c>
      <c r="AZ278" t="n">
        <v>0.0051</v>
      </c>
      <c r="BA278" t="inlineStr">
        <is>
          <t>T</t>
        </is>
      </c>
      <c r="BB278" t="n">
        <v>13.1769904</v>
      </c>
      <c r="BC278" s="2" t="n">
        <v>0.0431179</v>
      </c>
      <c r="BD278" t="n">
        <v>0.00239</v>
      </c>
      <c r="BE278" t="n">
        <v>0.0738</v>
      </c>
      <c r="BF278" t="n">
        <v>0.00218</v>
      </c>
      <c r="BG278" t="n">
        <v>0.00147</v>
      </c>
      <c r="BH278" t="n">
        <v>3.3e-05</v>
      </c>
      <c r="BI278" t="n">
        <v>0.0246</v>
      </c>
      <c r="BJ278" t="n">
        <v>0.986</v>
      </c>
      <c r="BK278" t="n">
        <v>8.3e-06</v>
      </c>
      <c r="BL278" t="n">
        <v>0.000101</v>
      </c>
      <c r="BM278" t="n">
        <v>0.000579</v>
      </c>
      <c r="BN278" t="n">
        <v>0.0380353</v>
      </c>
      <c r="BO278" t="n">
        <v>0.000231</v>
      </c>
      <c r="BP278" t="n">
        <v>0.0125</v>
      </c>
      <c r="BQ278" t="n">
        <v>0.000436</v>
      </c>
      <c r="BR278" t="n">
        <v>0.0244</v>
      </c>
      <c r="BS278" t="n">
        <v>0.027</v>
      </c>
    </row>
    <row r="279">
      <c r="A279" t="inlineStr">
        <is>
          <t>OREAS0463</t>
        </is>
      </c>
      <c r="B279" s="2" t="n">
        <v>0.0003</v>
      </c>
      <c r="C279" t="n">
        <v>5.47</v>
      </c>
      <c r="D279" t="n">
        <v>0.00313</v>
      </c>
      <c r="E279" t="inlineStr">
        <is>
          <t>T</t>
        </is>
      </c>
      <c r="F279" t="inlineStr">
        <is>
          <t>T</t>
        </is>
      </c>
      <c r="G279" t="n">
        <v>0.1135</v>
      </c>
      <c r="H279" t="n">
        <v>0.000532</v>
      </c>
      <c r="I279" t="n">
        <v>0.000293</v>
      </c>
      <c r="J279" t="n">
        <v>1.19</v>
      </c>
      <c r="K279" t="inlineStr">
        <is>
          <t>T</t>
        </is>
      </c>
      <c r="L279" t="n">
        <v>0.654</v>
      </c>
      <c r="M279" t="inlineStr">
        <is>
          <t>T</t>
        </is>
      </c>
      <c r="N279" t="n">
        <v>0.00135</v>
      </c>
      <c r="O279" t="n">
        <v>0.046</v>
      </c>
      <c r="P279" t="n">
        <v>4.2e-05</v>
      </c>
      <c r="Q279" t="n">
        <v>0.0065</v>
      </c>
      <c r="R279" t="n">
        <v>0.0071</v>
      </c>
      <c r="S279" t="n">
        <v>0.00148</v>
      </c>
      <c r="T279" t="n">
        <v>0.0121</v>
      </c>
      <c r="U279" t="n">
        <v>33.33</v>
      </c>
      <c r="V279" t="n">
        <v>0.0063</v>
      </c>
      <c r="W279" t="n">
        <v>0.0244</v>
      </c>
      <c r="X279" t="inlineStr">
        <is>
          <t>T</t>
        </is>
      </c>
      <c r="Y279" t="n">
        <v>0.00074</v>
      </c>
      <c r="Z279" t="inlineStr">
        <is>
          <t>T</t>
        </is>
      </c>
      <c r="AA279" t="n">
        <v>0.000837</v>
      </c>
      <c r="AB279" t="n">
        <v>9.500000000000001e-05</v>
      </c>
      <c r="AC279" t="inlineStr">
        <is>
          <t>T</t>
        </is>
      </c>
      <c r="AD279" t="n">
        <v>0.109</v>
      </c>
      <c r="AE279" t="n">
        <v>0.4773</v>
      </c>
      <c r="AF279" t="n">
        <v>0.00105</v>
      </c>
      <c r="AG279" t="n">
        <v>6.7e-05</v>
      </c>
      <c r="AH279" t="n">
        <v>1.01</v>
      </c>
      <c r="AI279" t="n">
        <v>0.112</v>
      </c>
      <c r="AJ279" t="n">
        <v>0.0057</v>
      </c>
      <c r="AK279" t="n">
        <v>0.173</v>
      </c>
      <c r="AL279" t="n">
        <v>0.1495255</v>
      </c>
      <c r="AM279" t="n">
        <v>0.3611</v>
      </c>
      <c r="AN279" t="n">
        <v>0.0070722</v>
      </c>
      <c r="AO279" t="n">
        <v>0.59</v>
      </c>
      <c r="AP279" t="n">
        <v>0.013</v>
      </c>
      <c r="AQ279" t="inlineStr">
        <is>
          <t>T</t>
        </is>
      </c>
      <c r="AR279" t="n">
        <v>0.09859999999999999</v>
      </c>
      <c r="AS279" t="inlineStr">
        <is>
          <t>T</t>
        </is>
      </c>
      <c r="AT279" t="n">
        <v>0.000608</v>
      </c>
      <c r="AU279" s="2" t="n">
        <v>2e-06</v>
      </c>
      <c r="AV279" t="inlineStr">
        <is>
          <t>T</t>
        </is>
      </c>
      <c r="AW279" t="inlineStr">
        <is>
          <t>T</t>
        </is>
      </c>
      <c r="AX279" t="n">
        <v>0.0624</v>
      </c>
      <c r="AY279" t="n">
        <v>0.000214</v>
      </c>
      <c r="AZ279" t="n">
        <v>0.0066</v>
      </c>
      <c r="BA279" s="2" t="n">
        <v>0.002</v>
      </c>
      <c r="BB279" t="n">
        <v>12.8544603</v>
      </c>
      <c r="BC279" t="n">
        <v>0.0514828</v>
      </c>
      <c r="BD279" t="n">
        <v>0.00256</v>
      </c>
      <c r="BE279" t="n">
        <v>0.0934</v>
      </c>
      <c r="BF279" t="n">
        <v>0.00217</v>
      </c>
      <c r="BG279" t="n">
        <v>0.00206</v>
      </c>
      <c r="BH279" t="n">
        <v>3.5e-05</v>
      </c>
      <c r="BI279" t="n">
        <v>0.0291</v>
      </c>
      <c r="BJ279" t="n">
        <v>0.876</v>
      </c>
      <c r="BK279" t="n">
        <v>9.4e-06</v>
      </c>
      <c r="BL279" t="n">
        <v>0.000133</v>
      </c>
      <c r="BM279" t="n">
        <v>0.000755</v>
      </c>
      <c r="BN279" t="n">
        <v>0.0360187</v>
      </c>
      <c r="BO279" t="n">
        <v>0.000245</v>
      </c>
      <c r="BP279" t="n">
        <v>0.0176</v>
      </c>
      <c r="BQ279" t="n">
        <v>0.000586</v>
      </c>
      <c r="BR279" t="n">
        <v>0.0391</v>
      </c>
      <c r="BS279" t="n">
        <v>0.0256</v>
      </c>
    </row>
    <row r="280">
      <c r="A280" t="inlineStr">
        <is>
          <t>OREAS0464</t>
        </is>
      </c>
      <c r="B280" t="n">
        <v>0.000443</v>
      </c>
      <c r="C280" t="n">
        <v>4.47</v>
      </c>
      <c r="D280" t="n">
        <v>0.00329</v>
      </c>
      <c r="E280" t="inlineStr">
        <is>
          <t>T</t>
        </is>
      </c>
      <c r="F280" t="inlineStr">
        <is>
          <t>T</t>
        </is>
      </c>
      <c r="G280" t="n">
        <v>0.1648</v>
      </c>
      <c r="H280" t="n">
        <v>0.00152</v>
      </c>
      <c r="I280" t="n">
        <v>0.000405</v>
      </c>
      <c r="J280" t="n">
        <v>0.851</v>
      </c>
      <c r="K280" t="n">
        <v>5.2e-05</v>
      </c>
      <c r="L280" t="n">
        <v>1.55</v>
      </c>
      <c r="M280" t="inlineStr">
        <is>
          <t>T</t>
        </is>
      </c>
      <c r="N280" t="n">
        <v>0.0017</v>
      </c>
      <c r="O280" t="n">
        <v>0.0335</v>
      </c>
      <c r="P280" t="n">
        <v>2.9e-05</v>
      </c>
      <c r="Q280" t="n">
        <v>0.0092</v>
      </c>
      <c r="R280" t="n">
        <v>0.0182</v>
      </c>
      <c r="S280" t="n">
        <v>0.00369</v>
      </c>
      <c r="T280" t="n">
        <v>0.0334</v>
      </c>
      <c r="U280" t="n">
        <v>35.55</v>
      </c>
      <c r="V280" t="n">
        <v>0.0106</v>
      </c>
      <c r="W280" t="n">
        <v>0.067</v>
      </c>
      <c r="X280" t="inlineStr">
        <is>
          <t>T</t>
        </is>
      </c>
      <c r="Y280" t="n">
        <v>0.000779</v>
      </c>
      <c r="Z280" t="inlineStr">
        <is>
          <t>T</t>
        </is>
      </c>
      <c r="AA280" t="n">
        <v>0.00213</v>
      </c>
      <c r="AB280" t="n">
        <v>0.000211</v>
      </c>
      <c r="AC280" t="inlineStr">
        <is>
          <t>T</t>
        </is>
      </c>
      <c r="AD280" t="n">
        <v>0.081</v>
      </c>
      <c r="AE280" t="n">
        <v>1.06</v>
      </c>
      <c r="AF280" t="n">
        <v>0.000826</v>
      </c>
      <c r="AG280" t="n">
        <v>0.000157</v>
      </c>
      <c r="AH280" t="n">
        <v>0.825</v>
      </c>
      <c r="AI280" t="n">
        <v>0.27</v>
      </c>
      <c r="AJ280" t="n">
        <v>0.0077</v>
      </c>
      <c r="AK280" t="n">
        <v>0.149</v>
      </c>
      <c r="AL280" t="n">
        <v>0.1903497</v>
      </c>
      <c r="AM280" t="n">
        <v>0.959</v>
      </c>
      <c r="AN280" t="n">
        <v>0.0081723</v>
      </c>
      <c r="AO280" t="n">
        <v>1.36</v>
      </c>
      <c r="AP280" t="n">
        <v>0.0205</v>
      </c>
      <c r="AQ280" t="inlineStr">
        <is>
          <t>T</t>
        </is>
      </c>
      <c r="AR280" t="n">
        <v>0.2601</v>
      </c>
      <c r="AS280" t="inlineStr">
        <is>
          <t>T</t>
        </is>
      </c>
      <c r="AT280" t="n">
        <v>0.000439</v>
      </c>
      <c r="AU280" s="2" t="n">
        <v>3e-06</v>
      </c>
      <c r="AV280" t="inlineStr">
        <is>
          <t>T</t>
        </is>
      </c>
      <c r="AW280" t="inlineStr">
        <is>
          <t>T</t>
        </is>
      </c>
      <c r="AX280" t="n">
        <v>0.0983</v>
      </c>
      <c r="AY280" t="n">
        <v>0.000187</v>
      </c>
      <c r="AZ280" t="n">
        <v>0.0141</v>
      </c>
      <c r="BA280" s="2" t="n">
        <v>0.005</v>
      </c>
      <c r="BB280" t="n">
        <v>9.516975</v>
      </c>
      <c r="BC280" t="n">
        <v>0.1409956</v>
      </c>
      <c r="BD280" t="n">
        <v>0.00357</v>
      </c>
      <c r="BE280" t="n">
        <v>0.2043</v>
      </c>
      <c r="BF280" t="n">
        <v>0.00209</v>
      </c>
      <c r="BG280" t="n">
        <v>0.0055</v>
      </c>
      <c r="BH280" t="n">
        <v>3.6e-05</v>
      </c>
      <c r="BI280" t="n">
        <v>0.0506</v>
      </c>
      <c r="BJ280" s="2" t="n">
        <v>1</v>
      </c>
      <c r="BK280" t="n">
        <v>1.5e-05</v>
      </c>
      <c r="BL280" t="n">
        <v>0.00033</v>
      </c>
      <c r="BM280" t="n">
        <v>0.00176</v>
      </c>
      <c r="BN280" t="n">
        <v>0.0230788</v>
      </c>
      <c r="BO280" t="n">
        <v>0.000237</v>
      </c>
      <c r="BP280" t="n">
        <v>0.0449</v>
      </c>
      <c r="BQ280" t="n">
        <v>0.00143</v>
      </c>
      <c r="BR280" t="n">
        <v>0.1128</v>
      </c>
      <c r="BS280" t="n">
        <v>0.021</v>
      </c>
    </row>
    <row r="281">
      <c r="A281" t="inlineStr">
        <is>
          <t>OREAS0465</t>
        </is>
      </c>
      <c r="B281" t="n">
        <v>0.000548</v>
      </c>
      <c r="C281" t="n">
        <v>6.21</v>
      </c>
      <c r="D281" t="inlineStr">
        <is>
          <t>T</t>
        </is>
      </c>
      <c r="E281" t="inlineStr">
        <is>
          <t>T</t>
        </is>
      </c>
      <c r="F281" t="inlineStr">
        <is>
          <t>T</t>
        </is>
      </c>
      <c r="G281" t="n">
        <v>0.4359</v>
      </c>
      <c r="H281" t="n">
        <v>0.00116</v>
      </c>
      <c r="I281" t="n">
        <v>0.00173</v>
      </c>
      <c r="J281" t="n">
        <v>0.872</v>
      </c>
      <c r="K281" t="n">
        <v>0.00012</v>
      </c>
      <c r="L281" t="n">
        <v>3.91</v>
      </c>
      <c r="M281" t="inlineStr">
        <is>
          <t>T</t>
        </is>
      </c>
      <c r="N281" t="n">
        <v>0.00187</v>
      </c>
      <c r="O281" t="n">
        <v>0.0543941</v>
      </c>
      <c r="P281" s="2" t="n">
        <v>1e-05</v>
      </c>
      <c r="Q281" t="n">
        <v>0.0128</v>
      </c>
      <c r="R281" t="n">
        <v>0.0215</v>
      </c>
      <c r="S281" t="n">
        <v>0.00473</v>
      </c>
      <c r="T281" t="n">
        <v>0.0282</v>
      </c>
      <c r="U281" t="n">
        <v>29.55</v>
      </c>
      <c r="V281" t="n">
        <v>0.0188</v>
      </c>
      <c r="W281" t="n">
        <v>0.0581</v>
      </c>
      <c r="X281" t="inlineStr">
        <is>
          <t>T</t>
        </is>
      </c>
      <c r="Y281" t="n">
        <v>0.00144</v>
      </c>
      <c r="Z281" t="inlineStr">
        <is>
          <t>T</t>
        </is>
      </c>
      <c r="AA281" t="n">
        <v>0.00268</v>
      </c>
      <c r="AB281" t="n">
        <v>0.000318</v>
      </c>
      <c r="AC281" t="inlineStr">
        <is>
          <t>T</t>
        </is>
      </c>
      <c r="AD281" t="inlineStr">
        <is>
          <t>T</t>
        </is>
      </c>
      <c r="AE281" t="n">
        <v>2.27</v>
      </c>
      <c r="AF281" t="n">
        <v>0.000304</v>
      </c>
      <c r="AG281" t="n">
        <v>0.000172</v>
      </c>
      <c r="AH281" t="n">
        <v>0.374</v>
      </c>
      <c r="AI281" t="n">
        <v>0.198</v>
      </c>
      <c r="AJ281" t="n">
        <v>0.0098</v>
      </c>
      <c r="AK281" s="2" t="n">
        <v>0.2</v>
      </c>
      <c r="AL281" t="n">
        <v>0.4680101</v>
      </c>
      <c r="AM281" t="n">
        <v>1.1</v>
      </c>
      <c r="AN281" t="n">
        <v>0.0106</v>
      </c>
      <c r="AO281" t="n">
        <v>3.15</v>
      </c>
      <c r="AP281" t="n">
        <v>0.0573</v>
      </c>
      <c r="AQ281" t="inlineStr">
        <is>
          <t>T</t>
        </is>
      </c>
      <c r="AR281" t="n">
        <v>0.367</v>
      </c>
      <c r="AS281" t="inlineStr">
        <is>
          <t>T</t>
        </is>
      </c>
      <c r="AT281" t="n">
        <v>4.3e-05</v>
      </c>
      <c r="AU281" s="2" t="n">
        <v>5e-06</v>
      </c>
      <c r="AV281" t="inlineStr">
        <is>
          <t>T</t>
        </is>
      </c>
      <c r="AW281" t="inlineStr">
        <is>
          <t>T</t>
        </is>
      </c>
      <c r="AX281" t="n">
        <v>0.1941</v>
      </c>
      <c r="AY281" t="inlineStr">
        <is>
          <t>T</t>
        </is>
      </c>
      <c r="AZ281" t="n">
        <v>0.0149</v>
      </c>
      <c r="BA281" t="inlineStr">
        <is>
          <t>T</t>
        </is>
      </c>
      <c r="BB281" t="n">
        <v>1.5331865</v>
      </c>
      <c r="BC281" t="n">
        <v>0.1414267</v>
      </c>
      <c r="BD281" t="n">
        <v>0.0135481</v>
      </c>
      <c r="BE281" t="n">
        <v>0.505</v>
      </c>
      <c r="BF281" t="n">
        <v>0.0078621</v>
      </c>
      <c r="BG281" t="n">
        <v>0.0057</v>
      </c>
      <c r="BH281" s="2" t="n">
        <v>0.0001</v>
      </c>
      <c r="BI281" t="n">
        <v>0.0805</v>
      </c>
      <c r="BJ281" t="n">
        <v>6.2990939</v>
      </c>
      <c r="BK281" t="n">
        <v>8.7e-06</v>
      </c>
      <c r="BL281" t="n">
        <v>0.000382</v>
      </c>
      <c r="BM281" t="n">
        <v>0.00126</v>
      </c>
      <c r="BN281" t="n">
        <v>0.0533838</v>
      </c>
      <c r="BO281" t="n">
        <v>0.0007517</v>
      </c>
      <c r="BP281" t="n">
        <v>0.0478</v>
      </c>
      <c r="BQ281" t="n">
        <v>0.00149</v>
      </c>
      <c r="BR281" t="n">
        <v>0.0921</v>
      </c>
      <c r="BS281" t="n">
        <v>0.1879666</v>
      </c>
    </row>
    <row r="282">
      <c r="A282" t="inlineStr">
        <is>
          <t>OREAS0047</t>
        </is>
      </c>
      <c r="B282" t="n">
        <v>1.07e-05</v>
      </c>
      <c r="C282" t="n">
        <v>6.25</v>
      </c>
      <c r="D282" t="n">
        <v>0.000957</v>
      </c>
      <c r="E282" t="n">
        <v>4.4e-06</v>
      </c>
      <c r="F282" t="inlineStr">
        <is>
          <t>T</t>
        </is>
      </c>
      <c r="G282" t="n">
        <v>0.0485</v>
      </c>
      <c r="H282" t="n">
        <v>0.000104</v>
      </c>
      <c r="I282" t="n">
        <v>1.7e-05</v>
      </c>
      <c r="J282" t="n">
        <v>2.31</v>
      </c>
      <c r="K282" t="n">
        <v>5e-05</v>
      </c>
      <c r="L282" t="n">
        <v>0.0055</v>
      </c>
      <c r="M282" t="inlineStr">
        <is>
          <t>T</t>
        </is>
      </c>
      <c r="N282" t="n">
        <v>0.0053</v>
      </c>
      <c r="O282" t="n">
        <v>0.008200000000000001</v>
      </c>
      <c r="P282" t="n">
        <v>0.000209</v>
      </c>
      <c r="Q282" t="n">
        <v>0.0159</v>
      </c>
      <c r="R282" t="n">
        <v>0.000212</v>
      </c>
      <c r="S282" t="n">
        <v>0.000118</v>
      </c>
      <c r="T282" t="n">
        <v>0.000103</v>
      </c>
      <c r="U282" t="n">
        <v>2.78</v>
      </c>
      <c r="V282" t="n">
        <v>0.00141</v>
      </c>
      <c r="W282" t="n">
        <v>0.000301</v>
      </c>
      <c r="X282" t="n">
        <v>7.5e-06</v>
      </c>
      <c r="Y282" t="n">
        <v>0.000187</v>
      </c>
      <c r="Z282" t="inlineStr">
        <is>
          <t>T</t>
        </is>
      </c>
      <c r="AA282" t="n">
        <v>4.1e-05</v>
      </c>
      <c r="AB282" t="n">
        <v>5.5e-06</v>
      </c>
      <c r="AC282" t="inlineStr">
        <is>
          <t>T</t>
        </is>
      </c>
      <c r="AD282" t="n">
        <v>1.18</v>
      </c>
      <c r="AE282" t="n">
        <v>0.00301</v>
      </c>
      <c r="AF282" t="n">
        <v>0.00425</v>
      </c>
      <c r="AG282" t="n">
        <v>1.5e-05</v>
      </c>
      <c r="AH282" t="n">
        <v>0.979</v>
      </c>
      <c r="AI282" t="n">
        <v>0.051</v>
      </c>
      <c r="AJ282" t="n">
        <v>0.00129</v>
      </c>
      <c r="AK282" t="n">
        <v>2.61</v>
      </c>
      <c r="AL282" t="n">
        <v>0.0017</v>
      </c>
      <c r="AM282" t="n">
        <v>0.00243</v>
      </c>
      <c r="AN282" t="n">
        <v>0.0091</v>
      </c>
      <c r="AO282" t="n">
        <v>0.056</v>
      </c>
      <c r="AP282" t="n">
        <v>0.0284</v>
      </c>
      <c r="AQ282" t="n">
        <v>4.4e-06</v>
      </c>
      <c r="AR282" t="n">
        <v>0.000668</v>
      </c>
      <c r="AS282" t="n">
        <v>2.9e-06</v>
      </c>
      <c r="AT282" t="n">
        <v>0.00376</v>
      </c>
      <c r="AU282" s="2" t="n">
        <v>2e-07</v>
      </c>
      <c r="AV282" t="inlineStr">
        <is>
          <t>T</t>
        </is>
      </c>
      <c r="AW282" t="inlineStr">
        <is>
          <t>T</t>
        </is>
      </c>
      <c r="AX282" t="n">
        <v>0.044</v>
      </c>
      <c r="AY282" t="n">
        <v>3.2e-05</v>
      </c>
      <c r="AZ282" t="n">
        <v>0.000911</v>
      </c>
      <c r="BA282" s="2" t="n">
        <v>4e-05</v>
      </c>
      <c r="BB282" t="n">
        <v>34.0199135</v>
      </c>
      <c r="BC282" t="n">
        <v>0.000401</v>
      </c>
      <c r="BD282" t="n">
        <v>0.00043</v>
      </c>
      <c r="BE282" t="n">
        <v>0.0408</v>
      </c>
      <c r="BF282" t="n">
        <v>4.2e-05</v>
      </c>
      <c r="BG282" t="n">
        <v>3.8e-05</v>
      </c>
      <c r="BH282" t="inlineStr">
        <is>
          <t>T</t>
        </is>
      </c>
      <c r="BI282" t="n">
        <v>0.000386</v>
      </c>
      <c r="BJ282" t="n">
        <v>0.213</v>
      </c>
      <c r="BK282" t="n">
        <v>2.5e-05</v>
      </c>
      <c r="BL282" t="n">
        <v>1.5e-05</v>
      </c>
      <c r="BM282" t="n">
        <v>7.6e-05</v>
      </c>
      <c r="BN282" t="n">
        <v>0.0061</v>
      </c>
      <c r="BO282" t="n">
        <v>2.6e-05</v>
      </c>
      <c r="BP282" t="n">
        <v>0.00107</v>
      </c>
      <c r="BQ282" t="n">
        <v>0.000101</v>
      </c>
      <c r="BR282" t="n">
        <v>0.0226</v>
      </c>
      <c r="BS282" t="n">
        <v>0.0063</v>
      </c>
    </row>
    <row r="283">
      <c r="A283" t="inlineStr">
        <is>
          <t>OREAS0004Pb</t>
        </is>
      </c>
      <c r="B283" t="inlineStr">
        <is>
          <t>T</t>
        </is>
      </c>
      <c r="C283" t="inlineStr">
        <is>
          <t>T</t>
        </is>
      </c>
      <c r="D283" t="inlineStr">
        <is>
          <t>T</t>
        </is>
      </c>
      <c r="E283" t="n">
        <v>4.9e-06</v>
      </c>
      <c r="F283" t="inlineStr">
        <is>
          <t>T</t>
        </is>
      </c>
      <c r="G283" t="inlineStr">
        <is>
          <t>T</t>
        </is>
      </c>
      <c r="H283" t="inlineStr">
        <is>
          <t>T</t>
        </is>
      </c>
      <c r="I283" t="inlineStr">
        <is>
          <t>T</t>
        </is>
      </c>
      <c r="J283" t="inlineStr">
        <is>
          <t>T</t>
        </is>
      </c>
      <c r="K283" t="inlineStr">
        <is>
          <t>T</t>
        </is>
      </c>
      <c r="L283" t="inlineStr">
        <is>
          <t>T</t>
        </is>
      </c>
      <c r="M283" t="inlineStr">
        <is>
          <t>T</t>
        </is>
      </c>
      <c r="N283" t="inlineStr">
        <is>
          <t>T</t>
        </is>
      </c>
      <c r="O283" t="inlineStr">
        <is>
          <t>T</t>
        </is>
      </c>
      <c r="P283" t="inlineStr">
        <is>
          <t>T</t>
        </is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inlineStr">
        <is>
          <t>T</t>
        </is>
      </c>
      <c r="AD283" t="inlineStr">
        <is>
          <t>T</t>
        </is>
      </c>
      <c r="AE283" t="inlineStr">
        <is>
          <t>T</t>
        </is>
      </c>
      <c r="AF283" t="inlineStr">
        <is>
          <t>T</t>
        </is>
      </c>
      <c r="AG283" t="inlineStr">
        <is>
          <t>T</t>
        </is>
      </c>
      <c r="AH283" t="inlineStr">
        <is>
          <t>T</t>
        </is>
      </c>
      <c r="AI283" t="inlineStr">
        <is>
          <t>T</t>
        </is>
      </c>
      <c r="AJ283" t="inlineStr">
        <is>
          <t>T</t>
        </is>
      </c>
      <c r="AK283" t="inlineStr">
        <is>
          <t>T</t>
        </is>
      </c>
      <c r="AL283" t="inlineStr">
        <is>
          <t>T</t>
        </is>
      </c>
      <c r="AM283" t="inlineStr">
        <is>
          <t>T</t>
        </is>
      </c>
      <c r="AN283" t="inlineStr">
        <is>
          <t>T</t>
        </is>
      </c>
      <c r="AO283" t="inlineStr">
        <is>
          <t>T</t>
        </is>
      </c>
      <c r="AP283" t="inlineStr">
        <is>
          <t>T</t>
        </is>
      </c>
      <c r="AQ283" t="inlineStr">
        <is>
          <t>T</t>
        </is>
      </c>
      <c r="AR283" t="inlineStr">
        <is>
          <t>T</t>
        </is>
      </c>
      <c r="AS283" t="inlineStr">
        <is>
          <t>T</t>
        </is>
      </c>
      <c r="AT283" t="inlineStr">
        <is>
          <t>T</t>
        </is>
      </c>
      <c r="AU283" t="inlineStr">
        <is>
          <t>T</t>
        </is>
      </c>
      <c r="AV283" t="inlineStr">
        <is>
          <t>T</t>
        </is>
      </c>
      <c r="AW283" t="inlineStr">
        <is>
          <t>T</t>
        </is>
      </c>
      <c r="AX283" t="inlineStr">
        <is>
          <t>T</t>
        </is>
      </c>
      <c r="AY283" t="inlineStr">
        <is>
          <t>T</t>
        </is>
      </c>
      <c r="AZ283" t="inlineStr">
        <is>
          <t>T</t>
        </is>
      </c>
      <c r="BA283" t="inlineStr">
        <is>
          <t>T</t>
        </is>
      </c>
      <c r="BB283" t="inlineStr">
        <is>
          <t>T</t>
        </is>
      </c>
      <c r="BC283" t="inlineStr">
        <is>
          <t>T</t>
        </is>
      </c>
      <c r="BD283" t="inlineStr">
        <is>
          <t>T</t>
        </is>
      </c>
      <c r="BE283" t="inlineStr">
        <is>
          <t>T</t>
        </is>
      </c>
      <c r="BF283" t="inlineStr">
        <is>
          <t>T</t>
        </is>
      </c>
      <c r="BG283" t="inlineStr">
        <is>
          <t>T</t>
        </is>
      </c>
      <c r="BH283" t="inlineStr">
        <is>
          <t>T</t>
        </is>
      </c>
      <c r="BI283" t="inlineStr">
        <is>
          <t>T</t>
        </is>
      </c>
      <c r="BJ283" t="inlineStr">
        <is>
          <t>T</t>
        </is>
      </c>
      <c r="BK283" t="inlineStr">
        <is>
          <t>T</t>
        </is>
      </c>
      <c r="BL283" t="inlineStr">
        <is>
          <t>T</t>
        </is>
      </c>
      <c r="BM283" t="inlineStr">
        <is>
          <t>T</t>
        </is>
      </c>
      <c r="BN283" t="inlineStr">
        <is>
          <t>T</t>
        </is>
      </c>
      <c r="BO283" t="inlineStr">
        <is>
          <t>T</t>
        </is>
      </c>
      <c r="BP283" t="inlineStr">
        <is>
          <t>T</t>
        </is>
      </c>
      <c r="BQ283" t="inlineStr">
        <is>
          <t>T</t>
        </is>
      </c>
      <c r="BR283" t="inlineStr">
        <is>
          <t>T</t>
        </is>
      </c>
      <c r="BS283" t="inlineStr">
        <is>
          <t>T</t>
        </is>
      </c>
    </row>
    <row r="284">
      <c r="A284" t="inlineStr">
        <is>
          <t>OREAS0501</t>
        </is>
      </c>
      <c r="B284" t="n">
        <v>8.4e-05</v>
      </c>
      <c r="C284" t="inlineStr">
        <is>
          <t>T</t>
        </is>
      </c>
      <c r="D284" t="inlineStr">
        <is>
          <t>T</t>
        </is>
      </c>
      <c r="E284" t="n">
        <v>2.04e-05</v>
      </c>
      <c r="F284" t="inlineStr">
        <is>
          <t>T</t>
        </is>
      </c>
      <c r="G284" t="inlineStr">
        <is>
          <t>T</t>
        </is>
      </c>
      <c r="H284" t="inlineStr">
        <is>
          <t>T</t>
        </is>
      </c>
      <c r="I284" t="inlineStr">
        <is>
          <t>T</t>
        </is>
      </c>
      <c r="J284" t="inlineStr">
        <is>
          <t>T</t>
        </is>
      </c>
      <c r="K284" t="inlineStr">
        <is>
          <t>T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T</t>
        </is>
      </c>
      <c r="Q284" t="n">
        <v>0.2708</v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>
        <is>
          <t>T</t>
        </is>
      </c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inlineStr">
        <is>
          <t>T</t>
        </is>
      </c>
      <c r="AD284" t="inlineStr">
        <is>
          <t>T</t>
        </is>
      </c>
      <c r="AE284" t="inlineStr">
        <is>
          <t>T</t>
        </is>
      </c>
      <c r="AF284" t="inlineStr">
        <is>
          <t>T</t>
        </is>
      </c>
      <c r="AG284" t="inlineStr">
        <is>
          <t>T</t>
        </is>
      </c>
      <c r="AH284" t="inlineStr">
        <is>
          <t>T</t>
        </is>
      </c>
      <c r="AI284" t="inlineStr">
        <is>
          <t>T</t>
        </is>
      </c>
      <c r="AJ284" t="n">
        <v>0.0059</v>
      </c>
      <c r="AK284" t="inlineStr">
        <is>
          <t>T</t>
        </is>
      </c>
      <c r="AL284" t="inlineStr">
        <is>
          <t>T</t>
        </is>
      </c>
      <c r="AM284" t="inlineStr">
        <is>
          <t>T</t>
        </is>
      </c>
      <c r="AN284" t="inlineStr">
        <is>
          <t>T</t>
        </is>
      </c>
      <c r="AO284" t="inlineStr">
        <is>
          <t>T</t>
        </is>
      </c>
      <c r="AP284" t="inlineStr">
        <is>
          <t>T</t>
        </is>
      </c>
      <c r="AQ284" t="inlineStr">
        <is>
          <t>T</t>
        </is>
      </c>
      <c r="AR284" t="inlineStr">
        <is>
          <t>T</t>
        </is>
      </c>
      <c r="AS284" t="inlineStr">
        <is>
          <t>T</t>
        </is>
      </c>
      <c r="AT284" t="inlineStr">
        <is>
          <t>T</t>
        </is>
      </c>
      <c r="AU284" t="inlineStr">
        <is>
          <t>T</t>
        </is>
      </c>
      <c r="AV284" t="inlineStr">
        <is>
          <t>T</t>
        </is>
      </c>
      <c r="AW284" t="inlineStr">
        <is>
          <t>T</t>
        </is>
      </c>
      <c r="AX284" t="n">
        <v>0.364</v>
      </c>
      <c r="AY284" t="inlineStr">
        <is>
          <t>T</t>
        </is>
      </c>
      <c r="AZ284" t="inlineStr">
        <is>
          <t>T</t>
        </is>
      </c>
      <c r="BA284" t="inlineStr">
        <is>
          <t>T</t>
        </is>
      </c>
      <c r="BB284" t="inlineStr">
        <is>
          <t>T</t>
        </is>
      </c>
      <c r="BC284" t="inlineStr">
        <is>
          <t>T</t>
        </is>
      </c>
      <c r="BD284" t="inlineStr">
        <is>
          <t>T</t>
        </is>
      </c>
      <c r="BE284" t="inlineStr">
        <is>
          <t>T</t>
        </is>
      </c>
      <c r="BF284" t="inlineStr">
        <is>
          <t>T</t>
        </is>
      </c>
      <c r="BG284" t="inlineStr">
        <is>
          <t>T</t>
        </is>
      </c>
      <c r="BH284" t="inlineStr">
        <is>
          <t>T</t>
        </is>
      </c>
      <c r="BI284" t="inlineStr">
        <is>
          <t>T</t>
        </is>
      </c>
      <c r="BJ284" t="inlineStr">
        <is>
          <t>T</t>
        </is>
      </c>
      <c r="BK284" t="inlineStr">
        <is>
          <t>T</t>
        </is>
      </c>
      <c r="BL284" t="inlineStr">
        <is>
          <t>T</t>
        </is>
      </c>
      <c r="BM284" t="inlineStr">
        <is>
          <t>T</t>
        </is>
      </c>
      <c r="BN284" t="inlineStr">
        <is>
          <t>T</t>
        </is>
      </c>
      <c r="BO284" t="inlineStr">
        <is>
          <t>T</t>
        </is>
      </c>
      <c r="BP284" t="inlineStr">
        <is>
          <t>T</t>
        </is>
      </c>
      <c r="BQ284" t="inlineStr">
        <is>
          <t>T</t>
        </is>
      </c>
      <c r="BR284" t="inlineStr">
        <is>
          <t>T</t>
        </is>
      </c>
      <c r="BS284" t="inlineStr">
        <is>
          <t>T</t>
        </is>
      </c>
    </row>
    <row r="285">
      <c r="A285" t="inlineStr">
        <is>
          <t>OREAS0501b</t>
        </is>
      </c>
      <c r="B285" t="n">
        <v>7.21e-05</v>
      </c>
      <c r="C285" t="n">
        <v>7.68</v>
      </c>
      <c r="D285" t="n">
        <v>0.00179</v>
      </c>
      <c r="E285" t="n">
        <v>2.48e-05</v>
      </c>
      <c r="F285" t="inlineStr">
        <is>
          <t>T</t>
        </is>
      </c>
      <c r="G285" t="n">
        <v>0.1009</v>
      </c>
      <c r="H285" t="n">
        <v>0.000286</v>
      </c>
      <c r="I285" t="n">
        <v>0.000154</v>
      </c>
      <c r="J285" t="n">
        <v>2.71</v>
      </c>
      <c r="K285" t="inlineStr">
        <is>
          <t>T</t>
        </is>
      </c>
      <c r="L285" t="n">
        <v>0.0068</v>
      </c>
      <c r="M285" t="inlineStr">
        <is>
          <t>T</t>
        </is>
      </c>
      <c r="N285" t="n">
        <v>0.00158</v>
      </c>
      <c r="O285" t="n">
        <v>0.0086</v>
      </c>
      <c r="P285" t="n">
        <v>0.00122</v>
      </c>
      <c r="Q285" t="n">
        <v>0.26</v>
      </c>
      <c r="R285" t="n">
        <v>0.000486</v>
      </c>
      <c r="S285" t="n">
        <v>0.000258</v>
      </c>
      <c r="T285" t="n">
        <v>0.000139</v>
      </c>
      <c r="U285" t="n">
        <v>4.54</v>
      </c>
      <c r="V285" t="n">
        <v>0.00195</v>
      </c>
      <c r="W285" t="n">
        <v>0.00054</v>
      </c>
      <c r="X285" t="n">
        <v>2e-05</v>
      </c>
      <c r="Y285" t="n">
        <v>0.000254</v>
      </c>
      <c r="Z285" t="inlineStr">
        <is>
          <t>T</t>
        </is>
      </c>
      <c r="AA285" t="n">
        <v>9.3e-05</v>
      </c>
      <c r="AB285" t="n">
        <v>2.1e-05</v>
      </c>
      <c r="AC285" t="inlineStr">
        <is>
          <t>T</t>
        </is>
      </c>
      <c r="AD285" t="n">
        <v>3.14</v>
      </c>
      <c r="AE285" t="n">
        <v>0.0033</v>
      </c>
      <c r="AF285" t="n">
        <v>0.00332</v>
      </c>
      <c r="AG285" t="n">
        <v>3.8e-05</v>
      </c>
      <c r="AH285" t="n">
        <v>1.48</v>
      </c>
      <c r="AI285" t="n">
        <v>0.0546</v>
      </c>
      <c r="AJ285" t="n">
        <v>0.009900000000000001</v>
      </c>
      <c r="AK285" t="n">
        <v>2.08</v>
      </c>
      <c r="AL285" t="n">
        <v>0.0018</v>
      </c>
      <c r="AM285" t="n">
        <v>0.00306</v>
      </c>
      <c r="AN285" t="n">
        <v>0.00375</v>
      </c>
      <c r="AO285" t="n">
        <v>0.102</v>
      </c>
      <c r="AP285" t="n">
        <v>0.0023</v>
      </c>
      <c r="AQ285" t="inlineStr">
        <is>
          <t>T</t>
        </is>
      </c>
      <c r="AR285" t="n">
        <v>0.00079</v>
      </c>
      <c r="AS285" t="inlineStr">
        <is>
          <t>T</t>
        </is>
      </c>
      <c r="AT285" t="n">
        <v>0.0126</v>
      </c>
      <c r="AU285" t="n">
        <v>3e-07</v>
      </c>
      <c r="AV285" t="inlineStr">
        <is>
          <t>T</t>
        </is>
      </c>
      <c r="AW285" t="inlineStr">
        <is>
          <t>T</t>
        </is>
      </c>
      <c r="AX285" t="n">
        <v>0.354</v>
      </c>
      <c r="AY285" t="n">
        <v>8.7e-05</v>
      </c>
      <c r="AZ285" t="n">
        <v>0.00129</v>
      </c>
      <c r="BA285" t="n">
        <v>0.000278</v>
      </c>
      <c r="BB285" t="inlineStr">
        <is>
          <t>T</t>
        </is>
      </c>
      <c r="BC285" t="n">
        <v>0.000597</v>
      </c>
      <c r="BD285" t="n">
        <v>0.000558</v>
      </c>
      <c r="BE285" t="n">
        <v>0.0338</v>
      </c>
      <c r="BF285" t="n">
        <v>0.000138</v>
      </c>
      <c r="BG285" t="n">
        <v>7.9e-05</v>
      </c>
      <c r="BH285" t="n">
        <v>7.8e-06</v>
      </c>
      <c r="BI285" t="n">
        <v>0.0018</v>
      </c>
      <c r="BJ285" t="n">
        <v>0.466</v>
      </c>
      <c r="BK285" t="n">
        <v>9.000000000000001e-05</v>
      </c>
      <c r="BL285" t="n">
        <v>3.6e-05</v>
      </c>
      <c r="BM285" t="n">
        <v>0.000486</v>
      </c>
      <c r="BN285" t="n">
        <v>0.011</v>
      </c>
      <c r="BO285" t="n">
        <v>0.000234</v>
      </c>
      <c r="BP285" t="n">
        <v>0.00246</v>
      </c>
      <c r="BQ285" t="n">
        <v>0.000249</v>
      </c>
      <c r="BR285" t="n">
        <v>0.0089</v>
      </c>
      <c r="BS285" t="n">
        <v>0.0077</v>
      </c>
    </row>
    <row r="286">
      <c r="A286" t="inlineStr">
        <is>
          <t>OREAS0501c</t>
        </is>
      </c>
      <c r="B286" t="n">
        <v>4.44e-05</v>
      </c>
      <c r="C286" t="n">
        <v>7.49</v>
      </c>
      <c r="D286" t="n">
        <v>0.00239</v>
      </c>
      <c r="E286" t="n">
        <v>2.21e-05</v>
      </c>
      <c r="F286" t="inlineStr">
        <is>
          <t>T</t>
        </is>
      </c>
      <c r="G286" t="n">
        <v>0.1044</v>
      </c>
      <c r="H286" t="n">
        <v>0.000294</v>
      </c>
      <c r="I286" t="n">
        <v>6.9e-05</v>
      </c>
      <c r="J286" t="n">
        <v>2.64</v>
      </c>
      <c r="K286" t="n">
        <v>1.8e-05</v>
      </c>
      <c r="L286" t="n">
        <v>0.0069</v>
      </c>
      <c r="M286" t="inlineStr">
        <is>
          <t>T</t>
        </is>
      </c>
      <c r="N286" t="n">
        <v>0.00151</v>
      </c>
      <c r="O286" t="n">
        <v>0.008</v>
      </c>
      <c r="P286" t="n">
        <v>0.00117</v>
      </c>
      <c r="Q286" t="n">
        <v>0.276</v>
      </c>
      <c r="R286" t="n">
        <v>0.000463</v>
      </c>
      <c r="S286" t="n">
        <v>0.000262</v>
      </c>
      <c r="T286" t="inlineStr">
        <is>
          <t>T</t>
        </is>
      </c>
      <c r="U286" t="n">
        <v>4.45</v>
      </c>
      <c r="V286" t="n">
        <v>0.00191</v>
      </c>
      <c r="W286" t="n">
        <v>0.000504</v>
      </c>
      <c r="X286" t="inlineStr">
        <is>
          <t>T</t>
        </is>
      </c>
      <c r="Y286" t="n">
        <v>0.00026</v>
      </c>
      <c r="Z286" t="inlineStr">
        <is>
          <t>T</t>
        </is>
      </c>
      <c r="AA286" t="n">
        <v>9.3e-05</v>
      </c>
      <c r="AB286" t="n">
        <v>7.5e-06</v>
      </c>
      <c r="AC286" t="inlineStr">
        <is>
          <t>T</t>
        </is>
      </c>
      <c r="AD286" t="n">
        <v>3.22</v>
      </c>
      <c r="AE286" t="n">
        <v>0.00352</v>
      </c>
      <c r="AF286" t="n">
        <v>0.00338</v>
      </c>
      <c r="AG286" t="n">
        <v>3.6e-05</v>
      </c>
      <c r="AH286" t="n">
        <v>1.51</v>
      </c>
      <c r="AI286" t="n">
        <v>0.055</v>
      </c>
      <c r="AJ286" t="n">
        <v>0.0097</v>
      </c>
      <c r="AK286" t="n">
        <v>2.02</v>
      </c>
      <c r="AL286" t="n">
        <v>0.00184</v>
      </c>
      <c r="AM286" t="n">
        <v>0.003</v>
      </c>
      <c r="AN286" t="n">
        <v>0.0058</v>
      </c>
      <c r="AO286" t="n">
        <v>0.101</v>
      </c>
      <c r="AP286" t="n">
        <v>0.00215</v>
      </c>
      <c r="AQ286" t="inlineStr">
        <is>
          <t>T</t>
        </is>
      </c>
      <c r="AR286" t="n">
        <v>0.000791</v>
      </c>
      <c r="AS286" t="inlineStr">
        <is>
          <t>T</t>
        </is>
      </c>
      <c r="AT286" t="n">
        <v>0.0134</v>
      </c>
      <c r="AU286" t="inlineStr">
        <is>
          <t>T</t>
        </is>
      </c>
      <c r="AV286" t="inlineStr">
        <is>
          <t>T</t>
        </is>
      </c>
      <c r="AW286" t="inlineStr">
        <is>
          <t>T</t>
        </is>
      </c>
      <c r="AX286" t="n">
        <v>0.347</v>
      </c>
      <c r="AY286" t="n">
        <v>0.000227</v>
      </c>
      <c r="AZ286" t="n">
        <v>0.00129</v>
      </c>
      <c r="BA286" t="n">
        <v>0.000207</v>
      </c>
      <c r="BB286" t="inlineStr">
        <is>
          <t>T</t>
        </is>
      </c>
      <c r="BC286" t="n">
        <v>0.000438</v>
      </c>
      <c r="BD286" t="n">
        <v>0.000338</v>
      </c>
      <c r="BE286" t="n">
        <v>0.0322</v>
      </c>
      <c r="BF286" t="n">
        <v>0.000132</v>
      </c>
      <c r="BG286" t="n">
        <v>8.000000000000001e-05</v>
      </c>
      <c r="BH286" t="n">
        <v>2.5e-05</v>
      </c>
      <c r="BI286" t="n">
        <v>0.00189</v>
      </c>
      <c r="BJ286" t="n">
        <v>0.48</v>
      </c>
      <c r="BK286" t="n">
        <v>9.7e-05</v>
      </c>
      <c r="BL286" t="n">
        <v>3.6e-05</v>
      </c>
      <c r="BM286" t="n">
        <v>0.000513</v>
      </c>
      <c r="BN286" t="n">
        <v>0.011</v>
      </c>
      <c r="BO286" t="n">
        <v>0.000448</v>
      </c>
      <c r="BP286" t="n">
        <v>0.00249</v>
      </c>
      <c r="BQ286" t="n">
        <v>0.000242</v>
      </c>
      <c r="BR286" t="n">
        <v>0.0081</v>
      </c>
      <c r="BS286" t="n">
        <v>0.0081</v>
      </c>
    </row>
    <row r="287">
      <c r="A287" t="inlineStr">
        <is>
          <t>OREAS0501d</t>
        </is>
      </c>
      <c r="B287" t="n">
        <v>6.490000000000001e-05</v>
      </c>
      <c r="C287" t="n">
        <v>7.69</v>
      </c>
      <c r="D287" t="n">
        <v>0.00151</v>
      </c>
      <c r="E287" t="n">
        <v>2.32e-05</v>
      </c>
      <c r="F287" s="2" t="n">
        <v>0.001</v>
      </c>
      <c r="G287" t="n">
        <v>0.1032</v>
      </c>
      <c r="H287" t="n">
        <v>0.000265</v>
      </c>
      <c r="I287" t="n">
        <v>0.000126</v>
      </c>
      <c r="J287" t="n">
        <v>1.85</v>
      </c>
      <c r="K287" t="n">
        <v>3e-05</v>
      </c>
      <c r="L287" t="n">
        <v>0.0073</v>
      </c>
      <c r="M287" t="inlineStr">
        <is>
          <t>T</t>
        </is>
      </c>
      <c r="N287" t="n">
        <v>0.000957</v>
      </c>
      <c r="O287" t="n">
        <v>0.00454</v>
      </c>
      <c r="P287" t="n">
        <v>0.00107</v>
      </c>
      <c r="Q287" t="n">
        <v>0.272</v>
      </c>
      <c r="R287" t="n">
        <v>0.000376</v>
      </c>
      <c r="S287" t="n">
        <v>0.000149</v>
      </c>
      <c r="T287" t="n">
        <v>0.000144</v>
      </c>
      <c r="U287" t="n">
        <v>3.37</v>
      </c>
      <c r="V287" t="n">
        <v>0.00208</v>
      </c>
      <c r="W287" t="n">
        <v>0.000589</v>
      </c>
      <c r="X287" t="inlineStr">
        <is>
          <t>T</t>
        </is>
      </c>
      <c r="Y287" t="n">
        <v>0.0002</v>
      </c>
      <c r="Z287" t="inlineStr">
        <is>
          <t>T</t>
        </is>
      </c>
      <c r="AA287" t="n">
        <v>6.2e-05</v>
      </c>
      <c r="AB287" t="n">
        <v>8.600000000000001e-06</v>
      </c>
      <c r="AC287" t="inlineStr">
        <is>
          <t>T</t>
        </is>
      </c>
      <c r="AD287" t="n">
        <v>3.01</v>
      </c>
      <c r="AE287" t="n">
        <v>0.00348</v>
      </c>
      <c r="AF287" t="n">
        <v>0.0051</v>
      </c>
      <c r="AG287" t="n">
        <v>1.9e-05</v>
      </c>
      <c r="AH287" t="n">
        <v>0.827</v>
      </c>
      <c r="AI287" t="n">
        <v>0.037</v>
      </c>
      <c r="AJ287" t="n">
        <v>0.0095</v>
      </c>
      <c r="AK287" t="n">
        <v>2.07</v>
      </c>
      <c r="AL287" t="n">
        <v>0.00122</v>
      </c>
      <c r="AM287" t="n">
        <v>0.00326</v>
      </c>
      <c r="AN287" t="n">
        <v>0.002</v>
      </c>
      <c r="AO287" t="n">
        <v>0.08699999999999999</v>
      </c>
      <c r="AP287" t="n">
        <v>0.00252</v>
      </c>
      <c r="AQ287" t="inlineStr">
        <is>
          <t>T</t>
        </is>
      </c>
      <c r="AR287" t="n">
        <v>0.000837</v>
      </c>
      <c r="AS287" s="2" t="n">
        <v>5e-07</v>
      </c>
      <c r="AT287" t="n">
        <v>0.0094</v>
      </c>
      <c r="AU287" t="n">
        <v>4.9e-06</v>
      </c>
      <c r="AV287" t="inlineStr">
        <is>
          <t>T</t>
        </is>
      </c>
      <c r="AW287" t="inlineStr">
        <is>
          <t>T</t>
        </is>
      </c>
      <c r="AX287" t="n">
        <v>0.38</v>
      </c>
      <c r="AY287" t="n">
        <v>0.000225</v>
      </c>
      <c r="AZ287" t="n">
        <v>0.000947</v>
      </c>
      <c r="BA287" t="inlineStr">
        <is>
          <t>T</t>
        </is>
      </c>
      <c r="BB287" t="inlineStr">
        <is>
          <t>T</t>
        </is>
      </c>
      <c r="BC287" t="n">
        <v>0.000313</v>
      </c>
      <c r="BD287" t="n">
        <v>0.000486</v>
      </c>
      <c r="BE287" t="n">
        <v>0.0212</v>
      </c>
      <c r="BF287" t="n">
        <v>0.000109</v>
      </c>
      <c r="BG287" t="n">
        <v>7.6e-05</v>
      </c>
      <c r="BH287" t="n">
        <v>2e-05</v>
      </c>
      <c r="BI287" t="n">
        <v>0.0014</v>
      </c>
      <c r="BJ287" t="n">
        <v>0.359</v>
      </c>
      <c r="BK287" t="n">
        <v>9.1e-05</v>
      </c>
      <c r="BL287" t="n">
        <v>1.9e-05</v>
      </c>
      <c r="BM287" t="n">
        <v>0.000388</v>
      </c>
      <c r="BN287" t="n">
        <v>0.0065</v>
      </c>
      <c r="BO287" t="n">
        <v>0.000856</v>
      </c>
      <c r="BP287" t="n">
        <v>0.00157</v>
      </c>
      <c r="BQ287" t="n">
        <v>0.000122</v>
      </c>
      <c r="BR287" t="n">
        <v>0.008999999999999999</v>
      </c>
      <c r="BS287" t="n">
        <v>0.0062</v>
      </c>
    </row>
    <row r="288">
      <c r="A288" t="inlineStr">
        <is>
          <t>OREAS0502</t>
        </is>
      </c>
      <c r="B288" t="n">
        <v>0.000214</v>
      </c>
      <c r="C288" t="inlineStr">
        <is>
          <t>T</t>
        </is>
      </c>
      <c r="D288" t="inlineStr">
        <is>
          <t>T</t>
        </is>
      </c>
      <c r="E288" t="n">
        <v>4.91e-05</v>
      </c>
      <c r="F288" t="inlineStr">
        <is>
          <t>T</t>
        </is>
      </c>
      <c r="G288" t="inlineStr">
        <is>
          <t>T</t>
        </is>
      </c>
      <c r="H288" t="inlineStr">
        <is>
          <t>T</t>
        </is>
      </c>
      <c r="I288" t="inlineStr">
        <is>
          <t>T</t>
        </is>
      </c>
      <c r="J288" t="inlineStr">
        <is>
          <t>T</t>
        </is>
      </c>
      <c r="K288" t="inlineStr">
        <is>
          <t>T</t>
        </is>
      </c>
      <c r="L288" t="inlineStr">
        <is>
          <t>T</t>
        </is>
      </c>
      <c r="M288" t="inlineStr">
        <is>
          <t>T</t>
        </is>
      </c>
      <c r="N288" t="inlineStr">
        <is>
          <t>T</t>
        </is>
      </c>
      <c r="O288" t="inlineStr">
        <is>
          <t>T</t>
        </is>
      </c>
      <c r="P288" t="inlineStr">
        <is>
          <t>T</t>
        </is>
      </c>
      <c r="Q288" t="n">
        <v>0.7549</v>
      </c>
      <c r="R288" t="inlineStr">
        <is>
          <t>T</t>
        </is>
      </c>
      <c r="S288" t="inlineStr">
        <is>
          <t>T</t>
        </is>
      </c>
      <c r="T288" t="inlineStr">
        <is>
          <t>T</t>
        </is>
      </c>
      <c r="U288" t="inlineStr">
        <is>
          <t>T</t>
        </is>
      </c>
      <c r="V288" t="inlineStr">
        <is>
          <t>T</t>
        </is>
      </c>
      <c r="W288" t="inlineStr">
        <is>
          <t>T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T</t>
        </is>
      </c>
      <c r="AE288" t="inlineStr">
        <is>
          <t>T</t>
        </is>
      </c>
      <c r="AF288" t="inlineStr">
        <is>
          <t>T</t>
        </is>
      </c>
      <c r="AG288" t="inlineStr">
        <is>
          <t>T</t>
        </is>
      </c>
      <c r="AH288" t="inlineStr">
        <is>
          <t>T</t>
        </is>
      </c>
      <c r="AI288" t="inlineStr">
        <is>
          <t>T</t>
        </is>
      </c>
      <c r="AJ288" t="n">
        <v>0.0274</v>
      </c>
      <c r="AK288" t="inlineStr">
        <is>
          <t>T</t>
        </is>
      </c>
      <c r="AL288" t="inlineStr">
        <is>
          <t>T</t>
        </is>
      </c>
      <c r="AM288" t="inlineStr">
        <is>
          <t>T</t>
        </is>
      </c>
      <c r="AN288" t="inlineStr">
        <is>
          <t>T</t>
        </is>
      </c>
      <c r="AO288" t="inlineStr">
        <is>
          <t>T</t>
        </is>
      </c>
      <c r="AP288" t="inlineStr">
        <is>
          <t>T</t>
        </is>
      </c>
      <c r="AQ288" t="inlineStr">
        <is>
          <t>T</t>
        </is>
      </c>
      <c r="AR288" t="inlineStr">
        <is>
          <t>T</t>
        </is>
      </c>
      <c r="AS288" t="inlineStr">
        <is>
          <t>T</t>
        </is>
      </c>
      <c r="AT288" t="inlineStr">
        <is>
          <t>T</t>
        </is>
      </c>
      <c r="AU288" t="inlineStr">
        <is>
          <t>T</t>
        </is>
      </c>
      <c r="AV288" t="inlineStr">
        <is>
          <t>T</t>
        </is>
      </c>
      <c r="AW288" t="inlineStr">
        <is>
          <t>T</t>
        </is>
      </c>
      <c r="AX288" t="n">
        <v>0.921</v>
      </c>
      <c r="AY288" t="inlineStr">
        <is>
          <t>T</t>
        </is>
      </c>
      <c r="AZ288" t="inlineStr">
        <is>
          <t>T</t>
        </is>
      </c>
      <c r="BA288" t="inlineStr">
        <is>
          <t>T</t>
        </is>
      </c>
      <c r="BB288" t="inlineStr">
        <is>
          <t>T</t>
        </is>
      </c>
      <c r="BC288" t="inlineStr">
        <is>
          <t>T</t>
        </is>
      </c>
      <c r="BD288" t="inlineStr">
        <is>
          <t>T</t>
        </is>
      </c>
      <c r="BE288" t="inlineStr">
        <is>
          <t>T</t>
        </is>
      </c>
      <c r="BF288" t="inlineStr">
        <is>
          <t>T</t>
        </is>
      </c>
      <c r="BG288" t="inlineStr">
        <is>
          <t>T</t>
        </is>
      </c>
      <c r="BH288" t="inlineStr">
        <is>
          <t>T</t>
        </is>
      </c>
      <c r="BI288" t="inlineStr">
        <is>
          <t>T</t>
        </is>
      </c>
      <c r="BJ288" t="inlineStr">
        <is>
          <t>T</t>
        </is>
      </c>
      <c r="BK288" t="inlineStr">
        <is>
          <t>T</t>
        </is>
      </c>
      <c r="BL288" t="inlineStr">
        <is>
          <t>T</t>
        </is>
      </c>
      <c r="BM288" t="inlineStr">
        <is>
          <t>T</t>
        </is>
      </c>
      <c r="BN288" t="inlineStr">
        <is>
          <t>T</t>
        </is>
      </c>
      <c r="BO288" t="inlineStr">
        <is>
          <t>T</t>
        </is>
      </c>
      <c r="BP288" t="inlineStr">
        <is>
          <t>T</t>
        </is>
      </c>
      <c r="BQ288" t="inlineStr">
        <is>
          <t>T</t>
        </is>
      </c>
      <c r="BR288" t="inlineStr">
        <is>
          <t>T</t>
        </is>
      </c>
      <c r="BS288" t="inlineStr">
        <is>
          <t>T</t>
        </is>
      </c>
    </row>
    <row r="289">
      <c r="A289" t="inlineStr">
        <is>
          <t>OREAS0502b</t>
        </is>
      </c>
      <c r="B289" t="n">
        <v>0.000201</v>
      </c>
      <c r="C289" t="n">
        <v>7.47</v>
      </c>
      <c r="D289" t="n">
        <v>0.00191</v>
      </c>
      <c r="E289" t="n">
        <v>4.94e-05</v>
      </c>
      <c r="F289" t="inlineStr">
        <is>
          <t>T</t>
        </is>
      </c>
      <c r="G289" t="n">
        <v>0.09279999999999999</v>
      </c>
      <c r="H289" t="n">
        <v>0.000257</v>
      </c>
      <c r="I289" t="n">
        <v>0.000514</v>
      </c>
      <c r="J289" t="n">
        <v>2.71</v>
      </c>
      <c r="K289" t="inlineStr">
        <is>
          <t>T</t>
        </is>
      </c>
      <c r="L289" t="n">
        <v>0.0061</v>
      </c>
      <c r="M289" t="inlineStr">
        <is>
          <t>T</t>
        </is>
      </c>
      <c r="N289" t="n">
        <v>0.00202</v>
      </c>
      <c r="O289" t="n">
        <v>0.008399999999999999</v>
      </c>
      <c r="P289" t="n">
        <v>0.00103</v>
      </c>
      <c r="Q289" t="n">
        <v>0.773</v>
      </c>
      <c r="R289" t="inlineStr">
        <is>
          <t>T</t>
        </is>
      </c>
      <c r="S289" t="n">
        <v>0.000243</v>
      </c>
      <c r="T289" t="n">
        <v>0.000129</v>
      </c>
      <c r="U289" t="n">
        <v>5.57</v>
      </c>
      <c r="V289" t="n">
        <v>0.00186</v>
      </c>
      <c r="W289" t="n">
        <v>0.000495</v>
      </c>
      <c r="X289" t="n">
        <v>2.2e-05</v>
      </c>
      <c r="Y289" t="n">
        <v>0.000227</v>
      </c>
      <c r="Z289" t="inlineStr">
        <is>
          <t>T</t>
        </is>
      </c>
      <c r="AA289" t="n">
        <v>8.500000000000001e-05</v>
      </c>
      <c r="AB289" t="n">
        <v>6e-05</v>
      </c>
      <c r="AC289" t="inlineStr">
        <is>
          <t>T</t>
        </is>
      </c>
      <c r="AD289" t="n">
        <v>3.06</v>
      </c>
      <c r="AE289" t="n">
        <v>0.00299</v>
      </c>
      <c r="AF289" t="n">
        <v>0.0031</v>
      </c>
      <c r="AG289" t="n">
        <v>3.4e-05</v>
      </c>
      <c r="AH289" t="n">
        <v>1.54</v>
      </c>
      <c r="AI289" t="n">
        <v>0.055</v>
      </c>
      <c r="AJ289" t="n">
        <v>0.0238</v>
      </c>
      <c r="AK289" t="n">
        <v>2.06</v>
      </c>
      <c r="AL289" t="n">
        <v>0.00162</v>
      </c>
      <c r="AM289" t="n">
        <v>0.00269</v>
      </c>
      <c r="AN289" t="n">
        <v>0.00335</v>
      </c>
      <c r="AO289" t="n">
        <v>0.1</v>
      </c>
      <c r="AP289" t="n">
        <v>0.00315</v>
      </c>
      <c r="AQ289" t="inlineStr">
        <is>
          <t>T</t>
        </is>
      </c>
      <c r="AR289" t="n">
        <v>0.000713</v>
      </c>
      <c r="AS289" t="inlineStr">
        <is>
          <t>T</t>
        </is>
      </c>
      <c r="AT289" t="n">
        <v>0.0106</v>
      </c>
      <c r="AU289" t="n">
        <v>5e-07</v>
      </c>
      <c r="AV289" t="inlineStr">
        <is>
          <t>T</t>
        </is>
      </c>
      <c r="AW289" t="inlineStr">
        <is>
          <t>T</t>
        </is>
      </c>
      <c r="AX289" t="n">
        <v>0.95</v>
      </c>
      <c r="AY289" t="n">
        <v>0.000166</v>
      </c>
      <c r="AZ289" t="n">
        <v>0.00132</v>
      </c>
      <c r="BA289" t="n">
        <v>0.000847</v>
      </c>
      <c r="BB289" t="inlineStr">
        <is>
          <t>T</t>
        </is>
      </c>
      <c r="BC289" t="n">
        <v>0.0005330000000000001</v>
      </c>
      <c r="BD289" t="n">
        <v>0.00111</v>
      </c>
      <c r="BE289" t="n">
        <v>0.035</v>
      </c>
      <c r="BF289" t="n">
        <v>0.000117</v>
      </c>
      <c r="BG289" t="n">
        <v>7.4e-05</v>
      </c>
      <c r="BH289" t="n">
        <v>1.6e-05</v>
      </c>
      <c r="BI289" t="n">
        <v>0.00158</v>
      </c>
      <c r="BJ289" t="n">
        <v>0.44</v>
      </c>
      <c r="BK289" t="n">
        <v>8.000000000000001e-05</v>
      </c>
      <c r="BL289" t="n">
        <v>3.3e-05</v>
      </c>
      <c r="BM289" t="n">
        <v>0.000428</v>
      </c>
      <c r="BN289" t="n">
        <v>0.0114</v>
      </c>
      <c r="BO289" t="n">
        <v>0.000343</v>
      </c>
      <c r="BP289" t="n">
        <v>0.00233</v>
      </c>
      <c r="BQ289" t="n">
        <v>0.00023</v>
      </c>
      <c r="BR289" t="n">
        <v>0.0134</v>
      </c>
      <c r="BS289" t="n">
        <v>0.0071</v>
      </c>
    </row>
    <row r="290">
      <c r="A290" t="inlineStr">
        <is>
          <t>OREAS0502c</t>
        </is>
      </c>
      <c r="B290" t="n">
        <v>7.96e-05</v>
      </c>
      <c r="C290" t="n">
        <v>7.37</v>
      </c>
      <c r="D290" t="n">
        <v>0.0057</v>
      </c>
      <c r="E290" t="n">
        <v>4.88e-05</v>
      </c>
      <c r="F290" t="inlineStr">
        <is>
          <t>T</t>
        </is>
      </c>
      <c r="G290" t="n">
        <v>0.1028</v>
      </c>
      <c r="H290" t="n">
        <v>0.000275</v>
      </c>
      <c r="I290" t="n">
        <v>6.7e-05</v>
      </c>
      <c r="J290" t="n">
        <v>2.61</v>
      </c>
      <c r="K290" t="n">
        <v>3.5e-05</v>
      </c>
      <c r="L290" t="n">
        <v>0.0067</v>
      </c>
      <c r="M290" t="inlineStr">
        <is>
          <t>T</t>
        </is>
      </c>
      <c r="N290" t="n">
        <v>0.00144</v>
      </c>
      <c r="O290" t="n">
        <v>0.0068</v>
      </c>
      <c r="P290" t="n">
        <v>0.00108</v>
      </c>
      <c r="Q290" t="n">
        <v>0.783</v>
      </c>
      <c r="R290" t="n">
        <v>0.000445</v>
      </c>
      <c r="S290" t="n">
        <v>0.000249</v>
      </c>
      <c r="T290" t="n">
        <v>0.000136</v>
      </c>
      <c r="U290" t="n">
        <v>4.92</v>
      </c>
      <c r="V290" t="n">
        <v>0.00185</v>
      </c>
      <c r="W290" t="n">
        <v>0.000494</v>
      </c>
      <c r="X290" t="inlineStr">
        <is>
          <t>T</t>
        </is>
      </c>
      <c r="Y290" t="n">
        <v>0.000248</v>
      </c>
      <c r="Z290" t="inlineStr">
        <is>
          <t>T</t>
        </is>
      </c>
      <c r="AA290" t="n">
        <v>8.8e-05</v>
      </c>
      <c r="AB290" t="n">
        <v>8.899999999999999e-06</v>
      </c>
      <c r="AC290" t="inlineStr">
        <is>
          <t>T</t>
        </is>
      </c>
      <c r="AD290" t="n">
        <v>3.17</v>
      </c>
      <c r="AE290" t="n">
        <v>0.00331</v>
      </c>
      <c r="AF290" t="n">
        <v>0.00322</v>
      </c>
      <c r="AG290" t="n">
        <v>3.5e-05</v>
      </c>
      <c r="AH290" t="n">
        <v>1.5</v>
      </c>
      <c r="AI290" t="n">
        <v>0.053</v>
      </c>
      <c r="AJ290" t="n">
        <v>0.0226</v>
      </c>
      <c r="AK290" t="n">
        <v>1.98</v>
      </c>
      <c r="AL290" t="n">
        <v>0.00175</v>
      </c>
      <c r="AM290" t="n">
        <v>0.00294</v>
      </c>
      <c r="AN290" t="n">
        <v>0.00364</v>
      </c>
      <c r="AO290" t="n">
        <v>0.099</v>
      </c>
      <c r="AP290" t="n">
        <v>0.00235</v>
      </c>
      <c r="AQ290" t="inlineStr">
        <is>
          <t>T</t>
        </is>
      </c>
      <c r="AR290" t="n">
        <v>0.000766</v>
      </c>
      <c r="AS290" t="inlineStr">
        <is>
          <t>T</t>
        </is>
      </c>
      <c r="AT290" t="n">
        <v>0.0124</v>
      </c>
      <c r="AU290" t="n">
        <v>5e-07</v>
      </c>
      <c r="AV290" t="inlineStr">
        <is>
          <t>T</t>
        </is>
      </c>
      <c r="AW290" t="inlineStr">
        <is>
          <t>T</t>
        </is>
      </c>
      <c r="AX290" t="n">
        <v>0.826</v>
      </c>
      <c r="AY290" t="n">
        <v>0.000637</v>
      </c>
      <c r="AZ290" t="n">
        <v>0.00129</v>
      </c>
      <c r="BA290" t="n">
        <v>0.00034</v>
      </c>
      <c r="BB290" t="inlineStr">
        <is>
          <t>T</t>
        </is>
      </c>
      <c r="BC290" t="n">
        <v>0.000434</v>
      </c>
      <c r="BD290" t="n">
        <v>0.00034</v>
      </c>
      <c r="BE290" t="n">
        <v>0.0327</v>
      </c>
      <c r="BF290" t="n">
        <v>0.000124</v>
      </c>
      <c r="BG290" t="n">
        <v>7.6e-05</v>
      </c>
      <c r="BH290" t="n">
        <v>4.7e-05</v>
      </c>
      <c r="BI290" t="n">
        <v>0.00176</v>
      </c>
      <c r="BJ290" t="n">
        <v>0.46</v>
      </c>
      <c r="BK290" t="n">
        <v>9.000000000000001e-05</v>
      </c>
      <c r="BL290" t="n">
        <v>3.5e-05</v>
      </c>
      <c r="BM290" t="n">
        <v>0.000482</v>
      </c>
      <c r="BN290" t="n">
        <v>0.011</v>
      </c>
      <c r="BO290" t="n">
        <v>0.000453</v>
      </c>
      <c r="BP290" t="n">
        <v>0.00241</v>
      </c>
      <c r="BQ290" t="n">
        <v>0.000231</v>
      </c>
      <c r="BR290" t="n">
        <v>0.0109</v>
      </c>
      <c r="BS290" t="n">
        <v>0.0078</v>
      </c>
    </row>
    <row r="291">
      <c r="A291" t="inlineStr">
        <is>
          <t>OREAS0502d</t>
        </is>
      </c>
      <c r="B291" t="n">
        <v>0.00017</v>
      </c>
      <c r="C291" t="n">
        <v>7.7</v>
      </c>
      <c r="D291" t="n">
        <v>0.00403</v>
      </c>
      <c r="E291" t="n">
        <v>4.99e-05</v>
      </c>
      <c r="F291" s="2" t="n">
        <v>0.001</v>
      </c>
      <c r="G291" t="n">
        <v>0.08110000000000001</v>
      </c>
      <c r="H291" t="n">
        <v>0.000207</v>
      </c>
      <c r="I291" t="n">
        <v>0.00022</v>
      </c>
      <c r="J291" t="n">
        <v>1.93</v>
      </c>
      <c r="K291" t="n">
        <v>9.6e-05</v>
      </c>
      <c r="L291" t="n">
        <v>0.0056</v>
      </c>
      <c r="M291" t="inlineStr">
        <is>
          <t>T</t>
        </is>
      </c>
      <c r="N291" t="n">
        <v>0.00152</v>
      </c>
      <c r="O291" t="n">
        <v>0.00404</v>
      </c>
      <c r="P291" t="n">
        <v>0.000751</v>
      </c>
      <c r="Q291" t="n">
        <v>0.776</v>
      </c>
      <c r="R291" t="n">
        <v>0.000306</v>
      </c>
      <c r="S291" t="n">
        <v>0.000137</v>
      </c>
      <c r="T291" t="n">
        <v>0.000111</v>
      </c>
      <c r="U291" t="n">
        <v>3.7</v>
      </c>
      <c r="V291" t="n">
        <v>0.00183</v>
      </c>
      <c r="W291" t="n">
        <v>0.000457</v>
      </c>
      <c r="X291" t="n">
        <v>9.7e-06</v>
      </c>
      <c r="Y291" t="n">
        <v>0.000184</v>
      </c>
      <c r="Z291" t="n">
        <v>6.2e-06</v>
      </c>
      <c r="AA291" t="n">
        <v>5.2e-05</v>
      </c>
      <c r="AB291" t="n">
        <v>4.5e-05</v>
      </c>
      <c r="AC291" t="inlineStr">
        <is>
          <t>T</t>
        </is>
      </c>
      <c r="AD291" t="n">
        <v>2.98</v>
      </c>
      <c r="AE291" t="n">
        <v>0.00277</v>
      </c>
      <c r="AF291" t="n">
        <v>0.00381</v>
      </c>
      <c r="AG291" t="n">
        <v>1.9e-05</v>
      </c>
      <c r="AH291" t="n">
        <v>0.929</v>
      </c>
      <c r="AI291" t="n">
        <v>0.037</v>
      </c>
      <c r="AJ291" t="n">
        <v>0.0249</v>
      </c>
      <c r="AK291" t="n">
        <v>2.04</v>
      </c>
      <c r="AL291" t="n">
        <v>0.000972</v>
      </c>
      <c r="AM291" t="n">
        <v>0.00259</v>
      </c>
      <c r="AN291" t="n">
        <v>0.00199</v>
      </c>
      <c r="AO291" t="n">
        <v>0.08699999999999999</v>
      </c>
      <c r="AP291" t="n">
        <v>0.008200000000000001</v>
      </c>
      <c r="AQ291" t="inlineStr">
        <is>
          <t>T</t>
        </is>
      </c>
      <c r="AR291" t="n">
        <v>0.00065</v>
      </c>
      <c r="AS291" t="inlineStr">
        <is>
          <t>T</t>
        </is>
      </c>
      <c r="AT291" t="n">
        <v>0.007</v>
      </c>
      <c r="AU291" t="n">
        <v>7.3e-06</v>
      </c>
      <c r="AV291" t="inlineStr">
        <is>
          <t>T</t>
        </is>
      </c>
      <c r="AW291" t="inlineStr">
        <is>
          <t>T</t>
        </is>
      </c>
      <c r="AX291" t="n">
        <v>1.19</v>
      </c>
      <c r="AY291" t="n">
        <v>0.000475</v>
      </c>
      <c r="AZ291" t="n">
        <v>0.000976</v>
      </c>
      <c r="BA291" t="n">
        <v>0.000701</v>
      </c>
      <c r="BB291" t="inlineStr">
        <is>
          <t>T</t>
        </is>
      </c>
      <c r="BC291" t="n">
        <v>0.000515</v>
      </c>
      <c r="BD291" t="n">
        <v>0.000406</v>
      </c>
      <c r="BE291" t="n">
        <v>0.0299</v>
      </c>
      <c r="BF291" t="n">
        <v>8.3e-05</v>
      </c>
      <c r="BG291" t="n">
        <v>5.9e-05</v>
      </c>
      <c r="BH291" t="n">
        <v>9.6e-05</v>
      </c>
      <c r="BI291" t="n">
        <v>0.000972</v>
      </c>
      <c r="BJ291" t="n">
        <v>0.322</v>
      </c>
      <c r="BK291" t="n">
        <v>7.6e-05</v>
      </c>
      <c r="BL291" t="n">
        <v>2e-05</v>
      </c>
      <c r="BM291" t="n">
        <v>0.000293</v>
      </c>
      <c r="BN291" t="n">
        <v>0.007</v>
      </c>
      <c r="BO291" t="n">
        <v>0.000862</v>
      </c>
      <c r="BP291" t="n">
        <v>0.00137</v>
      </c>
      <c r="BQ291" t="n">
        <v>0.000119</v>
      </c>
      <c r="BR291" t="n">
        <v>0.0305</v>
      </c>
      <c r="BS291" t="n">
        <v>0.0059</v>
      </c>
    </row>
    <row r="292">
      <c r="A292" t="inlineStr">
        <is>
          <t>OREAS0503</t>
        </is>
      </c>
      <c r="B292" t="n">
        <v>0.000163</v>
      </c>
      <c r="C292" t="inlineStr">
        <is>
          <t>T</t>
        </is>
      </c>
      <c r="D292" t="inlineStr">
        <is>
          <t>T</t>
        </is>
      </c>
      <c r="E292" t="n">
        <v>6.87e-05</v>
      </c>
      <c r="F292" t="inlineStr">
        <is>
          <t>T</t>
        </is>
      </c>
      <c r="G292" t="inlineStr">
        <is>
          <t>T</t>
        </is>
      </c>
      <c r="H292" t="inlineStr">
        <is>
          <t>T</t>
        </is>
      </c>
      <c r="I292" t="inlineStr">
        <is>
          <t>T</t>
        </is>
      </c>
      <c r="J292" t="inlineStr">
        <is>
          <t>T</t>
        </is>
      </c>
      <c r="K292" t="inlineStr">
        <is>
          <t>T</t>
        </is>
      </c>
      <c r="L292" t="inlineStr">
        <is>
          <t>T</t>
        </is>
      </c>
      <c r="M292" t="inlineStr">
        <is>
          <t>T</t>
        </is>
      </c>
      <c r="N292" t="inlineStr">
        <is>
          <t>T</t>
        </is>
      </c>
      <c r="O292" t="inlineStr">
        <is>
          <t>T</t>
        </is>
      </c>
      <c r="P292" t="inlineStr">
        <is>
          <t>T</t>
        </is>
      </c>
      <c r="Q292" t="n">
        <v>0.5658</v>
      </c>
      <c r="R292" t="inlineStr">
        <is>
          <t>T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T</t>
        </is>
      </c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inlineStr">
        <is>
          <t>T</t>
        </is>
      </c>
      <c r="AD292" t="inlineStr">
        <is>
          <t>T</t>
        </is>
      </c>
      <c r="AE292" t="inlineStr">
        <is>
          <t>T</t>
        </is>
      </c>
      <c r="AF292" t="inlineStr">
        <is>
          <t>T</t>
        </is>
      </c>
      <c r="AG292" t="inlineStr">
        <is>
          <t>T</t>
        </is>
      </c>
      <c r="AH292" t="inlineStr">
        <is>
          <t>T</t>
        </is>
      </c>
      <c r="AI292" t="inlineStr">
        <is>
          <t>T</t>
        </is>
      </c>
      <c r="AJ292" t="n">
        <v>0.039</v>
      </c>
      <c r="AK292" t="inlineStr">
        <is>
          <t>T</t>
        </is>
      </c>
      <c r="AL292" t="inlineStr">
        <is>
          <t>T</t>
        </is>
      </c>
      <c r="AM292" t="inlineStr">
        <is>
          <t>T</t>
        </is>
      </c>
      <c r="AN292" t="inlineStr">
        <is>
          <t>T</t>
        </is>
      </c>
      <c r="AO292" t="inlineStr">
        <is>
          <t>T</t>
        </is>
      </c>
      <c r="AP292" t="inlineStr">
        <is>
          <t>T</t>
        </is>
      </c>
      <c r="AQ292" t="inlineStr">
        <is>
          <t>T</t>
        </is>
      </c>
      <c r="AR292" t="inlineStr">
        <is>
          <t>T</t>
        </is>
      </c>
      <c r="AS292" t="inlineStr">
        <is>
          <t>T</t>
        </is>
      </c>
      <c r="AT292" t="inlineStr">
        <is>
          <t>T</t>
        </is>
      </c>
      <c r="AU292" t="inlineStr">
        <is>
          <t>T</t>
        </is>
      </c>
      <c r="AV292" t="inlineStr">
        <is>
          <t>T</t>
        </is>
      </c>
      <c r="AW292" t="inlineStr">
        <is>
          <t>T</t>
        </is>
      </c>
      <c r="AX292" t="n">
        <v>0.724</v>
      </c>
      <c r="AY292" t="inlineStr">
        <is>
          <t>T</t>
        </is>
      </c>
      <c r="AZ292" t="inlineStr">
        <is>
          <t>T</t>
        </is>
      </c>
      <c r="BA292" t="inlineStr">
        <is>
          <t>T</t>
        </is>
      </c>
      <c r="BB292" t="inlineStr">
        <is>
          <t>T</t>
        </is>
      </c>
      <c r="BC292" t="inlineStr">
        <is>
          <t>T</t>
        </is>
      </c>
      <c r="BD292" t="inlineStr">
        <is>
          <t>T</t>
        </is>
      </c>
      <c r="BE292" t="inlineStr">
        <is>
          <t>T</t>
        </is>
      </c>
      <c r="BF292" t="inlineStr">
        <is>
          <t>T</t>
        </is>
      </c>
      <c r="BG292" t="inlineStr">
        <is>
          <t>T</t>
        </is>
      </c>
      <c r="BH292" t="inlineStr">
        <is>
          <t>T</t>
        </is>
      </c>
      <c r="BI292" t="inlineStr">
        <is>
          <t>T</t>
        </is>
      </c>
      <c r="BJ292" t="inlineStr">
        <is>
          <t>T</t>
        </is>
      </c>
      <c r="BK292" t="inlineStr">
        <is>
          <t>T</t>
        </is>
      </c>
      <c r="BL292" t="inlineStr">
        <is>
          <t>T</t>
        </is>
      </c>
      <c r="BM292" t="inlineStr">
        <is>
          <t>T</t>
        </is>
      </c>
      <c r="BN292" t="inlineStr">
        <is>
          <t>T</t>
        </is>
      </c>
      <c r="BO292" t="inlineStr">
        <is>
          <t>T</t>
        </is>
      </c>
      <c r="BP292" t="inlineStr">
        <is>
          <t>T</t>
        </is>
      </c>
      <c r="BQ292" t="inlineStr">
        <is>
          <t>T</t>
        </is>
      </c>
      <c r="BR292" t="inlineStr">
        <is>
          <t>T</t>
        </is>
      </c>
      <c r="BS292" t="inlineStr">
        <is>
          <t>T</t>
        </is>
      </c>
    </row>
    <row r="293">
      <c r="A293" t="inlineStr">
        <is>
          <t>OREAS0503b</t>
        </is>
      </c>
      <c r="B293" t="n">
        <v>0.000146</v>
      </c>
      <c r="C293" t="n">
        <v>7.45</v>
      </c>
      <c r="D293" t="n">
        <v>0.00189</v>
      </c>
      <c r="E293" t="n">
        <v>6.95e-05</v>
      </c>
      <c r="F293" t="inlineStr">
        <is>
          <t>T</t>
        </is>
      </c>
      <c r="G293" t="n">
        <v>0.09320000000000001</v>
      </c>
      <c r="H293" t="n">
        <v>0.000251</v>
      </c>
      <c r="I293" t="n">
        <v>0.000261</v>
      </c>
      <c r="J293" t="n">
        <v>2.73</v>
      </c>
      <c r="K293" t="inlineStr">
        <is>
          <t>T</t>
        </is>
      </c>
      <c r="L293" t="n">
        <v>0.0059</v>
      </c>
      <c r="M293" t="inlineStr">
        <is>
          <t>T</t>
        </is>
      </c>
      <c r="N293" t="n">
        <v>0.00171</v>
      </c>
      <c r="O293" t="n">
        <v>0.008399999999999999</v>
      </c>
      <c r="P293" t="n">
        <v>0.0009940000000000001</v>
      </c>
      <c r="Q293" t="n">
        <v>0.531</v>
      </c>
      <c r="R293" t="n">
        <v>0.000442</v>
      </c>
      <c r="S293" t="n">
        <v>0.000241</v>
      </c>
      <c r="T293" t="n">
        <v>0.000126</v>
      </c>
      <c r="U293" t="n">
        <v>5.43</v>
      </c>
      <c r="V293" t="n">
        <v>0.00184</v>
      </c>
      <c r="W293" t="n">
        <v>0.00048</v>
      </c>
      <c r="X293" t="n">
        <v>2.1e-05</v>
      </c>
      <c r="Y293" t="n">
        <v>0.000225</v>
      </c>
      <c r="Z293" t="inlineStr">
        <is>
          <t>T</t>
        </is>
      </c>
      <c r="AA293" t="n">
        <v>8.500000000000001e-05</v>
      </c>
      <c r="AB293" t="n">
        <v>3.9e-05</v>
      </c>
      <c r="AC293" t="inlineStr">
        <is>
          <t>T</t>
        </is>
      </c>
      <c r="AD293" t="n">
        <v>3.07</v>
      </c>
      <c r="AE293" t="n">
        <v>0.003</v>
      </c>
      <c r="AF293" t="n">
        <v>0.00307</v>
      </c>
      <c r="AG293" t="n">
        <v>3.4e-05</v>
      </c>
      <c r="AH293" t="n">
        <v>1.54</v>
      </c>
      <c r="AI293" t="n">
        <v>0.0553</v>
      </c>
      <c r="AJ293" t="n">
        <v>0.0319</v>
      </c>
      <c r="AK293" t="n">
        <v>2.04</v>
      </c>
      <c r="AL293" t="n">
        <v>0.0016</v>
      </c>
      <c r="AM293" t="n">
        <v>0.00269</v>
      </c>
      <c r="AN293" t="n">
        <v>0.0035</v>
      </c>
      <c r="AO293" t="n">
        <v>0.1</v>
      </c>
      <c r="AP293" t="n">
        <v>0.00243</v>
      </c>
      <c r="AQ293" t="inlineStr">
        <is>
          <t>T</t>
        </is>
      </c>
      <c r="AR293" t="n">
        <v>0.0007159999999999999</v>
      </c>
      <c r="AS293" t="inlineStr">
        <is>
          <t>T</t>
        </is>
      </c>
      <c r="AT293" t="n">
        <v>0.0106</v>
      </c>
      <c r="AU293" t="n">
        <v>5e-07</v>
      </c>
      <c r="AV293" t="inlineStr">
        <is>
          <t>T</t>
        </is>
      </c>
      <c r="AW293" t="inlineStr">
        <is>
          <t>T</t>
        </is>
      </c>
      <c r="AX293" t="n">
        <v>0.667</v>
      </c>
      <c r="AY293" t="n">
        <v>8.899999999999999e-05</v>
      </c>
      <c r="AZ293" t="n">
        <v>0.00131</v>
      </c>
      <c r="BA293" t="n">
        <v>0.000661</v>
      </c>
      <c r="BB293" t="inlineStr">
        <is>
          <t>T</t>
        </is>
      </c>
      <c r="BC293" t="n">
        <v>0.000525</v>
      </c>
      <c r="BD293" t="n">
        <v>0.000752</v>
      </c>
      <c r="BE293" t="n">
        <v>0.0369</v>
      </c>
      <c r="BF293" t="n">
        <v>0.000121</v>
      </c>
      <c r="BG293" t="n">
        <v>7.2e-05</v>
      </c>
      <c r="BH293" t="n">
        <v>1.9e-05</v>
      </c>
      <c r="BI293" t="n">
        <v>0.00156</v>
      </c>
      <c r="BJ293" t="n">
        <v>0.44</v>
      </c>
      <c r="BK293" t="n">
        <v>8.1e-05</v>
      </c>
      <c r="BL293" t="n">
        <v>3.5e-05</v>
      </c>
      <c r="BM293" t="n">
        <v>0.00042</v>
      </c>
      <c r="BN293" t="n">
        <v>0.0114</v>
      </c>
      <c r="BO293" t="n">
        <v>0.000339</v>
      </c>
      <c r="BP293" t="n">
        <v>0.00229</v>
      </c>
      <c r="BQ293" t="n">
        <v>0.000233</v>
      </c>
      <c r="BR293" t="n">
        <v>0.0092</v>
      </c>
      <c r="BS293" t="n">
        <v>0.0071</v>
      </c>
    </row>
    <row r="294">
      <c r="A294" t="inlineStr">
        <is>
          <t>OREAS0503c</t>
        </is>
      </c>
      <c r="B294" t="n">
        <v>8.26e-05</v>
      </c>
      <c r="C294" t="n">
        <v>7.37</v>
      </c>
      <c r="D294" t="n">
        <v>0.00345</v>
      </c>
      <c r="E294" t="n">
        <v>6.98e-05</v>
      </c>
      <c r="F294" t="inlineStr">
        <is>
          <t>T</t>
        </is>
      </c>
      <c r="G294" t="n">
        <v>0.0985</v>
      </c>
      <c r="H294" t="n">
        <v>0.000265</v>
      </c>
      <c r="I294" t="n">
        <v>6e-05</v>
      </c>
      <c r="J294" t="n">
        <v>2.63</v>
      </c>
      <c r="K294" t="n">
        <v>2.2e-05</v>
      </c>
      <c r="L294" t="n">
        <v>0.0063</v>
      </c>
      <c r="M294" t="inlineStr">
        <is>
          <t>T</t>
        </is>
      </c>
      <c r="N294" t="n">
        <v>0.00146</v>
      </c>
      <c r="O294" t="n">
        <v>0.0068</v>
      </c>
      <c r="P294" t="n">
        <v>0.00103</v>
      </c>
      <c r="Q294" t="n">
        <v>0.538</v>
      </c>
      <c r="R294" t="n">
        <v>0.000421</v>
      </c>
      <c r="S294" t="n">
        <v>0.000237</v>
      </c>
      <c r="T294" t="n">
        <v>0.000126</v>
      </c>
      <c r="U294" t="n">
        <v>5.17</v>
      </c>
      <c r="V294" t="n">
        <v>0.00185</v>
      </c>
      <c r="W294" t="n">
        <v>0.000475</v>
      </c>
      <c r="X294" t="inlineStr">
        <is>
          <t>T</t>
        </is>
      </c>
      <c r="Y294" t="n">
        <v>0.00024</v>
      </c>
      <c r="Z294" t="inlineStr">
        <is>
          <t>T</t>
        </is>
      </c>
      <c r="AA294" t="n">
        <v>8.500000000000001e-05</v>
      </c>
      <c r="AB294" t="n">
        <v>8.600000000000001e-06</v>
      </c>
      <c r="AC294" t="inlineStr">
        <is>
          <t>T</t>
        </is>
      </c>
      <c r="AD294" t="n">
        <v>3.18</v>
      </c>
      <c r="AE294" t="n">
        <v>0.0032</v>
      </c>
      <c r="AF294" t="n">
        <v>0.00311</v>
      </c>
      <c r="AG294" t="n">
        <v>3.4e-05</v>
      </c>
      <c r="AH294" t="n">
        <v>1.5</v>
      </c>
      <c r="AI294" t="n">
        <v>0.054</v>
      </c>
      <c r="AJ294" t="n">
        <v>0.0318</v>
      </c>
      <c r="AK294" t="n">
        <v>1.99</v>
      </c>
      <c r="AL294" t="n">
        <v>0.00166</v>
      </c>
      <c r="AM294" t="n">
        <v>0.00277</v>
      </c>
      <c r="AN294" t="n">
        <v>0.00368</v>
      </c>
      <c r="AO294" t="n">
        <v>0.099</v>
      </c>
      <c r="AP294" t="n">
        <v>0.00206</v>
      </c>
      <c r="AQ294" t="inlineStr">
        <is>
          <t>T</t>
        </is>
      </c>
      <c r="AR294" t="n">
        <v>0.000726</v>
      </c>
      <c r="AS294" t="inlineStr">
        <is>
          <t>T</t>
        </is>
      </c>
      <c r="AT294" t="n">
        <v>0.0116</v>
      </c>
      <c r="AU294" t="n">
        <v>5e-07</v>
      </c>
      <c r="AV294" t="inlineStr">
        <is>
          <t>T</t>
        </is>
      </c>
      <c r="AW294" t="inlineStr">
        <is>
          <t>T</t>
        </is>
      </c>
      <c r="AX294" t="n">
        <v>0.586</v>
      </c>
      <c r="AY294" t="n">
        <v>0.00036</v>
      </c>
      <c r="AZ294" t="n">
        <v>0.00132</v>
      </c>
      <c r="BA294" t="n">
        <v>0.000331</v>
      </c>
      <c r="BB294" t="inlineStr">
        <is>
          <t>T</t>
        </is>
      </c>
      <c r="BC294" t="n">
        <v>0.000407</v>
      </c>
      <c r="BD294" t="n">
        <v>0.000338</v>
      </c>
      <c r="BE294" t="n">
        <v>0.0336</v>
      </c>
      <c r="BF294" t="n">
        <v>0.000119</v>
      </c>
      <c r="BG294" t="n">
        <v>7.3e-05</v>
      </c>
      <c r="BH294" t="n">
        <v>3.7e-05</v>
      </c>
      <c r="BI294" t="n">
        <v>0.00165</v>
      </c>
      <c r="BJ294" t="n">
        <v>0.453</v>
      </c>
      <c r="BK294" t="n">
        <v>8.6e-05</v>
      </c>
      <c r="BL294" t="n">
        <v>3.3e-05</v>
      </c>
      <c r="BM294" t="n">
        <v>0.000447</v>
      </c>
      <c r="BN294" t="n">
        <v>0.0113</v>
      </c>
      <c r="BO294" t="n">
        <v>0.00044</v>
      </c>
      <c r="BP294" t="n">
        <v>0.00233</v>
      </c>
      <c r="BQ294" t="n">
        <v>0.000224</v>
      </c>
      <c r="BR294" t="n">
        <v>0.008699999999999999</v>
      </c>
      <c r="BS294" t="n">
        <v>0.0075</v>
      </c>
    </row>
    <row r="295">
      <c r="A295" t="inlineStr">
        <is>
          <t>OREAS0503d</t>
        </is>
      </c>
      <c r="B295" t="n">
        <v>0.000132</v>
      </c>
      <c r="C295" t="n">
        <v>7.5</v>
      </c>
      <c r="D295" t="n">
        <v>0.008699999999999999</v>
      </c>
      <c r="E295" t="n">
        <v>6.660000000000001e-05</v>
      </c>
      <c r="F295" t="inlineStr">
        <is>
          <t>T</t>
        </is>
      </c>
      <c r="G295" t="n">
        <v>0.1001</v>
      </c>
      <c r="H295" t="n">
        <v>0.000293</v>
      </c>
      <c r="I295" t="n">
        <v>0.000141</v>
      </c>
      <c r="J295" t="n">
        <v>2.64</v>
      </c>
      <c r="K295" t="n">
        <v>2.2e-05</v>
      </c>
      <c r="L295" t="n">
        <v>0.0068</v>
      </c>
      <c r="M295" t="inlineStr">
        <is>
          <t>T</t>
        </is>
      </c>
      <c r="N295" t="n">
        <v>0.00167</v>
      </c>
      <c r="O295" t="n">
        <v>0.0064</v>
      </c>
      <c r="P295" t="n">
        <v>0.00112</v>
      </c>
      <c r="Q295" t="n">
        <v>0.524</v>
      </c>
      <c r="R295" t="n">
        <v>0.000463</v>
      </c>
      <c r="S295" t="n">
        <v>0.000266</v>
      </c>
      <c r="T295" t="n">
        <v>0.000129</v>
      </c>
      <c r="U295" t="n">
        <v>4.88</v>
      </c>
      <c r="V295" t="n">
        <v>0.00185</v>
      </c>
      <c r="W295" t="n">
        <v>0.000518</v>
      </c>
      <c r="X295" t="n">
        <v>1.5e-05</v>
      </c>
      <c r="Y295" t="n">
        <v>0.000272</v>
      </c>
      <c r="Z295" t="inlineStr">
        <is>
          <t>T</t>
        </is>
      </c>
      <c r="AA295" t="n">
        <v>9.2e-05</v>
      </c>
      <c r="AB295" t="n">
        <v>9.4e-06</v>
      </c>
      <c r="AC295" t="inlineStr">
        <is>
          <t>T</t>
        </is>
      </c>
      <c r="AD295" t="n">
        <v>3.13</v>
      </c>
      <c r="AE295" t="n">
        <v>0.00343</v>
      </c>
      <c r="AF295" t="n">
        <v>0.00293</v>
      </c>
      <c r="AG295" t="n">
        <v>3.6e-05</v>
      </c>
      <c r="AH295" t="n">
        <v>1.41</v>
      </c>
      <c r="AI295" t="n">
        <v>0.053</v>
      </c>
      <c r="AJ295" t="n">
        <v>0.0348</v>
      </c>
      <c r="AK295" t="n">
        <v>2.04</v>
      </c>
      <c r="AL295" t="n">
        <v>0.00201</v>
      </c>
      <c r="AM295" t="n">
        <v>0.00295</v>
      </c>
      <c r="AN295" t="n">
        <v>0.00312</v>
      </c>
      <c r="AO295" t="n">
        <v>0.108</v>
      </c>
      <c r="AP295" t="n">
        <v>0.00206</v>
      </c>
      <c r="AQ295" t="inlineStr">
        <is>
          <t>T</t>
        </is>
      </c>
      <c r="AR295" t="n">
        <v>0.000796</v>
      </c>
      <c r="AS295" t="inlineStr">
        <is>
          <t>T</t>
        </is>
      </c>
      <c r="AT295" t="n">
        <v>0.012</v>
      </c>
      <c r="AU295" t="n">
        <v>2.46e-05</v>
      </c>
      <c r="AV295" t="inlineStr">
        <is>
          <t>T</t>
        </is>
      </c>
      <c r="AW295" t="inlineStr">
        <is>
          <t>T</t>
        </is>
      </c>
      <c r="AX295" t="n">
        <v>0.798</v>
      </c>
      <c r="AY295" t="n">
        <v>0.000349</v>
      </c>
      <c r="AZ295" t="n">
        <v>0.00125</v>
      </c>
      <c r="BA295" t="n">
        <v>0.000329</v>
      </c>
      <c r="BB295" t="inlineStr">
        <is>
          <t>T</t>
        </is>
      </c>
      <c r="BC295" t="n">
        <v>0.000454</v>
      </c>
      <c r="BD295" t="n">
        <v>0.000347</v>
      </c>
      <c r="BE295" t="n">
        <v>0.0363</v>
      </c>
      <c r="BF295" t="n">
        <v>0.000146</v>
      </c>
      <c r="BG295" t="n">
        <v>7.9e-05</v>
      </c>
      <c r="BH295" t="n">
        <v>3e-05</v>
      </c>
      <c r="BI295" t="n">
        <v>0.0017</v>
      </c>
      <c r="BJ295" t="n">
        <v>0.486</v>
      </c>
      <c r="BK295" t="n">
        <v>9.2e-05</v>
      </c>
      <c r="BL295" t="n">
        <v>3.6e-05</v>
      </c>
      <c r="BM295" t="n">
        <v>0.000463</v>
      </c>
      <c r="BN295" t="n">
        <v>0.0104</v>
      </c>
      <c r="BO295" t="n">
        <v>0.000347</v>
      </c>
      <c r="BP295" t="n">
        <v>0.00239</v>
      </c>
      <c r="BQ295" t="n">
        <v>0.000232</v>
      </c>
      <c r="BR295" t="n">
        <v>0.0075</v>
      </c>
      <c r="BS295" t="n">
        <v>0.0089</v>
      </c>
    </row>
    <row r="296">
      <c r="A296" t="inlineStr">
        <is>
          <t>OREAS0503e</t>
        </is>
      </c>
      <c r="B296" t="n">
        <v>0.000149</v>
      </c>
      <c r="C296" t="n">
        <v>7.55</v>
      </c>
      <c r="D296" t="n">
        <v>0.00288</v>
      </c>
      <c r="E296" t="n">
        <v>7.09e-05</v>
      </c>
      <c r="F296" s="2" t="n">
        <v>0.001</v>
      </c>
      <c r="G296" t="n">
        <v>0.0926</v>
      </c>
      <c r="H296" t="n">
        <v>0.000234</v>
      </c>
      <c r="I296" t="n">
        <v>0.000186</v>
      </c>
      <c r="J296" t="n">
        <v>1.95</v>
      </c>
      <c r="K296" t="n">
        <v>7.499999999999999e-05</v>
      </c>
      <c r="L296" t="n">
        <v>0.0067</v>
      </c>
      <c r="M296" t="inlineStr">
        <is>
          <t>T</t>
        </is>
      </c>
      <c r="N296" t="n">
        <v>0.00163</v>
      </c>
      <c r="O296" t="n">
        <v>0.00459</v>
      </c>
      <c r="P296" t="n">
        <v>0.000933</v>
      </c>
      <c r="Q296" t="n">
        <v>0.531</v>
      </c>
      <c r="R296" t="n">
        <v>0.00035</v>
      </c>
      <c r="S296" t="n">
        <v>0.000144</v>
      </c>
      <c r="T296" t="n">
        <v>0.000129</v>
      </c>
      <c r="U296" t="n">
        <v>4.11</v>
      </c>
      <c r="V296" t="n">
        <v>0.00194</v>
      </c>
      <c r="W296" t="n">
        <v>0.00055</v>
      </c>
      <c r="X296" t="n">
        <v>1.8e-05</v>
      </c>
      <c r="Y296" t="n">
        <v>0.000183</v>
      </c>
      <c r="Z296" t="n">
        <v>6.5e-06</v>
      </c>
      <c r="AA296" t="n">
        <v>5.8e-05</v>
      </c>
      <c r="AB296" t="n">
        <v>3.8e-05</v>
      </c>
      <c r="AC296" t="inlineStr">
        <is>
          <t>T</t>
        </is>
      </c>
      <c r="AD296" t="n">
        <v>2.95</v>
      </c>
      <c r="AE296" t="n">
        <v>0.00333</v>
      </c>
      <c r="AF296" t="n">
        <v>0.00463</v>
      </c>
      <c r="AG296" t="n">
        <v>1.9e-05</v>
      </c>
      <c r="AH296" t="n">
        <v>0.917</v>
      </c>
      <c r="AI296" t="n">
        <v>0.043</v>
      </c>
      <c r="AJ296" t="n">
        <v>0.0343</v>
      </c>
      <c r="AK296" t="n">
        <v>2.01</v>
      </c>
      <c r="AL296" t="n">
        <v>0.0011</v>
      </c>
      <c r="AM296" t="n">
        <v>0.0031</v>
      </c>
      <c r="AN296" t="n">
        <v>0.00464</v>
      </c>
      <c r="AO296" t="n">
        <v>0.08799999999999999</v>
      </c>
      <c r="AP296" t="n">
        <v>0.0078</v>
      </c>
      <c r="AQ296" t="inlineStr">
        <is>
          <t>T</t>
        </is>
      </c>
      <c r="AR296" t="n">
        <v>0.000783</v>
      </c>
      <c r="AS296" t="inlineStr">
        <is>
          <t>T</t>
        </is>
      </c>
      <c r="AT296" t="n">
        <v>0.0086</v>
      </c>
      <c r="AU296" t="n">
        <v>1.6e-06</v>
      </c>
      <c r="AV296" t="inlineStr">
        <is>
          <t>T</t>
        </is>
      </c>
      <c r="AW296" t="inlineStr">
        <is>
          <t>T</t>
        </is>
      </c>
      <c r="AX296" t="n">
        <v>0.875</v>
      </c>
      <c r="AY296" t="n">
        <v>0.0236</v>
      </c>
      <c r="AZ296" t="n">
        <v>0.000966</v>
      </c>
      <c r="BA296" t="n">
        <v>0.000603</v>
      </c>
      <c r="BB296" t="inlineStr">
        <is>
          <t>T</t>
        </is>
      </c>
      <c r="BC296" t="n">
        <v>0.000621</v>
      </c>
      <c r="BD296" t="n">
        <v>0.000451</v>
      </c>
      <c r="BE296" t="n">
        <v>0.0229</v>
      </c>
      <c r="BF296" t="n">
        <v>9.7e-05</v>
      </c>
      <c r="BG296" t="n">
        <v>6.9e-05</v>
      </c>
      <c r="BH296" t="n">
        <v>7.9e-05</v>
      </c>
      <c r="BI296" t="n">
        <v>0.00123</v>
      </c>
      <c r="BJ296" t="n">
        <v>0.351</v>
      </c>
      <c r="BK296" t="n">
        <v>8.2e-05</v>
      </c>
      <c r="BL296" t="n">
        <v>2e-05</v>
      </c>
      <c r="BM296" t="n">
        <v>0.000347</v>
      </c>
      <c r="BN296" t="n">
        <v>0.0071</v>
      </c>
      <c r="BO296" t="n">
        <v>0.00106</v>
      </c>
      <c r="BP296" t="n">
        <v>0.00149</v>
      </c>
      <c r="BQ296" t="n">
        <v>0.000118</v>
      </c>
      <c r="BR296" t="n">
        <v>0.0261</v>
      </c>
      <c r="BS296" t="n">
        <v>0.0057</v>
      </c>
    </row>
    <row r="297">
      <c r="A297" t="inlineStr">
        <is>
          <t>OREAS0504</t>
        </is>
      </c>
      <c r="B297" t="n">
        <v>0.000313</v>
      </c>
      <c r="C297" t="inlineStr">
        <is>
          <t>T</t>
        </is>
      </c>
      <c r="D297" t="inlineStr">
        <is>
          <t>T</t>
        </is>
      </c>
      <c r="E297" t="n">
        <v>0.000148</v>
      </c>
      <c r="F297" t="inlineStr">
        <is>
          <t>T</t>
        </is>
      </c>
      <c r="G297" t="inlineStr">
        <is>
          <t>T</t>
        </is>
      </c>
      <c r="H297" t="inlineStr">
        <is>
          <t>T</t>
        </is>
      </c>
      <c r="I297" t="inlineStr">
        <is>
          <t>T</t>
        </is>
      </c>
      <c r="J297" t="inlineStr">
        <is>
          <t>T</t>
        </is>
      </c>
      <c r="K297" t="inlineStr">
        <is>
          <t>T</t>
        </is>
      </c>
      <c r="L297" t="inlineStr">
        <is>
          <t>T</t>
        </is>
      </c>
      <c r="M297" t="inlineStr">
        <is>
          <t>T</t>
        </is>
      </c>
      <c r="N297" t="inlineStr">
        <is>
          <t>T</t>
        </is>
      </c>
      <c r="O297" t="inlineStr">
        <is>
          <t>T</t>
        </is>
      </c>
      <c r="P297" t="inlineStr">
        <is>
          <t>T</t>
        </is>
      </c>
      <c r="Q297" t="n">
        <v>1.1371</v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T</t>
        </is>
      </c>
      <c r="W297" t="inlineStr">
        <is>
          <t>T</t>
        </is>
      </c>
      <c r="X297" t="inlineStr">
        <is>
          <t>T</t>
        </is>
      </c>
      <c r="Y297" t="inlineStr">
        <is>
          <t>T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T</t>
        </is>
      </c>
      <c r="AE297" t="inlineStr">
        <is>
          <t>T</t>
        </is>
      </c>
      <c r="AF297" t="inlineStr">
        <is>
          <t>T</t>
        </is>
      </c>
      <c r="AG297" t="inlineStr">
        <is>
          <t>T</t>
        </is>
      </c>
      <c r="AH297" t="inlineStr">
        <is>
          <t>T</t>
        </is>
      </c>
      <c r="AI297" t="inlineStr">
        <is>
          <t>T</t>
        </is>
      </c>
      <c r="AJ297" t="n">
        <v>0.0643</v>
      </c>
      <c r="AK297" t="inlineStr">
        <is>
          <t>T</t>
        </is>
      </c>
      <c r="AL297" t="inlineStr">
        <is>
          <t>T</t>
        </is>
      </c>
      <c r="AM297" t="inlineStr">
        <is>
          <t>T</t>
        </is>
      </c>
      <c r="AN297" t="inlineStr">
        <is>
          <t>T</t>
        </is>
      </c>
      <c r="AO297" t="inlineStr">
        <is>
          <t>T</t>
        </is>
      </c>
      <c r="AP297" t="inlineStr">
        <is>
          <t>T</t>
        </is>
      </c>
      <c r="AQ297" t="inlineStr">
        <is>
          <t>T</t>
        </is>
      </c>
      <c r="AR297" t="inlineStr">
        <is>
          <t>T</t>
        </is>
      </c>
      <c r="AS297" t="inlineStr">
        <is>
          <t>T</t>
        </is>
      </c>
      <c r="AT297" t="inlineStr">
        <is>
          <t>T</t>
        </is>
      </c>
      <c r="AU297" t="inlineStr">
        <is>
          <t>T</t>
        </is>
      </c>
      <c r="AV297" t="inlineStr">
        <is>
          <t>T</t>
        </is>
      </c>
      <c r="AW297" t="inlineStr">
        <is>
          <t>T</t>
        </is>
      </c>
      <c r="AX297" t="n">
        <v>1.37</v>
      </c>
      <c r="AY297" t="inlineStr">
        <is>
          <t>T</t>
        </is>
      </c>
      <c r="AZ297" t="inlineStr">
        <is>
          <t>T</t>
        </is>
      </c>
      <c r="BA297" t="inlineStr">
        <is>
          <t>T</t>
        </is>
      </c>
      <c r="BB297" t="inlineStr">
        <is>
          <t>T</t>
        </is>
      </c>
      <c r="BC297" t="inlineStr">
        <is>
          <t>T</t>
        </is>
      </c>
      <c r="BD297" t="inlineStr">
        <is>
          <t>T</t>
        </is>
      </c>
      <c r="BE297" t="inlineStr">
        <is>
          <t>T</t>
        </is>
      </c>
      <c r="BF297" t="inlineStr">
        <is>
          <t>T</t>
        </is>
      </c>
      <c r="BG297" t="inlineStr">
        <is>
          <t>T</t>
        </is>
      </c>
      <c r="BH297" t="inlineStr">
        <is>
          <t>T</t>
        </is>
      </c>
      <c r="BI297" t="inlineStr">
        <is>
          <t>T</t>
        </is>
      </c>
      <c r="BJ297" t="inlineStr">
        <is>
          <t>T</t>
        </is>
      </c>
      <c r="BK297" t="inlineStr">
        <is>
          <t>T</t>
        </is>
      </c>
      <c r="BL297" t="inlineStr">
        <is>
          <t>T</t>
        </is>
      </c>
      <c r="BM297" t="inlineStr">
        <is>
          <t>T</t>
        </is>
      </c>
      <c r="BN297" t="inlineStr">
        <is>
          <t>T</t>
        </is>
      </c>
      <c r="BO297" t="inlineStr">
        <is>
          <t>T</t>
        </is>
      </c>
      <c r="BP297" t="inlineStr">
        <is>
          <t>T</t>
        </is>
      </c>
      <c r="BQ297" t="inlineStr">
        <is>
          <t>T</t>
        </is>
      </c>
      <c r="BR297" t="inlineStr">
        <is>
          <t>T</t>
        </is>
      </c>
      <c r="BS297" t="inlineStr">
        <is>
          <t>T</t>
        </is>
      </c>
    </row>
    <row r="298">
      <c r="A298" t="inlineStr">
        <is>
          <t>OREAS0504b</t>
        </is>
      </c>
      <c r="B298" t="n">
        <v>0.000298</v>
      </c>
      <c r="C298" t="n">
        <v>6.91</v>
      </c>
      <c r="D298" t="n">
        <v>0.00103</v>
      </c>
      <c r="E298" t="n">
        <v>0.000161</v>
      </c>
      <c r="F298" t="inlineStr">
        <is>
          <t>T</t>
        </is>
      </c>
      <c r="G298" t="n">
        <v>0.0711</v>
      </c>
      <c r="H298" t="n">
        <v>0.000157</v>
      </c>
      <c r="I298" t="n">
        <v>0.000492</v>
      </c>
      <c r="J298" t="n">
        <v>2.74</v>
      </c>
      <c r="K298" t="inlineStr">
        <is>
          <t>T</t>
        </is>
      </c>
      <c r="L298" t="n">
        <v>0.00386</v>
      </c>
      <c r="M298" t="inlineStr">
        <is>
          <t>T</t>
        </is>
      </c>
      <c r="N298" t="n">
        <v>0.00209</v>
      </c>
      <c r="O298" t="n">
        <v>0.007</v>
      </c>
      <c r="P298" t="n">
        <v>0.000503</v>
      </c>
      <c r="Q298" t="n">
        <v>1.11</v>
      </c>
      <c r="R298" t="n">
        <v>0.000329</v>
      </c>
      <c r="S298" t="n">
        <v>0.000182</v>
      </c>
      <c r="T298" t="n">
        <v>9.500000000000001e-05</v>
      </c>
      <c r="U298" t="n">
        <v>7.33</v>
      </c>
      <c r="V298" t="n">
        <v>0.00167</v>
      </c>
      <c r="W298" t="n">
        <v>0.000346</v>
      </c>
      <c r="X298" t="n">
        <v>2.1e-05</v>
      </c>
      <c r="Y298" t="n">
        <v>0.000182</v>
      </c>
      <c r="Z298" t="inlineStr">
        <is>
          <t>T</t>
        </is>
      </c>
      <c r="AA298" t="n">
        <v>6.499999999999999e-05</v>
      </c>
      <c r="AB298" t="n">
        <v>7.3e-05</v>
      </c>
      <c r="AC298" t="inlineStr">
        <is>
          <t>T</t>
        </is>
      </c>
      <c r="AD298" t="n">
        <v>2.93</v>
      </c>
      <c r="AE298" t="n">
        <v>0.00196</v>
      </c>
      <c r="AF298" t="n">
        <v>0.00233</v>
      </c>
      <c r="AG298" t="n">
        <v>2.8e-05</v>
      </c>
      <c r="AH298" t="n">
        <v>1.66</v>
      </c>
      <c r="AI298" t="n">
        <v>0.054</v>
      </c>
      <c r="AJ298" t="n">
        <v>0.0499</v>
      </c>
      <c r="AK298" t="n">
        <v>2.02</v>
      </c>
      <c r="AL298" t="n">
        <v>0.001</v>
      </c>
      <c r="AM298" t="n">
        <v>0.00177</v>
      </c>
      <c r="AN298" t="n">
        <v>0.003</v>
      </c>
      <c r="AO298" t="n">
        <v>0.096</v>
      </c>
      <c r="AP298" t="n">
        <v>0.00262</v>
      </c>
      <c r="AQ298" t="inlineStr">
        <is>
          <t>T</t>
        </is>
      </c>
      <c r="AR298" t="n">
        <v>0.000455</v>
      </c>
      <c r="AS298" t="inlineStr">
        <is>
          <t>T</t>
        </is>
      </c>
      <c r="AT298" t="n">
        <v>0.0051</v>
      </c>
      <c r="AU298" t="n">
        <v>1e-06</v>
      </c>
      <c r="AV298" t="inlineStr">
        <is>
          <t>T</t>
        </is>
      </c>
      <c r="AW298" t="inlineStr">
        <is>
          <t>T</t>
        </is>
      </c>
      <c r="AX298" t="n">
        <v>1.31</v>
      </c>
      <c r="AY298" t="n">
        <v>0.000119</v>
      </c>
      <c r="AZ298" t="n">
        <v>0.00145</v>
      </c>
      <c r="BA298" t="n">
        <v>0.00124</v>
      </c>
      <c r="BB298" t="inlineStr">
        <is>
          <t>T</t>
        </is>
      </c>
      <c r="BC298" t="n">
        <v>0.000361</v>
      </c>
      <c r="BD298" t="n">
        <v>0.00114</v>
      </c>
      <c r="BE298" t="n">
        <v>0.0423</v>
      </c>
      <c r="BF298" t="n">
        <v>6.8e-05</v>
      </c>
      <c r="BG298" t="n">
        <v>5.4e-05</v>
      </c>
      <c r="BH298" t="n">
        <v>3.8e-05</v>
      </c>
      <c r="BI298" t="n">
        <v>0.000827</v>
      </c>
      <c r="BJ298" t="n">
        <v>0.364</v>
      </c>
      <c r="BK298" t="n">
        <v>4.9e-05</v>
      </c>
      <c r="BL298" t="n">
        <v>2.6e-05</v>
      </c>
      <c r="BM298" t="n">
        <v>0.000233</v>
      </c>
      <c r="BN298" t="n">
        <v>0.0128</v>
      </c>
      <c r="BO298" t="n">
        <v>0.000313</v>
      </c>
      <c r="BP298" t="n">
        <v>0.00177</v>
      </c>
      <c r="BQ298" t="n">
        <v>0.000182</v>
      </c>
      <c r="BR298" t="n">
        <v>0.0108</v>
      </c>
      <c r="BS298" t="n">
        <v>0.006</v>
      </c>
    </row>
    <row r="299">
      <c r="A299" t="inlineStr">
        <is>
          <t>OREAS0504c</t>
        </is>
      </c>
      <c r="B299" t="n">
        <v>0.000419</v>
      </c>
      <c r="C299" t="n">
        <v>7.07</v>
      </c>
      <c r="D299" t="n">
        <v>0.00349</v>
      </c>
      <c r="E299" t="n">
        <v>0.000148</v>
      </c>
      <c r="F299" t="inlineStr">
        <is>
          <t>T</t>
        </is>
      </c>
      <c r="G299" t="n">
        <v>0.08500000000000001</v>
      </c>
      <c r="H299" t="n">
        <v>0.000231</v>
      </c>
      <c r="I299" t="n">
        <v>0.000226</v>
      </c>
      <c r="J299" t="n">
        <v>2.52</v>
      </c>
      <c r="K299" t="inlineStr">
        <is>
          <t>T</t>
        </is>
      </c>
      <c r="L299" t="n">
        <v>0.00498</v>
      </c>
      <c r="M299" t="inlineStr">
        <is>
          <t>T</t>
        </is>
      </c>
      <c r="N299" t="n">
        <v>0.00162</v>
      </c>
      <c r="O299" t="n">
        <v>0.0058</v>
      </c>
      <c r="P299" t="n">
        <v>0.000816</v>
      </c>
      <c r="Q299" t="n">
        <v>1.11</v>
      </c>
      <c r="R299" t="n">
        <v>0.000376</v>
      </c>
      <c r="S299" t="n">
        <v>0.000211</v>
      </c>
      <c r="T299" t="n">
        <v>0.000103</v>
      </c>
      <c r="U299" t="n">
        <v>6.08</v>
      </c>
      <c r="V299" t="n">
        <v>0.00172</v>
      </c>
      <c r="W299" t="n">
        <v>0.000414</v>
      </c>
      <c r="X299" t="n">
        <v>1.6e-05</v>
      </c>
      <c r="Y299" t="n">
        <v>0.000221</v>
      </c>
      <c r="Z299" t="n">
        <v>6.4e-06</v>
      </c>
      <c r="AA299" t="n">
        <v>7.499999999999999e-05</v>
      </c>
      <c r="AB299" t="n">
        <v>2.4e-05</v>
      </c>
      <c r="AC299" t="inlineStr">
        <is>
          <t>T</t>
        </is>
      </c>
      <c r="AD299" t="n">
        <v>3.16</v>
      </c>
      <c r="AE299" t="n">
        <v>0.00255</v>
      </c>
      <c r="AF299" t="n">
        <v>0.00259</v>
      </c>
      <c r="AG299" t="n">
        <v>3e-05</v>
      </c>
      <c r="AH299" t="n">
        <v>1.43</v>
      </c>
      <c r="AI299" t="n">
        <v>0.051</v>
      </c>
      <c r="AJ299" t="n">
        <v>0.0512</v>
      </c>
      <c r="AK299" t="n">
        <v>2.04</v>
      </c>
      <c r="AL299" t="n">
        <v>0.00142</v>
      </c>
      <c r="AM299" t="n">
        <v>0.00224</v>
      </c>
      <c r="AN299" t="n">
        <v>0.00413</v>
      </c>
      <c r="AO299" t="n">
        <v>0.094</v>
      </c>
      <c r="AP299" t="n">
        <v>0.006</v>
      </c>
      <c r="AQ299" t="inlineStr">
        <is>
          <t>T</t>
        </is>
      </c>
      <c r="AR299" t="n">
        <v>0.000596</v>
      </c>
      <c r="AS299" t="inlineStr">
        <is>
          <t>T</t>
        </is>
      </c>
      <c r="AT299" t="n">
        <v>0.008699999999999999</v>
      </c>
      <c r="AU299" t="n">
        <v>3.53e-05</v>
      </c>
      <c r="AV299" t="inlineStr">
        <is>
          <t>T</t>
        </is>
      </c>
      <c r="AW299" t="inlineStr">
        <is>
          <t>T</t>
        </is>
      </c>
      <c r="AX299" t="n">
        <v>1.11</v>
      </c>
      <c r="AY299" t="n">
        <v>0.000162</v>
      </c>
      <c r="AZ299" t="n">
        <v>0.00126</v>
      </c>
      <c r="BA299" t="n">
        <v>0.000739</v>
      </c>
      <c r="BB299" t="inlineStr">
        <is>
          <t>T</t>
        </is>
      </c>
      <c r="BC299" t="n">
        <v>0.000349</v>
      </c>
      <c r="BD299" t="n">
        <v>0.0005419999999999999</v>
      </c>
      <c r="BE299" t="n">
        <v>0.036</v>
      </c>
      <c r="BF299" t="n">
        <v>0.000106</v>
      </c>
      <c r="BG299" t="n">
        <v>6.4e-05</v>
      </c>
      <c r="BH299" t="n">
        <v>4.5e-05</v>
      </c>
      <c r="BI299" t="n">
        <v>0.00126</v>
      </c>
      <c r="BJ299" t="n">
        <v>0.403</v>
      </c>
      <c r="BK299" t="n">
        <v>6.999999999999999e-05</v>
      </c>
      <c r="BL299" t="n">
        <v>3.1e-05</v>
      </c>
      <c r="BM299" t="n">
        <v>0.000364</v>
      </c>
      <c r="BN299" t="n">
        <v>0.0108</v>
      </c>
      <c r="BO299" t="n">
        <v>0.000295</v>
      </c>
      <c r="BP299" t="n">
        <v>0.00203</v>
      </c>
      <c r="BQ299" t="n">
        <v>0.0002</v>
      </c>
      <c r="BR299" t="n">
        <v>0.0106</v>
      </c>
      <c r="BS299" t="n">
        <v>0.0072</v>
      </c>
    </row>
    <row r="300">
      <c r="A300" t="inlineStr">
        <is>
          <t>OREAS0504d</t>
        </is>
      </c>
      <c r="B300" t="n">
        <v>0.000264</v>
      </c>
      <c r="C300" t="n">
        <v>7.36</v>
      </c>
      <c r="D300" t="n">
        <v>0.00496</v>
      </c>
      <c r="E300" t="n">
        <v>0.000146</v>
      </c>
      <c r="F300" s="2" t="n">
        <v>0.001</v>
      </c>
      <c r="G300" t="n">
        <v>0.08160000000000001</v>
      </c>
      <c r="H300" t="n">
        <v>0.000207</v>
      </c>
      <c r="I300" t="n">
        <v>0.000316</v>
      </c>
      <c r="J300" t="n">
        <v>2.01</v>
      </c>
      <c r="K300" t="n">
        <v>0.00013</v>
      </c>
      <c r="L300" t="n">
        <v>0.0055</v>
      </c>
      <c r="M300" t="inlineStr">
        <is>
          <t>T</t>
        </is>
      </c>
      <c r="N300" t="n">
        <v>0.00215</v>
      </c>
      <c r="O300" t="n">
        <v>0.00411</v>
      </c>
      <c r="P300" t="n">
        <v>0.000759</v>
      </c>
      <c r="Q300" t="n">
        <v>1.1</v>
      </c>
      <c r="R300" t="n">
        <v>0.000323</v>
      </c>
      <c r="S300" t="n">
        <v>0.000145</v>
      </c>
      <c r="T300" t="n">
        <v>0.000116</v>
      </c>
      <c r="U300" t="n">
        <v>4.57</v>
      </c>
      <c r="V300" t="n">
        <v>0.00181</v>
      </c>
      <c r="W300" t="n">
        <v>0.000477</v>
      </c>
      <c r="X300" t="n">
        <v>1.3e-05</v>
      </c>
      <c r="Y300" t="n">
        <v>0.000186</v>
      </c>
      <c r="Z300" t="n">
        <v>9.6e-06</v>
      </c>
      <c r="AA300" t="n">
        <v>5.5e-05</v>
      </c>
      <c r="AB300" t="n">
        <v>7.3e-05</v>
      </c>
      <c r="AC300" t="inlineStr">
        <is>
          <t>T</t>
        </is>
      </c>
      <c r="AD300" t="n">
        <v>2.97</v>
      </c>
      <c r="AE300" t="n">
        <v>0.00276</v>
      </c>
      <c r="AF300" t="n">
        <v>0.00395</v>
      </c>
      <c r="AG300" t="n">
        <v>2e-05</v>
      </c>
      <c r="AH300" t="n">
        <v>0.98</v>
      </c>
      <c r="AI300" t="n">
        <v>0.038</v>
      </c>
      <c r="AJ300" t="n">
        <v>0.0507</v>
      </c>
      <c r="AK300" t="n">
        <v>2.05</v>
      </c>
      <c r="AL300" t="n">
        <v>0.000977</v>
      </c>
      <c r="AM300" t="n">
        <v>0.00268</v>
      </c>
      <c r="AN300" t="n">
        <v>0.00342</v>
      </c>
      <c r="AO300" t="n">
        <v>0.08699999999999999</v>
      </c>
      <c r="AP300" t="n">
        <v>0.0116</v>
      </c>
      <c r="AQ300" t="inlineStr">
        <is>
          <t>T</t>
        </is>
      </c>
      <c r="AR300" t="n">
        <v>0.000663</v>
      </c>
      <c r="AS300" t="inlineStr">
        <is>
          <t>T</t>
        </is>
      </c>
      <c r="AT300" t="n">
        <v>0.007</v>
      </c>
      <c r="AU300" t="n">
        <v>1.1e-05</v>
      </c>
      <c r="AV300" t="inlineStr">
        <is>
          <t>T</t>
        </is>
      </c>
      <c r="AW300" t="inlineStr">
        <is>
          <t>T</t>
        </is>
      </c>
      <c r="AX300" t="n">
        <v>1.72</v>
      </c>
      <c r="AY300" t="n">
        <v>0.000552</v>
      </c>
      <c r="AZ300" t="n">
        <v>0.000974</v>
      </c>
      <c r="BA300" t="n">
        <v>0.00118</v>
      </c>
      <c r="BB300" t="inlineStr">
        <is>
          <t>T</t>
        </is>
      </c>
      <c r="BC300" t="n">
        <v>0.000538</v>
      </c>
      <c r="BD300" t="n">
        <v>0.000422</v>
      </c>
      <c r="BE300" t="n">
        <v>0.0279</v>
      </c>
      <c r="BF300" t="n">
        <v>8.4e-05</v>
      </c>
      <c r="BG300" t="n">
        <v>6.2e-05</v>
      </c>
      <c r="BH300" t="n">
        <v>0.00016</v>
      </c>
      <c r="BI300" t="n">
        <v>0.001</v>
      </c>
      <c r="BJ300" t="n">
        <v>0.326</v>
      </c>
      <c r="BK300" t="n">
        <v>7.2e-05</v>
      </c>
      <c r="BL300" t="n">
        <v>2e-05</v>
      </c>
      <c r="BM300" t="n">
        <v>0.000294</v>
      </c>
      <c r="BN300" t="n">
        <v>0.0073</v>
      </c>
      <c r="BO300" t="n">
        <v>0.000879</v>
      </c>
      <c r="BP300" t="n">
        <v>0.00142</v>
      </c>
      <c r="BQ300" t="n">
        <v>0.000123</v>
      </c>
      <c r="BR300" t="n">
        <v>0.0446</v>
      </c>
      <c r="BS300" t="n">
        <v>0.0059</v>
      </c>
    </row>
    <row r="301">
      <c r="A301" t="inlineStr">
        <is>
          <t>OREAS0505</t>
        </is>
      </c>
      <c r="B301" t="n">
        <v>0.000153</v>
      </c>
      <c r="C301" t="n">
        <v>7.45</v>
      </c>
      <c r="D301" t="n">
        <v>0.00304</v>
      </c>
      <c r="E301" t="n">
        <v>5.55e-05</v>
      </c>
      <c r="F301" t="inlineStr">
        <is>
          <t>T</t>
        </is>
      </c>
      <c r="G301" t="n">
        <v>0.1011</v>
      </c>
      <c r="H301" t="n">
        <v>0.000242</v>
      </c>
      <c r="I301" t="n">
        <v>0.000252</v>
      </c>
      <c r="J301" t="n">
        <v>1.78</v>
      </c>
      <c r="K301" t="n">
        <v>3e-05</v>
      </c>
      <c r="L301" t="n">
        <v>0.0067</v>
      </c>
      <c r="M301" t="inlineStr">
        <is>
          <t>T</t>
        </is>
      </c>
      <c r="N301" t="n">
        <v>0.000839</v>
      </c>
      <c r="O301" t="n">
        <v>0.00424</v>
      </c>
      <c r="P301" t="n">
        <v>0.0009700000000000001</v>
      </c>
      <c r="Q301" t="n">
        <v>0.321</v>
      </c>
      <c r="R301" t="n">
        <v>0.000374</v>
      </c>
      <c r="S301" t="n">
        <v>0.000143</v>
      </c>
      <c r="T301" t="n">
        <v>0.00012</v>
      </c>
      <c r="U301" t="n">
        <v>3.34</v>
      </c>
      <c r="V301" t="n">
        <v>0.00196</v>
      </c>
      <c r="W301" t="n">
        <v>0.000563</v>
      </c>
      <c r="X301" t="n">
        <v>1.2e-05</v>
      </c>
      <c r="Y301" t="n">
        <v>0.000193</v>
      </c>
      <c r="Z301" t="inlineStr">
        <is>
          <t>T</t>
        </is>
      </c>
      <c r="AA301" t="n">
        <v>6.1e-05</v>
      </c>
      <c r="AB301" t="n">
        <v>1e-05</v>
      </c>
      <c r="AC301" t="inlineStr">
        <is>
          <t>T</t>
        </is>
      </c>
      <c r="AD301" t="n">
        <v>3.15</v>
      </c>
      <c r="AE301" t="n">
        <v>0.00322</v>
      </c>
      <c r="AF301" t="n">
        <v>0.00465</v>
      </c>
      <c r="AG301" t="n">
        <v>1.8e-05</v>
      </c>
      <c r="AH301" t="n">
        <v>0.771</v>
      </c>
      <c r="AI301" t="n">
        <v>0.036</v>
      </c>
      <c r="AJ301" t="n">
        <v>0.0066</v>
      </c>
      <c r="AK301" t="n">
        <v>2.14</v>
      </c>
      <c r="AL301" t="n">
        <v>0.00117</v>
      </c>
      <c r="AM301" t="n">
        <v>0.00312</v>
      </c>
      <c r="AN301" t="n">
        <v>0.00163</v>
      </c>
      <c r="AO301" t="n">
        <v>0.08599999999999999</v>
      </c>
      <c r="AP301" t="n">
        <v>0.00267</v>
      </c>
      <c r="AQ301" t="inlineStr">
        <is>
          <t>T</t>
        </is>
      </c>
      <c r="AR301" t="n">
        <v>0.0008140000000000001</v>
      </c>
      <c r="AS301" t="inlineStr">
        <is>
          <t>T</t>
        </is>
      </c>
      <c r="AT301" t="n">
        <v>0.0092</v>
      </c>
      <c r="AU301" t="n">
        <v>5.4e-06</v>
      </c>
      <c r="AV301" t="inlineStr">
        <is>
          <t>T</t>
        </is>
      </c>
      <c r="AW301" t="inlineStr">
        <is>
          <t>T</t>
        </is>
      </c>
      <c r="AX301" t="n">
        <v>0.446</v>
      </c>
      <c r="AY301" t="n">
        <v>0.00035</v>
      </c>
      <c r="AZ301" t="n">
        <v>0.0008809999999999999</v>
      </c>
      <c r="BA301" t="n">
        <v>0.000439</v>
      </c>
      <c r="BB301" t="inlineStr">
        <is>
          <t>T</t>
        </is>
      </c>
      <c r="BC301" t="n">
        <v>0.000355</v>
      </c>
      <c r="BD301" t="n">
        <v>0.000494</v>
      </c>
      <c r="BE301" t="n">
        <v>0.0253</v>
      </c>
      <c r="BF301" t="n">
        <v>0.000102</v>
      </c>
      <c r="BG301" t="n">
        <v>7.499999999999999e-05</v>
      </c>
      <c r="BH301" t="n">
        <v>5.4e-05</v>
      </c>
      <c r="BI301" t="n">
        <v>0.00129</v>
      </c>
      <c r="BJ301" t="n">
        <v>0.34</v>
      </c>
      <c r="BK301" t="n">
        <v>8.6e-05</v>
      </c>
      <c r="BL301" t="n">
        <v>2e-05</v>
      </c>
      <c r="BM301" t="n">
        <v>0.000366</v>
      </c>
      <c r="BN301" t="n">
        <v>0.0065</v>
      </c>
      <c r="BO301" t="n">
        <v>0.000849</v>
      </c>
      <c r="BP301" t="n">
        <v>0.00151</v>
      </c>
      <c r="BQ301" t="n">
        <v>0.000117</v>
      </c>
      <c r="BR301" t="n">
        <v>0.008800000000000001</v>
      </c>
      <c r="BS301" t="n">
        <v>0.0063</v>
      </c>
    </row>
    <row r="302">
      <c r="A302" t="inlineStr">
        <is>
          <t>OREAS0505b</t>
        </is>
      </c>
      <c r="B302" t="n">
        <v>0.000128</v>
      </c>
      <c r="C302" t="n">
        <v>7.52</v>
      </c>
      <c r="D302" t="n">
        <v>0.000945</v>
      </c>
      <c r="E302" t="n">
        <v>5.54e-05</v>
      </c>
      <c r="F302" s="2" t="n">
        <v>0.001</v>
      </c>
      <c r="G302" t="n">
        <v>0.0955</v>
      </c>
      <c r="H302" t="n">
        <v>0.000237</v>
      </c>
      <c r="I302" t="n">
        <v>7.2e-05</v>
      </c>
      <c r="J302" t="n">
        <v>1.87</v>
      </c>
      <c r="K302" t="n">
        <v>2.9e-05</v>
      </c>
      <c r="L302" t="n">
        <v>0.0068</v>
      </c>
      <c r="M302" t="inlineStr">
        <is>
          <t>T</t>
        </is>
      </c>
      <c r="N302" t="n">
        <v>0.000918</v>
      </c>
      <c r="O302" t="n">
        <v>0.0058</v>
      </c>
      <c r="P302" t="n">
        <v>0.000954</v>
      </c>
      <c r="Q302" t="n">
        <v>0.32</v>
      </c>
      <c r="R302" t="n">
        <v>0.00033</v>
      </c>
      <c r="S302" t="n">
        <v>0.000136</v>
      </c>
      <c r="T302" t="n">
        <v>0.000136</v>
      </c>
      <c r="U302" t="n">
        <v>3.04</v>
      </c>
      <c r="V302" t="n">
        <v>0.00197</v>
      </c>
      <c r="W302" t="n">
        <v>0.00052</v>
      </c>
      <c r="X302" t="n">
        <v>1e-05</v>
      </c>
      <c r="Y302" t="n">
        <v>0.000204</v>
      </c>
      <c r="Z302" t="n">
        <v>2.1e-06</v>
      </c>
      <c r="AA302" t="n">
        <v>5.4e-05</v>
      </c>
      <c r="AB302" t="n">
        <v>8.1e-06</v>
      </c>
      <c r="AC302" t="inlineStr">
        <is>
          <t>T</t>
        </is>
      </c>
      <c r="AD302" t="n">
        <v>3.19</v>
      </c>
      <c r="AE302" t="n">
        <v>0.00336</v>
      </c>
      <c r="AF302" t="n">
        <v>0.00471</v>
      </c>
      <c r="AG302" t="n">
        <v>1.9e-05</v>
      </c>
      <c r="AH302" t="n">
        <v>0.789</v>
      </c>
      <c r="AI302" t="n">
        <v>0.042</v>
      </c>
      <c r="AJ302" t="n">
        <v>0.0068</v>
      </c>
      <c r="AK302" t="n">
        <v>2.11</v>
      </c>
      <c r="AL302" t="n">
        <v>0.00119</v>
      </c>
      <c r="AM302" t="n">
        <v>0.00284</v>
      </c>
      <c r="AN302" t="n">
        <v>0.00386</v>
      </c>
      <c r="AO302" t="n">
        <v>0.08599999999999999</v>
      </c>
      <c r="AP302" t="n">
        <v>0.00497</v>
      </c>
      <c r="AQ302" t="inlineStr">
        <is>
          <t>T</t>
        </is>
      </c>
      <c r="AR302" t="n">
        <v>0.00078</v>
      </c>
      <c r="AS302" t="inlineStr">
        <is>
          <t>T</t>
        </is>
      </c>
      <c r="AT302" t="n">
        <v>0.0089</v>
      </c>
      <c r="AU302" t="n">
        <v>2.3e-06</v>
      </c>
      <c r="AV302" t="inlineStr">
        <is>
          <t>T</t>
        </is>
      </c>
      <c r="AW302" t="inlineStr">
        <is>
          <t>T</t>
        </is>
      </c>
      <c r="AX302" t="n">
        <v>0.537</v>
      </c>
      <c r="AY302" t="n">
        <v>0.00101</v>
      </c>
      <c r="AZ302" t="n">
        <v>0.000858</v>
      </c>
      <c r="BA302" t="n">
        <v>0.000398</v>
      </c>
      <c r="BB302" t="inlineStr">
        <is>
          <t>T</t>
        </is>
      </c>
      <c r="BC302" t="n">
        <v>0.000626</v>
      </c>
      <c r="BD302" t="n">
        <v>0.000441</v>
      </c>
      <c r="BE302" t="n">
        <v>0.0266</v>
      </c>
      <c r="BF302" t="n">
        <v>0.000105</v>
      </c>
      <c r="BG302" t="n">
        <v>6.9e-05</v>
      </c>
      <c r="BH302" t="n">
        <v>1.6e-05</v>
      </c>
      <c r="BI302" t="n">
        <v>0.00123</v>
      </c>
      <c r="BJ302" t="n">
        <v>0.337</v>
      </c>
      <c r="BK302" t="n">
        <v>8.2e-05</v>
      </c>
      <c r="BL302" t="n">
        <v>1.8e-05</v>
      </c>
      <c r="BM302" t="n">
        <v>0.00034</v>
      </c>
      <c r="BN302" t="n">
        <v>0.0071</v>
      </c>
      <c r="BO302" t="n">
        <v>0.0009120000000000001</v>
      </c>
      <c r="BP302" t="n">
        <v>0.00149</v>
      </c>
      <c r="BQ302" t="n">
        <v>0.000117</v>
      </c>
      <c r="BR302" t="n">
        <v>0.0098</v>
      </c>
      <c r="BS302" t="n">
        <v>0.0068</v>
      </c>
    </row>
    <row r="303">
      <c r="A303" t="inlineStr">
        <is>
          <t>OREAS0506</t>
        </is>
      </c>
      <c r="B303" t="n">
        <v>0.000182</v>
      </c>
      <c r="C303" t="n">
        <v>7.57</v>
      </c>
      <c r="D303" t="n">
        <v>0.00377</v>
      </c>
      <c r="E303" t="n">
        <v>3.64e-05</v>
      </c>
      <c r="F303" t="inlineStr">
        <is>
          <t>T</t>
        </is>
      </c>
      <c r="G303" t="n">
        <v>0.1022</v>
      </c>
      <c r="H303" t="n">
        <v>0.00024</v>
      </c>
      <c r="I303" t="n">
        <v>0.000275</v>
      </c>
      <c r="J303" t="n">
        <v>1.72</v>
      </c>
      <c r="K303" t="n">
        <v>3.1e-05</v>
      </c>
      <c r="L303" t="n">
        <v>0.0067</v>
      </c>
      <c r="M303" t="inlineStr">
        <is>
          <t>T</t>
        </is>
      </c>
      <c r="N303" t="n">
        <v>0.000737</v>
      </c>
      <c r="O303" t="n">
        <v>0.00365</v>
      </c>
      <c r="P303" t="n">
        <v>0.000957</v>
      </c>
      <c r="Q303" t="n">
        <v>0.444</v>
      </c>
      <c r="R303" t="n">
        <v>0.000353</v>
      </c>
      <c r="S303" t="n">
        <v>0.00014</v>
      </c>
      <c r="T303" t="n">
        <v>0.000122</v>
      </c>
      <c r="U303" t="n">
        <v>2.79</v>
      </c>
      <c r="V303" t="n">
        <v>0.00195</v>
      </c>
      <c r="W303" t="n">
        <v>0.000552</v>
      </c>
      <c r="X303" t="n">
        <v>1e-05</v>
      </c>
      <c r="Y303" t="n">
        <v>0.000208</v>
      </c>
      <c r="Z303" t="inlineStr">
        <is>
          <t>T</t>
        </is>
      </c>
      <c r="AA303" t="n">
        <v>5.9e-05</v>
      </c>
      <c r="AB303" t="n">
        <v>1e-05</v>
      </c>
      <c r="AC303" t="inlineStr">
        <is>
          <t>T</t>
        </is>
      </c>
      <c r="AD303" t="n">
        <v>3.32</v>
      </c>
      <c r="AE303" t="n">
        <v>0.00315</v>
      </c>
      <c r="AF303" t="n">
        <v>0.00441</v>
      </c>
      <c r="AG303" t="n">
        <v>1.8e-05</v>
      </c>
      <c r="AH303" t="n">
        <v>0.703</v>
      </c>
      <c r="AI303" t="n">
        <v>0.033</v>
      </c>
      <c r="AJ303" t="n">
        <v>0.008699999999999999</v>
      </c>
      <c r="AK303" t="n">
        <v>2.2</v>
      </c>
      <c r="AL303" t="n">
        <v>0.00118</v>
      </c>
      <c r="AM303" t="n">
        <v>0.00303</v>
      </c>
      <c r="AN303" t="n">
        <v>0.00145</v>
      </c>
      <c r="AO303" t="n">
        <v>0.08699999999999999</v>
      </c>
      <c r="AP303" t="n">
        <v>0.00277</v>
      </c>
      <c r="AQ303" t="inlineStr">
        <is>
          <t>T</t>
        </is>
      </c>
      <c r="AR303" t="n">
        <v>0.000802</v>
      </c>
      <c r="AS303" t="inlineStr">
        <is>
          <t>T</t>
        </is>
      </c>
      <c r="AT303" t="n">
        <v>0.0091</v>
      </c>
      <c r="AU303" t="n">
        <v>7.2e-06</v>
      </c>
      <c r="AV303" t="inlineStr">
        <is>
          <t>T</t>
        </is>
      </c>
      <c r="AW303" t="inlineStr">
        <is>
          <t>T</t>
        </is>
      </c>
      <c r="AX303" t="n">
        <v>0.589</v>
      </c>
      <c r="AY303" t="n">
        <v>0.000427</v>
      </c>
      <c r="AZ303" t="n">
        <v>0.000794</v>
      </c>
      <c r="BA303" t="n">
        <v>0.000519</v>
      </c>
      <c r="BB303" t="inlineStr">
        <is>
          <t>T</t>
        </is>
      </c>
      <c r="BC303" t="n">
        <v>0.000351</v>
      </c>
      <c r="BD303" t="n">
        <v>0.000474</v>
      </c>
      <c r="BE303" t="n">
        <v>0.0279</v>
      </c>
      <c r="BF303" t="n">
        <v>0.0001</v>
      </c>
      <c r="BG303" t="n">
        <v>7.4e-05</v>
      </c>
      <c r="BH303" t="n">
        <v>6e-05</v>
      </c>
      <c r="BI303" t="n">
        <v>0.00125</v>
      </c>
      <c r="BJ303" t="n">
        <v>0.33</v>
      </c>
      <c r="BK303" t="n">
        <v>8.500000000000001e-05</v>
      </c>
      <c r="BL303" t="n">
        <v>1.9e-05</v>
      </c>
      <c r="BM303" t="n">
        <v>0.000351</v>
      </c>
      <c r="BN303" t="n">
        <v>0.0058</v>
      </c>
      <c r="BO303" t="n">
        <v>0.000811</v>
      </c>
      <c r="BP303" t="n">
        <v>0.00146</v>
      </c>
      <c r="BQ303" t="n">
        <v>0.000116</v>
      </c>
      <c r="BR303" t="n">
        <v>0.0091</v>
      </c>
      <c r="BS303" t="n">
        <v>0.0069</v>
      </c>
    </row>
    <row r="304">
      <c r="A304" t="inlineStr">
        <is>
          <t>OREAS0507</t>
        </is>
      </c>
      <c r="B304" t="n">
        <v>0.000134</v>
      </c>
      <c r="C304" t="n">
        <v>7.43</v>
      </c>
      <c r="D304" t="n">
        <v>0.00467</v>
      </c>
      <c r="E304" t="n">
        <v>1.76e-05</v>
      </c>
      <c r="F304" t="inlineStr">
        <is>
          <t>T</t>
        </is>
      </c>
      <c r="G304" t="n">
        <v>0.1103</v>
      </c>
      <c r="H304" t="n">
        <v>0.000255</v>
      </c>
      <c r="I304" t="n">
        <v>0.000178</v>
      </c>
      <c r="J304" t="n">
        <v>1.71</v>
      </c>
      <c r="K304" t="n">
        <v>6.9e-05</v>
      </c>
      <c r="L304" t="n">
        <v>0.007</v>
      </c>
      <c r="M304" t="inlineStr">
        <is>
          <t>T</t>
        </is>
      </c>
      <c r="N304" t="n">
        <v>0.000793</v>
      </c>
      <c r="O304" t="n">
        <v>0.00433</v>
      </c>
      <c r="P304" t="n">
        <v>0.00109</v>
      </c>
      <c r="Q304" t="n">
        <v>0.622</v>
      </c>
      <c r="R304" t="n">
        <v>0.000377</v>
      </c>
      <c r="S304" t="n">
        <v>0.000143</v>
      </c>
      <c r="T304" t="n">
        <v>0.000133</v>
      </c>
      <c r="U304" t="n">
        <v>3.13</v>
      </c>
      <c r="V304" t="n">
        <v>0.00203</v>
      </c>
      <c r="W304" t="n">
        <v>0.000598</v>
      </c>
      <c r="X304" t="n">
        <v>1.3e-05</v>
      </c>
      <c r="Y304" t="n">
        <v>0.000198</v>
      </c>
      <c r="Z304" t="inlineStr">
        <is>
          <t>T</t>
        </is>
      </c>
      <c r="AA304" t="n">
        <v>6.2e-05</v>
      </c>
      <c r="AB304" t="n">
        <v>1.5e-05</v>
      </c>
      <c r="AC304" t="inlineStr">
        <is>
          <t>T</t>
        </is>
      </c>
      <c r="AD304" t="n">
        <v>3.07</v>
      </c>
      <c r="AE304" t="n">
        <v>0.00339</v>
      </c>
      <c r="AF304" t="n">
        <v>0.005</v>
      </c>
      <c r="AG304" t="n">
        <v>1.8e-05</v>
      </c>
      <c r="AH304" t="n">
        <v>0.712</v>
      </c>
      <c r="AI304" t="n">
        <v>0.035</v>
      </c>
      <c r="AJ304" t="n">
        <v>0.0114</v>
      </c>
      <c r="AK304" t="n">
        <v>2.1</v>
      </c>
      <c r="AL304" t="n">
        <v>0.00126</v>
      </c>
      <c r="AM304" t="n">
        <v>0.00339</v>
      </c>
      <c r="AN304" t="n">
        <v>0.00158</v>
      </c>
      <c r="AO304" t="n">
        <v>0.08699999999999999</v>
      </c>
      <c r="AP304" t="n">
        <v>0.00371</v>
      </c>
      <c r="AQ304" t="inlineStr">
        <is>
          <t>T</t>
        </is>
      </c>
      <c r="AR304" t="n">
        <v>0.000869</v>
      </c>
      <c r="AS304" t="inlineStr">
        <is>
          <t>T</t>
        </is>
      </c>
      <c r="AT304" t="n">
        <v>0.0103</v>
      </c>
      <c r="AU304" t="n">
        <v>8.5e-06</v>
      </c>
      <c r="AV304" t="inlineStr">
        <is>
          <t>T</t>
        </is>
      </c>
      <c r="AW304" t="inlineStr">
        <is>
          <t>T</t>
        </is>
      </c>
      <c r="AX304" t="n">
        <v>0.739</v>
      </c>
      <c r="AY304" t="n">
        <v>0.000532</v>
      </c>
      <c r="AZ304" t="n">
        <v>0.000839</v>
      </c>
      <c r="BA304" t="n">
        <v>0.000411</v>
      </c>
      <c r="BB304" t="inlineStr">
        <is>
          <t>T</t>
        </is>
      </c>
      <c r="BC304" t="n">
        <v>0.000358</v>
      </c>
      <c r="BD304" t="n">
        <v>0.000504</v>
      </c>
      <c r="BE304" t="n">
        <v>0.0217</v>
      </c>
      <c r="BF304" t="n">
        <v>0.000113</v>
      </c>
      <c r="BG304" t="n">
        <v>7.9e-05</v>
      </c>
      <c r="BH304" t="n">
        <v>6.499999999999999e-05</v>
      </c>
      <c r="BI304" t="n">
        <v>0.00139</v>
      </c>
      <c r="BJ304" t="n">
        <v>0.35</v>
      </c>
      <c r="BK304" t="n">
        <v>9.3e-05</v>
      </c>
      <c r="BL304" t="n">
        <v>1.9e-05</v>
      </c>
      <c r="BM304" t="n">
        <v>0.000409</v>
      </c>
      <c r="BN304" t="n">
        <v>0.006</v>
      </c>
      <c r="BO304" t="n">
        <v>0.000928</v>
      </c>
      <c r="BP304" t="n">
        <v>0.00155</v>
      </c>
      <c r="BQ304" t="n">
        <v>0.000121</v>
      </c>
      <c r="BR304" t="n">
        <v>0.0161</v>
      </c>
      <c r="BS304" t="n">
        <v>0.0064</v>
      </c>
    </row>
    <row r="305">
      <c r="A305" t="inlineStr">
        <is>
          <t>OREAS0508</t>
        </is>
      </c>
      <c r="B305" t="n">
        <v>0.000135</v>
      </c>
      <c r="C305" t="n">
        <v>7.47</v>
      </c>
      <c r="D305" t="n">
        <v>0.00143</v>
      </c>
      <c r="E305" t="n">
        <v>4.7e-05</v>
      </c>
      <c r="F305" s="2" t="n">
        <v>0.001</v>
      </c>
      <c r="G305" t="n">
        <v>0.0934</v>
      </c>
      <c r="H305" t="n">
        <v>0.000244</v>
      </c>
      <c r="I305" t="n">
        <v>0.000113</v>
      </c>
      <c r="J305" t="n">
        <v>1.73</v>
      </c>
      <c r="K305" t="n">
        <v>3.8e-05</v>
      </c>
      <c r="L305" t="n">
        <v>0.0064</v>
      </c>
      <c r="M305" t="inlineStr">
        <is>
          <t>T</t>
        </is>
      </c>
      <c r="N305" t="n">
        <v>0.000942</v>
      </c>
      <c r="O305" t="n">
        <v>0.00396</v>
      </c>
      <c r="P305" t="n">
        <v>0.000837</v>
      </c>
      <c r="Q305" t="n">
        <v>0.548</v>
      </c>
      <c r="R305" t="n">
        <v>0.000323</v>
      </c>
      <c r="S305" t="n">
        <v>0.000135</v>
      </c>
      <c r="T305" t="n">
        <v>0.00012</v>
      </c>
      <c r="U305" t="n">
        <v>2.93</v>
      </c>
      <c r="V305" t="n">
        <v>0.00187</v>
      </c>
      <c r="W305" t="n">
        <v>0.000511</v>
      </c>
      <c r="X305" t="n">
        <v>8.8e-06</v>
      </c>
      <c r="Y305" t="n">
        <v>0.000213</v>
      </c>
      <c r="Z305" t="n">
        <v>3.1e-06</v>
      </c>
      <c r="AA305" t="n">
        <v>5.2e-05</v>
      </c>
      <c r="AB305" t="n">
        <v>1.7e-05</v>
      </c>
      <c r="AC305" t="inlineStr">
        <is>
          <t>T</t>
        </is>
      </c>
      <c r="AD305" t="n">
        <v>3.38</v>
      </c>
      <c r="AE305" t="n">
        <v>0.00308</v>
      </c>
      <c r="AF305" t="n">
        <v>0.00438</v>
      </c>
      <c r="AG305" t="n">
        <v>1.8e-05</v>
      </c>
      <c r="AH305" t="n">
        <v>0.694</v>
      </c>
      <c r="AI305" t="n">
        <v>0.033</v>
      </c>
      <c r="AJ305" t="n">
        <v>0.0152</v>
      </c>
      <c r="AK305" t="n">
        <v>2.15</v>
      </c>
      <c r="AL305" t="n">
        <v>0.00108</v>
      </c>
      <c r="AM305" t="n">
        <v>0.00293</v>
      </c>
      <c r="AN305" t="n">
        <v>0.00189</v>
      </c>
      <c r="AO305" t="n">
        <v>0.08500000000000001</v>
      </c>
      <c r="AP305" t="n">
        <v>0.00417</v>
      </c>
      <c r="AQ305" t="inlineStr">
        <is>
          <t>T</t>
        </is>
      </c>
      <c r="AR305" t="n">
        <v>0.000733</v>
      </c>
      <c r="AS305" t="inlineStr">
        <is>
          <t>T</t>
        </is>
      </c>
      <c r="AT305" t="n">
        <v>0.0081</v>
      </c>
      <c r="AU305" t="n">
        <v>2.5e-06</v>
      </c>
      <c r="AV305" t="inlineStr">
        <is>
          <t>T</t>
        </is>
      </c>
      <c r="AW305" t="inlineStr">
        <is>
          <t>T</t>
        </is>
      </c>
      <c r="AX305" t="n">
        <v>0.8139999999999999</v>
      </c>
      <c r="AY305" t="n">
        <v>0.0183</v>
      </c>
      <c r="AZ305" t="n">
        <v>0.0007470000000000001</v>
      </c>
      <c r="BA305" t="n">
        <v>0.000616</v>
      </c>
      <c r="BB305" t="inlineStr">
        <is>
          <t>T</t>
        </is>
      </c>
      <c r="BC305" t="n">
        <v>0.000575</v>
      </c>
      <c r="BD305" t="n">
        <v>0.000411</v>
      </c>
      <c r="BE305" t="n">
        <v>0.0299</v>
      </c>
      <c r="BF305" t="n">
        <v>0.0001</v>
      </c>
      <c r="BG305" t="n">
        <v>6.4e-05</v>
      </c>
      <c r="BH305" t="n">
        <v>3.9e-05</v>
      </c>
      <c r="BI305" t="n">
        <v>0.00117</v>
      </c>
      <c r="BJ305" t="n">
        <v>0.313</v>
      </c>
      <c r="BK305" t="n">
        <v>7.9e-05</v>
      </c>
      <c r="BL305" t="n">
        <v>1.8e-05</v>
      </c>
      <c r="BM305" t="n">
        <v>0.000337</v>
      </c>
      <c r="BN305" t="n">
        <v>0.0055</v>
      </c>
      <c r="BO305" t="n">
        <v>0.000955</v>
      </c>
      <c r="BP305" t="n">
        <v>0.00139</v>
      </c>
      <c r="BQ305" t="n">
        <v>0.000113</v>
      </c>
      <c r="BR305" t="n">
        <v>0.0132</v>
      </c>
      <c r="BS305" t="n">
        <v>0.0069</v>
      </c>
    </row>
    <row r="306">
      <c r="A306" t="inlineStr">
        <is>
          <t>OREAS0050c</t>
        </is>
      </c>
      <c r="B306" t="inlineStr">
        <is>
          <t>T</t>
        </is>
      </c>
      <c r="C306" t="inlineStr">
        <is>
          <t>T</t>
        </is>
      </c>
      <c r="D306" t="inlineStr">
        <is>
          <t>T</t>
        </is>
      </c>
      <c r="E306" t="n">
        <v>8.36e-05</v>
      </c>
      <c r="F306" t="inlineStr">
        <is>
          <t>T</t>
        </is>
      </c>
      <c r="G306" t="inlineStr">
        <is>
          <t>T</t>
        </is>
      </c>
      <c r="H306" t="inlineStr">
        <is>
          <t>T</t>
        </is>
      </c>
      <c r="I306" t="inlineStr">
        <is>
          <t>T</t>
        </is>
      </c>
      <c r="J306" t="inlineStr">
        <is>
          <t>T</t>
        </is>
      </c>
      <c r="K306" t="inlineStr">
        <is>
          <t>T</t>
        </is>
      </c>
      <c r="L306" t="inlineStr">
        <is>
          <t>T</t>
        </is>
      </c>
      <c r="M306" t="inlineStr">
        <is>
          <t>T</t>
        </is>
      </c>
      <c r="N306" t="inlineStr">
        <is>
          <t>T</t>
        </is>
      </c>
      <c r="O306" t="inlineStr">
        <is>
          <t>T</t>
        </is>
      </c>
      <c r="P306" t="inlineStr">
        <is>
          <t>T</t>
        </is>
      </c>
      <c r="Q306" t="n">
        <v>0.742</v>
      </c>
      <c r="R306" t="inlineStr">
        <is>
          <t>T</t>
        </is>
      </c>
      <c r="S306" t="inlineStr">
        <is>
          <t>T</t>
        </is>
      </c>
      <c r="T306" t="inlineStr">
        <is>
          <t>T</t>
        </is>
      </c>
      <c r="U306" t="inlineStr">
        <is>
          <t>T</t>
        </is>
      </c>
      <c r="V306" t="inlineStr">
        <is>
          <t>T</t>
        </is>
      </c>
      <c r="W306" t="inlineStr">
        <is>
          <t>T</t>
        </is>
      </c>
      <c r="X306" t="inlineStr">
        <is>
          <t>T</t>
        </is>
      </c>
      <c r="Y306" t="inlineStr">
        <is>
          <t>T</t>
        </is>
      </c>
      <c r="Z306" t="inlineStr">
        <is>
          <t>T</t>
        </is>
      </c>
      <c r="AA306" t="inlineStr">
        <is>
          <t>T</t>
        </is>
      </c>
      <c r="AB306" t="inlineStr">
        <is>
          <t>T</t>
        </is>
      </c>
      <c r="AC306" t="inlineStr">
        <is>
          <t>T</t>
        </is>
      </c>
      <c r="AD306" t="inlineStr">
        <is>
          <t>T</t>
        </is>
      </c>
      <c r="AE306" t="inlineStr">
        <is>
          <t>T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n">
        <v>0.0591</v>
      </c>
      <c r="AK306" t="inlineStr">
        <is>
          <t>T</t>
        </is>
      </c>
      <c r="AL306" t="inlineStr">
        <is>
          <t>T</t>
        </is>
      </c>
      <c r="AM306" t="inlineStr">
        <is>
          <t>T</t>
        </is>
      </c>
      <c r="AN306" t="inlineStr">
        <is>
          <t>T</t>
        </is>
      </c>
      <c r="AO306" t="inlineStr">
        <is>
          <t>T</t>
        </is>
      </c>
      <c r="AP306" t="inlineStr">
        <is>
          <t>T</t>
        </is>
      </c>
      <c r="AQ306" t="inlineStr">
        <is>
          <t>T</t>
        </is>
      </c>
      <c r="AR306" t="inlineStr">
        <is>
          <t>T</t>
        </is>
      </c>
      <c r="AS306" t="inlineStr">
        <is>
          <t>T</t>
        </is>
      </c>
      <c r="AT306" t="inlineStr">
        <is>
          <t>T</t>
        </is>
      </c>
      <c r="AU306" t="inlineStr">
        <is>
          <t>T</t>
        </is>
      </c>
      <c r="AV306" t="inlineStr">
        <is>
          <t>T</t>
        </is>
      </c>
      <c r="AW306" t="inlineStr">
        <is>
          <t>T</t>
        </is>
      </c>
      <c r="AX306" t="n">
        <v>0.944</v>
      </c>
      <c r="AY306" t="inlineStr">
        <is>
          <t>T</t>
        </is>
      </c>
      <c r="AZ306" t="inlineStr">
        <is>
          <t>T</t>
        </is>
      </c>
      <c r="BA306" t="inlineStr">
        <is>
          <t>T</t>
        </is>
      </c>
      <c r="BB306" t="inlineStr">
        <is>
          <t>T</t>
        </is>
      </c>
      <c r="BC306" t="inlineStr">
        <is>
          <t>T</t>
        </is>
      </c>
      <c r="BD306" t="inlineStr">
        <is>
          <t>T</t>
        </is>
      </c>
      <c r="BE306" t="inlineStr">
        <is>
          <t>T</t>
        </is>
      </c>
      <c r="BF306" t="inlineStr">
        <is>
          <t>T</t>
        </is>
      </c>
      <c r="BG306" t="inlineStr">
        <is>
          <t>T</t>
        </is>
      </c>
      <c r="BH306" t="inlineStr">
        <is>
          <t>T</t>
        </is>
      </c>
      <c r="BI306" t="inlineStr">
        <is>
          <t>T</t>
        </is>
      </c>
      <c r="BJ306" t="inlineStr">
        <is>
          <t>T</t>
        </is>
      </c>
      <c r="BK306" t="inlineStr">
        <is>
          <t>T</t>
        </is>
      </c>
      <c r="BL306" t="inlineStr">
        <is>
          <t>T</t>
        </is>
      </c>
      <c r="BM306" t="inlineStr">
        <is>
          <t>T</t>
        </is>
      </c>
      <c r="BN306" t="inlineStr">
        <is>
          <t>T</t>
        </is>
      </c>
      <c r="BO306" t="inlineStr">
        <is>
          <t>T</t>
        </is>
      </c>
      <c r="BP306" t="inlineStr">
        <is>
          <t>T</t>
        </is>
      </c>
      <c r="BQ306" t="inlineStr">
        <is>
          <t>T</t>
        </is>
      </c>
      <c r="BR306" t="inlineStr">
        <is>
          <t>T</t>
        </is>
      </c>
      <c r="BS306" t="inlineStr">
        <is>
          <t>T</t>
        </is>
      </c>
    </row>
    <row r="307">
      <c r="A307" t="inlineStr">
        <is>
          <t>OREAS0050P</t>
        </is>
      </c>
      <c r="B307" t="inlineStr">
        <is>
          <t>T</t>
        </is>
      </c>
      <c r="C307" t="inlineStr">
        <is>
          <t>T</t>
        </is>
      </c>
      <c r="D307" t="inlineStr">
        <is>
          <t>T</t>
        </is>
      </c>
      <c r="E307" t="n">
        <v>7.270000000000001e-05</v>
      </c>
      <c r="F307" t="inlineStr">
        <is>
          <t>T</t>
        </is>
      </c>
      <c r="G307" t="inlineStr">
        <is>
          <t>T</t>
        </is>
      </c>
      <c r="H307" t="inlineStr">
        <is>
          <t>T</t>
        </is>
      </c>
      <c r="I307" t="inlineStr">
        <is>
          <t>T</t>
        </is>
      </c>
      <c r="J307" t="inlineStr">
        <is>
          <t>T</t>
        </is>
      </c>
      <c r="K307" t="inlineStr">
        <is>
          <t>T</t>
        </is>
      </c>
      <c r="L307" t="inlineStr">
        <is>
          <t>T</t>
        </is>
      </c>
      <c r="M307" t="inlineStr">
        <is>
          <t>T</t>
        </is>
      </c>
      <c r="N307" t="inlineStr">
        <is>
          <t>T</t>
        </is>
      </c>
      <c r="O307" t="inlineStr">
        <is>
          <t>T</t>
        </is>
      </c>
      <c r="P307" t="inlineStr">
        <is>
          <t>T</t>
        </is>
      </c>
      <c r="Q307" t="n">
        <v>0.6909999999999999</v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>
        <is>
          <t>T</t>
        </is>
      </c>
      <c r="AC307" t="inlineStr">
        <is>
          <t>T</t>
        </is>
      </c>
      <c r="AD307" t="inlineStr">
        <is>
          <t>T</t>
        </is>
      </c>
      <c r="AE307" t="inlineStr">
        <is>
          <t>T</t>
        </is>
      </c>
      <c r="AF307" t="inlineStr">
        <is>
          <t>T</t>
        </is>
      </c>
      <c r="AG307" t="inlineStr">
        <is>
          <t>T</t>
        </is>
      </c>
      <c r="AH307" t="inlineStr">
        <is>
          <t>T</t>
        </is>
      </c>
      <c r="AI307" t="inlineStr">
        <is>
          <t>T</t>
        </is>
      </c>
      <c r="AJ307" t="inlineStr">
        <is>
          <t>T</t>
        </is>
      </c>
      <c r="AK307" t="inlineStr">
        <is>
          <t>T</t>
        </is>
      </c>
      <c r="AL307" t="inlineStr">
        <is>
          <t>T</t>
        </is>
      </c>
      <c r="AM307" t="inlineStr">
        <is>
          <t>T</t>
        </is>
      </c>
      <c r="AN307" t="inlineStr">
        <is>
          <t>T</t>
        </is>
      </c>
      <c r="AO307" t="inlineStr">
        <is>
          <t>T</t>
        </is>
      </c>
      <c r="AP307" t="inlineStr">
        <is>
          <t>T</t>
        </is>
      </c>
      <c r="AQ307" t="inlineStr">
        <is>
          <t>T</t>
        </is>
      </c>
      <c r="AR307" t="inlineStr">
        <is>
          <t>T</t>
        </is>
      </c>
      <c r="AS307" t="inlineStr">
        <is>
          <t>T</t>
        </is>
      </c>
      <c r="AT307" t="inlineStr">
        <is>
          <t>T</t>
        </is>
      </c>
      <c r="AU307" t="inlineStr">
        <is>
          <t>T</t>
        </is>
      </c>
      <c r="AV307" t="inlineStr">
        <is>
          <t>T</t>
        </is>
      </c>
      <c r="AW307" t="inlineStr">
        <is>
          <t>T</t>
        </is>
      </c>
      <c r="AX307" t="inlineStr">
        <is>
          <t>T</t>
        </is>
      </c>
      <c r="AY307" t="inlineStr">
        <is>
          <t>T</t>
        </is>
      </c>
      <c r="AZ307" t="inlineStr">
        <is>
          <t>T</t>
        </is>
      </c>
      <c r="BA307" t="inlineStr">
        <is>
          <t>T</t>
        </is>
      </c>
      <c r="BB307" t="inlineStr">
        <is>
          <t>T</t>
        </is>
      </c>
      <c r="BC307" t="inlineStr">
        <is>
          <t>T</t>
        </is>
      </c>
      <c r="BD307" t="inlineStr">
        <is>
          <t>T</t>
        </is>
      </c>
      <c r="BE307" t="inlineStr">
        <is>
          <t>T</t>
        </is>
      </c>
      <c r="BF307" t="inlineStr">
        <is>
          <t>T</t>
        </is>
      </c>
      <c r="BG307" t="inlineStr">
        <is>
          <t>T</t>
        </is>
      </c>
      <c r="BH307" t="inlineStr">
        <is>
          <t>T</t>
        </is>
      </c>
      <c r="BI307" t="inlineStr">
        <is>
          <t>T</t>
        </is>
      </c>
      <c r="BJ307" t="inlineStr">
        <is>
          <t>T</t>
        </is>
      </c>
      <c r="BK307" t="inlineStr">
        <is>
          <t>T</t>
        </is>
      </c>
      <c r="BL307" t="inlineStr">
        <is>
          <t>T</t>
        </is>
      </c>
      <c r="BM307" t="inlineStr">
        <is>
          <t>T</t>
        </is>
      </c>
      <c r="BN307" t="inlineStr">
        <is>
          <t>T</t>
        </is>
      </c>
      <c r="BO307" t="inlineStr">
        <is>
          <t>T</t>
        </is>
      </c>
      <c r="BP307" t="inlineStr">
        <is>
          <t>T</t>
        </is>
      </c>
      <c r="BQ307" t="inlineStr">
        <is>
          <t>T</t>
        </is>
      </c>
      <c r="BR307" t="inlineStr">
        <is>
          <t>T</t>
        </is>
      </c>
      <c r="BS307" t="inlineStr">
        <is>
          <t>T</t>
        </is>
      </c>
    </row>
    <row r="308">
      <c r="A308" t="inlineStr">
        <is>
          <t>OREAS0050Pb</t>
        </is>
      </c>
      <c r="B308" t="inlineStr">
        <is>
          <t>T</t>
        </is>
      </c>
      <c r="C308" t="inlineStr">
        <is>
          <t>T</t>
        </is>
      </c>
      <c r="D308" t="inlineStr">
        <is>
          <t>T</t>
        </is>
      </c>
      <c r="E308" t="n">
        <v>8.41e-05</v>
      </c>
      <c r="F308" t="inlineStr">
        <is>
          <t>T</t>
        </is>
      </c>
      <c r="G308" t="inlineStr">
        <is>
          <t>T</t>
        </is>
      </c>
      <c r="H308" t="inlineStr">
        <is>
          <t>T</t>
        </is>
      </c>
      <c r="I308" t="inlineStr">
        <is>
          <t>T</t>
        </is>
      </c>
      <c r="J308" t="inlineStr">
        <is>
          <t>T</t>
        </is>
      </c>
      <c r="K308" t="inlineStr">
        <is>
          <t>T</t>
        </is>
      </c>
      <c r="L308" t="inlineStr">
        <is>
          <t>T</t>
        </is>
      </c>
      <c r="M308" t="inlineStr">
        <is>
          <t>T</t>
        </is>
      </c>
      <c r="N308" t="inlineStr">
        <is>
          <t>T</t>
        </is>
      </c>
      <c r="O308" t="inlineStr">
        <is>
          <t>T</t>
        </is>
      </c>
      <c r="P308" t="inlineStr">
        <is>
          <t>T</t>
        </is>
      </c>
      <c r="Q308" t="n">
        <v>0.744</v>
      </c>
      <c r="R308" t="inlineStr">
        <is>
          <t>T</t>
        </is>
      </c>
      <c r="S308" t="inlineStr">
        <is>
          <t>T</t>
        </is>
      </c>
      <c r="T308" t="inlineStr">
        <is>
          <t>T</t>
        </is>
      </c>
      <c r="U308" t="inlineStr">
        <is>
          <t>T</t>
        </is>
      </c>
      <c r="V308" t="inlineStr">
        <is>
          <t>T</t>
        </is>
      </c>
      <c r="W308" t="inlineStr">
        <is>
          <t>T</t>
        </is>
      </c>
      <c r="X308" t="inlineStr">
        <is>
          <t>T</t>
        </is>
      </c>
      <c r="Y308" t="inlineStr">
        <is>
          <t>T</t>
        </is>
      </c>
      <c r="Z308" t="inlineStr">
        <is>
          <t>T</t>
        </is>
      </c>
      <c r="AA308" t="inlineStr">
        <is>
          <t>T</t>
        </is>
      </c>
      <c r="AB308" t="inlineStr">
        <is>
          <t>T</t>
        </is>
      </c>
      <c r="AC308" t="inlineStr">
        <is>
          <t>T</t>
        </is>
      </c>
      <c r="AD308" t="inlineStr">
        <is>
          <t>T</t>
        </is>
      </c>
      <c r="AE308" t="inlineStr">
        <is>
          <t>T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T</t>
        </is>
      </c>
      <c r="AK308" t="inlineStr">
        <is>
          <t>T</t>
        </is>
      </c>
      <c r="AL308" t="inlineStr">
        <is>
          <t>T</t>
        </is>
      </c>
      <c r="AM308" t="inlineStr">
        <is>
          <t>T</t>
        </is>
      </c>
      <c r="AN308" t="inlineStr">
        <is>
          <t>T</t>
        </is>
      </c>
      <c r="AO308" t="inlineStr">
        <is>
          <t>T</t>
        </is>
      </c>
      <c r="AP308" t="inlineStr">
        <is>
          <t>T</t>
        </is>
      </c>
      <c r="AQ308" t="inlineStr">
        <is>
          <t>T</t>
        </is>
      </c>
      <c r="AR308" t="inlineStr">
        <is>
          <t>T</t>
        </is>
      </c>
      <c r="AS308" t="inlineStr">
        <is>
          <t>T</t>
        </is>
      </c>
      <c r="AT308" t="inlineStr">
        <is>
          <t>T</t>
        </is>
      </c>
      <c r="AU308" t="inlineStr">
        <is>
          <t>T</t>
        </is>
      </c>
      <c r="AV308" t="inlineStr">
        <is>
          <t>T</t>
        </is>
      </c>
      <c r="AW308" t="inlineStr">
        <is>
          <t>T</t>
        </is>
      </c>
      <c r="AX308" t="inlineStr">
        <is>
          <t>T</t>
        </is>
      </c>
      <c r="AY308" t="inlineStr">
        <is>
          <t>T</t>
        </is>
      </c>
      <c r="AZ308" t="inlineStr">
        <is>
          <t>T</t>
        </is>
      </c>
      <c r="BA308" t="inlineStr">
        <is>
          <t>T</t>
        </is>
      </c>
      <c r="BB308" t="inlineStr">
        <is>
          <t>T</t>
        </is>
      </c>
      <c r="BC308" t="inlineStr">
        <is>
          <t>T</t>
        </is>
      </c>
      <c r="BD308" t="inlineStr">
        <is>
          <t>T</t>
        </is>
      </c>
      <c r="BE308" t="inlineStr">
        <is>
          <t>T</t>
        </is>
      </c>
      <c r="BF308" t="inlineStr">
        <is>
          <t>T</t>
        </is>
      </c>
      <c r="BG308" t="inlineStr">
        <is>
          <t>T</t>
        </is>
      </c>
      <c r="BH308" t="inlineStr">
        <is>
          <t>T</t>
        </is>
      </c>
      <c r="BI308" t="inlineStr">
        <is>
          <t>T</t>
        </is>
      </c>
      <c r="BJ308" t="inlineStr">
        <is>
          <t>T</t>
        </is>
      </c>
      <c r="BK308" t="inlineStr">
        <is>
          <t>T</t>
        </is>
      </c>
      <c r="BL308" t="inlineStr">
        <is>
          <t>T</t>
        </is>
      </c>
      <c r="BM308" t="inlineStr">
        <is>
          <t>T</t>
        </is>
      </c>
      <c r="BN308" t="inlineStr">
        <is>
          <t>T</t>
        </is>
      </c>
      <c r="BO308" t="inlineStr">
        <is>
          <t>T</t>
        </is>
      </c>
      <c r="BP308" t="inlineStr">
        <is>
          <t>T</t>
        </is>
      </c>
      <c r="BQ308" t="inlineStr">
        <is>
          <t>T</t>
        </is>
      </c>
      <c r="BR308" t="inlineStr">
        <is>
          <t>T</t>
        </is>
      </c>
      <c r="BS308" t="inlineStr">
        <is>
          <t>T</t>
        </is>
      </c>
    </row>
    <row r="309">
      <c r="A309" t="inlineStr">
        <is>
          <t>OREAS0051P</t>
        </is>
      </c>
      <c r="B309" t="inlineStr">
        <is>
          <t>T</t>
        </is>
      </c>
      <c r="C309" t="inlineStr">
        <is>
          <t>T</t>
        </is>
      </c>
      <c r="D309" t="inlineStr">
        <is>
          <t>T</t>
        </is>
      </c>
      <c r="E309" t="n">
        <v>4.3e-05</v>
      </c>
      <c r="F309" t="inlineStr">
        <is>
          <t>T</t>
        </is>
      </c>
      <c r="G309" t="inlineStr">
        <is>
          <t>T</t>
        </is>
      </c>
      <c r="H309" t="inlineStr">
        <is>
          <t>T</t>
        </is>
      </c>
      <c r="I309" t="inlineStr">
        <is>
          <t>T</t>
        </is>
      </c>
      <c r="J309" t="inlineStr">
        <is>
          <t>T</t>
        </is>
      </c>
      <c r="K309" t="inlineStr">
        <is>
          <t>T</t>
        </is>
      </c>
      <c r="L309" t="inlineStr">
        <is>
          <t>T</t>
        </is>
      </c>
      <c r="M309" t="inlineStr">
        <is>
          <t>T</t>
        </is>
      </c>
      <c r="N309" t="inlineStr">
        <is>
          <t>T</t>
        </is>
      </c>
      <c r="O309" t="inlineStr">
        <is>
          <t>T</t>
        </is>
      </c>
      <c r="P309" t="inlineStr">
        <is>
          <t>T</t>
        </is>
      </c>
      <c r="Q309" t="n">
        <v>0.728</v>
      </c>
      <c r="R309" t="inlineStr">
        <is>
          <t>T</t>
        </is>
      </c>
      <c r="S309" t="inlineStr">
        <is>
          <t>T</t>
        </is>
      </c>
      <c r="T309" t="inlineStr">
        <is>
          <t>T</t>
        </is>
      </c>
      <c r="U309" t="inlineStr">
        <is>
          <t>T</t>
        </is>
      </c>
      <c r="V309" t="inlineStr">
        <is>
          <t>T</t>
        </is>
      </c>
      <c r="W309" t="inlineStr">
        <is>
          <t>T</t>
        </is>
      </c>
      <c r="X309" t="inlineStr">
        <is>
          <t>T</t>
        </is>
      </c>
      <c r="Y309" t="inlineStr">
        <is>
          <t>T</t>
        </is>
      </c>
      <c r="Z309" t="inlineStr">
        <is>
          <t>T</t>
        </is>
      </c>
      <c r="AA309" t="inlineStr">
        <is>
          <t>T</t>
        </is>
      </c>
      <c r="AB309" t="inlineStr">
        <is>
          <t>T</t>
        </is>
      </c>
      <c r="AC309" t="inlineStr">
        <is>
          <t>T</t>
        </is>
      </c>
      <c r="AD309" t="inlineStr">
        <is>
          <t>T</t>
        </is>
      </c>
      <c r="AE309" t="inlineStr">
        <is>
          <t>T</t>
        </is>
      </c>
      <c r="AF309" t="inlineStr">
        <is>
          <t>T</t>
        </is>
      </c>
      <c r="AG309" t="inlineStr">
        <is>
          <t>T</t>
        </is>
      </c>
      <c r="AH309" t="inlineStr">
        <is>
          <t>T</t>
        </is>
      </c>
      <c r="AI309" t="inlineStr">
        <is>
          <t>T</t>
        </is>
      </c>
      <c r="AJ309" t="inlineStr">
        <is>
          <t>T</t>
        </is>
      </c>
      <c r="AK309" t="inlineStr">
        <is>
          <t>T</t>
        </is>
      </c>
      <c r="AL309" t="inlineStr">
        <is>
          <t>T</t>
        </is>
      </c>
      <c r="AM309" t="inlineStr">
        <is>
          <t>T</t>
        </is>
      </c>
      <c r="AN309" t="inlineStr">
        <is>
          <t>T</t>
        </is>
      </c>
      <c r="AO309" t="inlineStr">
        <is>
          <t>T</t>
        </is>
      </c>
      <c r="AP309" t="inlineStr">
        <is>
          <t>T</t>
        </is>
      </c>
      <c r="AQ309" t="inlineStr">
        <is>
          <t>T</t>
        </is>
      </c>
      <c r="AR309" t="inlineStr">
        <is>
          <t>T</t>
        </is>
      </c>
      <c r="AS309" t="inlineStr">
        <is>
          <t>T</t>
        </is>
      </c>
      <c r="AT309" t="inlineStr">
        <is>
          <t>T</t>
        </is>
      </c>
      <c r="AU309" t="inlineStr">
        <is>
          <t>T</t>
        </is>
      </c>
      <c r="AV309" t="inlineStr">
        <is>
          <t>T</t>
        </is>
      </c>
      <c r="AW309" t="inlineStr">
        <is>
          <t>T</t>
        </is>
      </c>
      <c r="AX309" t="inlineStr">
        <is>
          <t>T</t>
        </is>
      </c>
      <c r="AY309" t="inlineStr">
        <is>
          <t>T</t>
        </is>
      </c>
      <c r="AZ309" t="inlineStr">
        <is>
          <t>T</t>
        </is>
      </c>
      <c r="BA309" t="inlineStr">
        <is>
          <t>T</t>
        </is>
      </c>
      <c r="BB309" t="inlineStr">
        <is>
          <t>T</t>
        </is>
      </c>
      <c r="BC309" t="inlineStr">
        <is>
          <t>T</t>
        </is>
      </c>
      <c r="BD309" t="inlineStr">
        <is>
          <t>T</t>
        </is>
      </c>
      <c r="BE309" t="inlineStr">
        <is>
          <t>T</t>
        </is>
      </c>
      <c r="BF309" t="inlineStr">
        <is>
          <t>T</t>
        </is>
      </c>
      <c r="BG309" t="inlineStr">
        <is>
          <t>T</t>
        </is>
      </c>
      <c r="BH309" t="inlineStr">
        <is>
          <t>T</t>
        </is>
      </c>
      <c r="BI309" t="inlineStr">
        <is>
          <t>T</t>
        </is>
      </c>
      <c r="BJ309" t="inlineStr">
        <is>
          <t>T</t>
        </is>
      </c>
      <c r="BK309" t="inlineStr">
        <is>
          <t>T</t>
        </is>
      </c>
      <c r="BL309" t="inlineStr">
        <is>
          <t>T</t>
        </is>
      </c>
      <c r="BM309" t="inlineStr">
        <is>
          <t>T</t>
        </is>
      </c>
      <c r="BN309" t="inlineStr">
        <is>
          <t>T</t>
        </is>
      </c>
      <c r="BO309" t="inlineStr">
        <is>
          <t>T</t>
        </is>
      </c>
      <c r="BP309" t="inlineStr">
        <is>
          <t>T</t>
        </is>
      </c>
      <c r="BQ309" t="inlineStr">
        <is>
          <t>T</t>
        </is>
      </c>
      <c r="BR309" t="inlineStr">
        <is>
          <t>T</t>
        </is>
      </c>
      <c r="BS309" t="inlineStr">
        <is>
          <t>T</t>
        </is>
      </c>
    </row>
    <row r="310">
      <c r="A310" t="inlineStr">
        <is>
          <t>OREAS0520</t>
        </is>
      </c>
      <c r="B310" t="n">
        <v>4.22e-05</v>
      </c>
      <c r="C310" t="n">
        <v>5.63</v>
      </c>
      <c r="D310" t="n">
        <v>0.0153</v>
      </c>
      <c r="E310" t="n">
        <v>1.76e-05</v>
      </c>
      <c r="F310" t="inlineStr">
        <is>
          <t>T</t>
        </is>
      </c>
      <c r="G310" t="n">
        <v>0.8058</v>
      </c>
      <c r="H310" t="n">
        <v>0.000106</v>
      </c>
      <c r="I310" t="n">
        <v>0.000294</v>
      </c>
      <c r="J310" t="n">
        <v>4.1</v>
      </c>
      <c r="K310" t="inlineStr">
        <is>
          <t>T</t>
        </is>
      </c>
      <c r="L310" t="n">
        <v>0.0086</v>
      </c>
      <c r="M310" t="inlineStr">
        <is>
          <t>T</t>
        </is>
      </c>
      <c r="N310" t="n">
        <v>0.0203</v>
      </c>
      <c r="O310" t="n">
        <v>0.00364</v>
      </c>
      <c r="P310" t="n">
        <v>8.000000000000001e-05</v>
      </c>
      <c r="Q310" t="n">
        <v>0.293</v>
      </c>
      <c r="R310" t="n">
        <v>0.000366</v>
      </c>
      <c r="S310" t="n">
        <v>0.000221</v>
      </c>
      <c r="T310" t="n">
        <v>0.000129</v>
      </c>
      <c r="U310" t="n">
        <v>16.43</v>
      </c>
      <c r="V310" t="n">
        <v>0.00187</v>
      </c>
      <c r="W310" t="n">
        <v>0.000408</v>
      </c>
      <c r="X310" t="n">
        <v>2.5e-05</v>
      </c>
      <c r="Y310" t="n">
        <v>0.000353</v>
      </c>
      <c r="Z310" t="inlineStr">
        <is>
          <t>T</t>
        </is>
      </c>
      <c r="AA310" t="n">
        <v>7.6e-05</v>
      </c>
      <c r="AB310" t="n">
        <v>1.1e-05</v>
      </c>
      <c r="AC310" t="inlineStr">
        <is>
          <t>T</t>
        </is>
      </c>
      <c r="AD310" t="n">
        <v>3.46</v>
      </c>
      <c r="AE310" t="n">
        <v>0.008500000000000001</v>
      </c>
      <c r="AF310" t="n">
        <v>0.00169</v>
      </c>
      <c r="AG310" t="n">
        <v>3.4e-05</v>
      </c>
      <c r="AH310" t="n">
        <v>1.19</v>
      </c>
      <c r="AI310" t="n">
        <v>0.242</v>
      </c>
      <c r="AJ310" t="n">
        <v>0.0065</v>
      </c>
      <c r="AK310" t="n">
        <v>1.35</v>
      </c>
      <c r="AL310" t="n">
        <v>0.000568</v>
      </c>
      <c r="AM310" t="n">
        <v>0.00221</v>
      </c>
      <c r="AN310" t="n">
        <v>0.008200000000000001</v>
      </c>
      <c r="AO310" t="n">
        <v>0.074</v>
      </c>
      <c r="AP310" t="n">
        <v>0.000585</v>
      </c>
      <c r="AQ310" t="inlineStr">
        <is>
          <t>T</t>
        </is>
      </c>
      <c r="AR310" t="n">
        <v>0.000669</v>
      </c>
      <c r="AS310" t="inlineStr">
        <is>
          <t>T</t>
        </is>
      </c>
      <c r="AT310" t="n">
        <v>0.0114</v>
      </c>
      <c r="AU310" t="n">
        <v>3.1e-06</v>
      </c>
      <c r="AV310" t="inlineStr">
        <is>
          <t>T</t>
        </is>
      </c>
      <c r="AW310" t="inlineStr">
        <is>
          <t>T</t>
        </is>
      </c>
      <c r="AX310" t="n">
        <v>1.01</v>
      </c>
      <c r="AY310" t="n">
        <v>0.000321</v>
      </c>
      <c r="AZ310" t="n">
        <v>0.0017</v>
      </c>
      <c r="BA310" t="n">
        <v>0.000176</v>
      </c>
      <c r="BB310" t="n">
        <v>19.72</v>
      </c>
      <c r="BC310" t="n">
        <v>0.000432</v>
      </c>
      <c r="BD310" t="n">
        <v>0.000476</v>
      </c>
      <c r="BE310" t="n">
        <v>0.0104</v>
      </c>
      <c r="BF310" t="n">
        <v>4.7e-05</v>
      </c>
      <c r="BG310" t="n">
        <v>6.4e-05</v>
      </c>
      <c r="BH310" t="n">
        <v>3.3e-05</v>
      </c>
      <c r="BI310" t="n">
        <v>0.000962</v>
      </c>
      <c r="BJ310" t="n">
        <v>0.445</v>
      </c>
      <c r="BK310" t="n">
        <v>2.6e-05</v>
      </c>
      <c r="BL310" t="n">
        <v>3.1e-05</v>
      </c>
      <c r="BM310" t="n">
        <v>0.00179</v>
      </c>
      <c r="BN310" t="n">
        <v>0.028</v>
      </c>
      <c r="BO310" t="n">
        <v>0.00438</v>
      </c>
      <c r="BP310" t="n">
        <v>0.00208</v>
      </c>
      <c r="BQ310" t="n">
        <v>0.00022</v>
      </c>
      <c r="BR310" t="n">
        <v>0.00227</v>
      </c>
      <c r="BS310" t="n">
        <v>0.0134</v>
      </c>
    </row>
    <row r="311">
      <c r="A311" t="inlineStr">
        <is>
          <t>OREAS0520b</t>
        </is>
      </c>
      <c r="B311" t="n">
        <v>7.14e-05</v>
      </c>
      <c r="C311" t="n">
        <v>6.08</v>
      </c>
      <c r="D311" t="n">
        <v>0.0115</v>
      </c>
      <c r="E311" t="n">
        <v>1.98e-05</v>
      </c>
      <c r="F311" t="inlineStr">
        <is>
          <t>T</t>
        </is>
      </c>
      <c r="G311" t="n">
        <v>0.5317</v>
      </c>
      <c r="H311" t="n">
        <v>0.000246</v>
      </c>
      <c r="I311" t="n">
        <v>0.000209</v>
      </c>
      <c r="J311" t="n">
        <v>1.28</v>
      </c>
      <c r="K311" t="n">
        <v>4.5e-05</v>
      </c>
      <c r="L311" t="n">
        <v>0.0094</v>
      </c>
      <c r="M311" t="inlineStr">
        <is>
          <t>T</t>
        </is>
      </c>
      <c r="N311" t="n">
        <v>0.0092</v>
      </c>
      <c r="O311" t="n">
        <v>0.00331</v>
      </c>
      <c r="P311" t="n">
        <v>0.000478</v>
      </c>
      <c r="Q311" t="n">
        <v>0.282</v>
      </c>
      <c r="R311" t="n">
        <v>0.000335</v>
      </c>
      <c r="S311" t="n">
        <v>0.000125</v>
      </c>
      <c r="T311" t="n">
        <v>0.000148</v>
      </c>
      <c r="U311" t="n">
        <v>12.83</v>
      </c>
      <c r="V311" t="n">
        <v>0.00182</v>
      </c>
      <c r="W311" t="n">
        <v>0.000511</v>
      </c>
      <c r="X311" t="n">
        <v>2.1e-05</v>
      </c>
      <c r="Y311" t="n">
        <v>0.00054</v>
      </c>
      <c r="Z311" t="n">
        <v>3.6e-06</v>
      </c>
      <c r="AA311" t="n">
        <v>5.4e-05</v>
      </c>
      <c r="AB311" t="n">
        <v>1.2e-05</v>
      </c>
      <c r="AC311" t="inlineStr">
        <is>
          <t>T</t>
        </is>
      </c>
      <c r="AD311" t="n">
        <v>2.54</v>
      </c>
      <c r="AE311" t="n">
        <v>0.0065</v>
      </c>
      <c r="AF311" t="n">
        <v>0.00205</v>
      </c>
      <c r="AG311" t="n">
        <v>1.5e-05</v>
      </c>
      <c r="AH311" t="n">
        <v>0.235</v>
      </c>
      <c r="AI311" t="n">
        <v>0.077</v>
      </c>
      <c r="AJ311" t="n">
        <v>0.0057</v>
      </c>
      <c r="AK311" t="n">
        <v>1.76</v>
      </c>
      <c r="AL311" t="n">
        <v>0.00124</v>
      </c>
      <c r="AM311" t="n">
        <v>0.00336</v>
      </c>
      <c r="AN311" t="n">
        <v>0.0023</v>
      </c>
      <c r="AO311" t="n">
        <v>0.048</v>
      </c>
      <c r="AP311" t="n">
        <v>0.0162</v>
      </c>
      <c r="AQ311" t="inlineStr">
        <is>
          <t>T</t>
        </is>
      </c>
      <c r="AR311" t="n">
        <v>0.000937</v>
      </c>
      <c r="AS311" t="inlineStr">
        <is>
          <t>T</t>
        </is>
      </c>
      <c r="AT311" t="n">
        <v>0.0115</v>
      </c>
      <c r="AU311" t="n">
        <v>2.5e-06</v>
      </c>
      <c r="AV311" t="inlineStr">
        <is>
          <t>T</t>
        </is>
      </c>
      <c r="AW311" t="inlineStr">
        <is>
          <t>T</t>
        </is>
      </c>
      <c r="AX311" t="n">
        <v>0.627</v>
      </c>
      <c r="AY311" t="n">
        <v>0.000432</v>
      </c>
      <c r="AZ311" t="n">
        <v>0.000559</v>
      </c>
      <c r="BA311" t="n">
        <v>5.4e-05</v>
      </c>
      <c r="BB311" t="n">
        <v>26.47</v>
      </c>
      <c r="BC311" t="n">
        <v>0.00063</v>
      </c>
      <c r="BD311" t="n">
        <v>0.000435</v>
      </c>
      <c r="BE311" t="n">
        <v>0.0197</v>
      </c>
      <c r="BF311" t="n">
        <v>9.3e-05</v>
      </c>
      <c r="BG311" t="n">
        <v>6.9e-05</v>
      </c>
      <c r="BH311" t="n">
        <v>2.2e-05</v>
      </c>
      <c r="BI311" t="n">
        <v>0.00117</v>
      </c>
      <c r="BJ311" t="n">
        <v>0.132</v>
      </c>
      <c r="BK311" t="n">
        <v>8.6e-05</v>
      </c>
      <c r="BL311" t="n">
        <v>1.6e-05</v>
      </c>
      <c r="BM311" t="n">
        <v>0.00105</v>
      </c>
      <c r="BN311" t="n">
        <v>0.00334</v>
      </c>
      <c r="BO311" t="n">
        <v>0.00203</v>
      </c>
      <c r="BP311" t="n">
        <v>0.00148</v>
      </c>
      <c r="BQ311" t="n">
        <v>9.500000000000001e-05</v>
      </c>
      <c r="BR311" t="n">
        <v>0.0618</v>
      </c>
      <c r="BS311" t="n">
        <v>0.0204</v>
      </c>
    </row>
    <row r="312">
      <c r="A312" t="inlineStr">
        <is>
          <t>OREAS0521</t>
        </is>
      </c>
      <c r="B312" t="n">
        <v>8.169999999999999e-05</v>
      </c>
      <c r="C312" t="n">
        <v>4.77</v>
      </c>
      <c r="D312" t="n">
        <v>0.0336</v>
      </c>
      <c r="E312" t="n">
        <v>3.76e-05</v>
      </c>
      <c r="F312" t="inlineStr">
        <is>
          <t>T</t>
        </is>
      </c>
      <c r="G312" t="n">
        <v>1.62</v>
      </c>
      <c r="H312" t="n">
        <v>8.6e-05</v>
      </c>
      <c r="I312" t="n">
        <v>0.000585</v>
      </c>
      <c r="J312" t="n">
        <v>3.86</v>
      </c>
      <c r="K312" t="inlineStr">
        <is>
          <t>T</t>
        </is>
      </c>
      <c r="L312" t="n">
        <v>0.0123</v>
      </c>
      <c r="M312" t="inlineStr">
        <is>
          <t>T</t>
        </is>
      </c>
      <c r="N312" t="n">
        <v>0.0386</v>
      </c>
      <c r="O312" t="n">
        <v>0.00309</v>
      </c>
      <c r="P312" t="n">
        <v>7.2e-05</v>
      </c>
      <c r="Q312" t="n">
        <v>0.607</v>
      </c>
      <c r="R312" t="n">
        <v>0.000347</v>
      </c>
      <c r="S312" t="n">
        <v>0.000212</v>
      </c>
      <c r="T312" t="n">
        <v>0.000164</v>
      </c>
      <c r="U312" t="n">
        <v>20.71</v>
      </c>
      <c r="V312" t="n">
        <v>0.00174</v>
      </c>
      <c r="W312" t="n">
        <v>0.000403</v>
      </c>
      <c r="X312" t="n">
        <v>2.8e-05</v>
      </c>
      <c r="Y312" t="n">
        <v>0.000323</v>
      </c>
      <c r="Z312" t="inlineStr">
        <is>
          <t>T</t>
        </is>
      </c>
      <c r="AA312" t="n">
        <v>7.2e-05</v>
      </c>
      <c r="AB312" t="n">
        <v>1.8e-05</v>
      </c>
      <c r="AC312" t="inlineStr">
        <is>
          <t>T</t>
        </is>
      </c>
      <c r="AD312" t="n">
        <v>3.16</v>
      </c>
      <c r="AE312" t="n">
        <v>0.0139</v>
      </c>
      <c r="AF312" t="n">
        <v>0.00164</v>
      </c>
      <c r="AG312" t="n">
        <v>3.3e-05</v>
      </c>
      <c r="AH312" t="n">
        <v>1.13</v>
      </c>
      <c r="AI312" t="n">
        <v>0.321</v>
      </c>
      <c r="AJ312" t="n">
        <v>0.0138</v>
      </c>
      <c r="AK312" t="n">
        <v>0.978</v>
      </c>
      <c r="AL312" t="n">
        <v>0.000556</v>
      </c>
      <c r="AM312" t="n">
        <v>0.00254</v>
      </c>
      <c r="AN312" t="n">
        <v>0.008</v>
      </c>
      <c r="AO312" t="n">
        <v>0.081</v>
      </c>
      <c r="AP312" t="n">
        <v>0.000935</v>
      </c>
      <c r="AQ312" t="inlineStr">
        <is>
          <t>T</t>
        </is>
      </c>
      <c r="AR312" t="n">
        <v>0.000843</v>
      </c>
      <c r="AS312" t="inlineStr">
        <is>
          <t>T</t>
        </is>
      </c>
      <c r="AT312" t="n">
        <v>0.01</v>
      </c>
      <c r="AU312" t="n">
        <v>6.4e-06</v>
      </c>
      <c r="AV312" t="inlineStr">
        <is>
          <t>T</t>
        </is>
      </c>
      <c r="AW312" t="inlineStr">
        <is>
          <t>T</t>
        </is>
      </c>
      <c r="AX312" t="n">
        <v>1.8</v>
      </c>
      <c r="AY312" t="n">
        <v>0.000566</v>
      </c>
      <c r="AZ312" t="n">
        <v>0.00139</v>
      </c>
      <c r="BA312" t="n">
        <v>0.000237</v>
      </c>
      <c r="BB312" t="n">
        <v>17.61</v>
      </c>
      <c r="BC312" t="n">
        <v>0.000446</v>
      </c>
      <c r="BD312" t="n">
        <v>0.000711</v>
      </c>
      <c r="BE312" t="n">
        <v>0.0158</v>
      </c>
      <c r="BF312" t="n">
        <v>4.5e-05</v>
      </c>
      <c r="BG312" t="n">
        <v>6.1e-05</v>
      </c>
      <c r="BH312" t="n">
        <v>7.4e-05</v>
      </c>
      <c r="BI312" t="n">
        <v>0.000826</v>
      </c>
      <c r="BJ312" t="n">
        <v>0.393</v>
      </c>
      <c r="BK312" t="n">
        <v>2.7e-05</v>
      </c>
      <c r="BL312" t="n">
        <v>3e-05</v>
      </c>
      <c r="BM312" t="n">
        <v>0.0031</v>
      </c>
      <c r="BN312" t="n">
        <v>0.0227</v>
      </c>
      <c r="BO312" t="n">
        <v>0.0092</v>
      </c>
      <c r="BP312" t="n">
        <v>0.00199</v>
      </c>
      <c r="BQ312" t="n">
        <v>0.00021</v>
      </c>
      <c r="BR312" t="n">
        <v>0.00244</v>
      </c>
      <c r="BS312" t="n">
        <v>0.0123</v>
      </c>
    </row>
    <row r="313">
      <c r="A313" t="inlineStr">
        <is>
          <t>OREAS0522</t>
        </is>
      </c>
      <c r="B313" t="n">
        <v>0.000123</v>
      </c>
      <c r="C313" t="n">
        <v>3.95</v>
      </c>
      <c r="D313" t="n">
        <v>0.049</v>
      </c>
      <c r="E313" t="n">
        <v>5.74e-05</v>
      </c>
      <c r="F313" t="inlineStr">
        <is>
          <t>T</t>
        </is>
      </c>
      <c r="G313" t="n">
        <v>2.38</v>
      </c>
      <c r="H313" t="n">
        <v>6.999999999999999e-05</v>
      </c>
      <c r="I313" t="n">
        <v>0.0008720000000000001</v>
      </c>
      <c r="J313" t="n">
        <v>3.65</v>
      </c>
      <c r="K313" t="inlineStr">
        <is>
          <t>T</t>
        </is>
      </c>
      <c r="L313" t="n">
        <v>0.0148</v>
      </c>
      <c r="M313" t="inlineStr">
        <is>
          <t>T</t>
        </is>
      </c>
      <c r="N313" t="n">
        <v>0.055</v>
      </c>
      <c r="O313" t="n">
        <v>0.00296</v>
      </c>
      <c r="P313" t="n">
        <v>6.4e-05</v>
      </c>
      <c r="Q313" t="n">
        <v>0.916</v>
      </c>
      <c r="R313" t="n">
        <v>0.000324</v>
      </c>
      <c r="S313" t="n">
        <v>0.000197</v>
      </c>
      <c r="T313" t="n">
        <v>0.000188</v>
      </c>
      <c r="U313" t="n">
        <v>24.63</v>
      </c>
      <c r="V313" t="n">
        <v>0.0016</v>
      </c>
      <c r="W313" t="n">
        <v>0.000387</v>
      </c>
      <c r="X313" t="inlineStr">
        <is>
          <t>T</t>
        </is>
      </c>
      <c r="Y313" t="n">
        <v>0.000296</v>
      </c>
      <c r="Z313" t="inlineStr">
        <is>
          <t>T</t>
        </is>
      </c>
      <c r="AA313" t="n">
        <v>6.600000000000001e-05</v>
      </c>
      <c r="AB313" t="n">
        <v>2.3e-05</v>
      </c>
      <c r="AC313" t="inlineStr">
        <is>
          <t>T</t>
        </is>
      </c>
      <c r="AD313" t="n">
        <v>2.83</v>
      </c>
      <c r="AE313" t="n">
        <v>0.0171</v>
      </c>
      <c r="AF313" t="n">
        <v>0.00162</v>
      </c>
      <c r="AG313" t="n">
        <v>3.1e-05</v>
      </c>
      <c r="AH313" t="n">
        <v>1.12</v>
      </c>
      <c r="AI313" t="n">
        <v>0.397</v>
      </c>
      <c r="AJ313" t="n">
        <v>0.0206</v>
      </c>
      <c r="AK313" t="n">
        <v>0.633</v>
      </c>
      <c r="AL313" t="n">
        <v>0.000566</v>
      </c>
      <c r="AM313" t="n">
        <v>0.00272</v>
      </c>
      <c r="AN313" t="n">
        <v>0.0072</v>
      </c>
      <c r="AO313" t="n">
        <v>0.089</v>
      </c>
      <c r="AP313" t="n">
        <v>0.00125</v>
      </c>
      <c r="AQ313" t="inlineStr">
        <is>
          <t>T</t>
        </is>
      </c>
      <c r="AR313" t="n">
        <v>0.000976</v>
      </c>
      <c r="AS313" t="inlineStr">
        <is>
          <t>T</t>
        </is>
      </c>
      <c r="AT313" t="n">
        <v>0.008399999999999999</v>
      </c>
      <c r="AU313" t="n">
        <v>9.799999999999999e-06</v>
      </c>
      <c r="AV313" t="inlineStr">
        <is>
          <t>T</t>
        </is>
      </c>
      <c r="AW313" t="inlineStr">
        <is>
          <t>T</t>
        </is>
      </c>
      <c r="AX313" t="n">
        <v>2.5</v>
      </c>
      <c r="AY313" t="n">
        <v>0.000793</v>
      </c>
      <c r="AZ313" t="n">
        <v>0.00109</v>
      </c>
      <c r="BA313" t="n">
        <v>0.000274</v>
      </c>
      <c r="BB313" t="n">
        <v>15.81</v>
      </c>
      <c r="BC313" t="n">
        <v>0.000432</v>
      </c>
      <c r="BD313" t="n">
        <v>0.000932</v>
      </c>
      <c r="BE313" t="n">
        <v>0.0199</v>
      </c>
      <c r="BF313" t="n">
        <v>4.4e-05</v>
      </c>
      <c r="BG313" t="n">
        <v>5.9e-05</v>
      </c>
      <c r="BH313" t="n">
        <v>0.000111</v>
      </c>
      <c r="BI313" t="n">
        <v>0.000753</v>
      </c>
      <c r="BJ313" t="n">
        <v>0.344</v>
      </c>
      <c r="BK313" t="n">
        <v>2.9e-05</v>
      </c>
      <c r="BL313" t="n">
        <v>2.8e-05</v>
      </c>
      <c r="BM313" t="n">
        <v>0.00422</v>
      </c>
      <c r="BN313" t="n">
        <v>0.0182</v>
      </c>
      <c r="BO313" t="n">
        <v>0.0135</v>
      </c>
      <c r="BP313" t="n">
        <v>0.00185</v>
      </c>
      <c r="BQ313" t="n">
        <v>0.000197</v>
      </c>
      <c r="BR313" t="n">
        <v>0.00302</v>
      </c>
      <c r="BS313" t="n">
        <v>0.0112</v>
      </c>
    </row>
    <row r="314">
      <c r="A314" t="inlineStr">
        <is>
          <t>OREAS0523</t>
        </is>
      </c>
      <c r="B314" t="n">
        <v>0.000236</v>
      </c>
      <c r="C314" t="n">
        <v>3.02</v>
      </c>
      <c r="D314" t="n">
        <v>0.06660000000000001</v>
      </c>
      <c r="E314" t="n">
        <v>0.000104</v>
      </c>
      <c r="F314" t="inlineStr">
        <is>
          <t>T</t>
        </is>
      </c>
      <c r="G314" t="inlineStr">
        <is>
          <t>T</t>
        </is>
      </c>
      <c r="H314" t="n">
        <v>5.3e-05</v>
      </c>
      <c r="I314" t="n">
        <v>0.00136</v>
      </c>
      <c r="J314" t="n">
        <v>3.36</v>
      </c>
      <c r="K314" t="inlineStr">
        <is>
          <t>T</t>
        </is>
      </c>
      <c r="L314" t="n">
        <v>0.0172</v>
      </c>
      <c r="M314" t="inlineStr">
        <is>
          <t>T</t>
        </is>
      </c>
      <c r="N314" t="n">
        <v>0.0728</v>
      </c>
      <c r="O314" t="n">
        <v>0.0025</v>
      </c>
      <c r="P314" t="n">
        <v>5.7e-05</v>
      </c>
      <c r="Q314" t="n">
        <v>1.72</v>
      </c>
      <c r="R314" t="n">
        <v>0.000299</v>
      </c>
      <c r="S314" t="n">
        <v>0.000183</v>
      </c>
      <c r="T314" t="n">
        <v>0.000213</v>
      </c>
      <c r="U314" t="n">
        <v>28.9</v>
      </c>
      <c r="V314" t="n">
        <v>0.00143</v>
      </c>
      <c r="W314" t="n">
        <v>0.000384</v>
      </c>
      <c r="X314" t="inlineStr">
        <is>
          <t>T</t>
        </is>
      </c>
      <c r="Y314" t="n">
        <v>0.000266</v>
      </c>
      <c r="Z314" t="inlineStr">
        <is>
          <t>T</t>
        </is>
      </c>
      <c r="AA314" t="n">
        <v>6.2e-05</v>
      </c>
      <c r="AB314" t="n">
        <v>3.7e-05</v>
      </c>
      <c r="AC314" t="inlineStr">
        <is>
          <t>T</t>
        </is>
      </c>
      <c r="AD314" t="n">
        <v>2.57</v>
      </c>
      <c r="AE314" t="n">
        <v>0.0283</v>
      </c>
      <c r="AF314" t="n">
        <v>0.00155</v>
      </c>
      <c r="AG314" t="n">
        <v>2.9e-05</v>
      </c>
      <c r="AH314" t="n">
        <v>1.02</v>
      </c>
      <c r="AI314" t="n">
        <v>0.475</v>
      </c>
      <c r="AJ314" t="n">
        <v>0.0313</v>
      </c>
      <c r="AK314" t="n">
        <v>0.239</v>
      </c>
      <c r="AL314" t="n">
        <v>0.00054</v>
      </c>
      <c r="AM314" t="n">
        <v>0.00306</v>
      </c>
      <c r="AN314" t="n">
        <v>0.0073</v>
      </c>
      <c r="AO314" t="n">
        <v>0.092</v>
      </c>
      <c r="AP314" t="n">
        <v>0.00263</v>
      </c>
      <c r="AQ314" t="inlineStr">
        <is>
          <t>T</t>
        </is>
      </c>
      <c r="AR314" t="n">
        <v>0.00111</v>
      </c>
      <c r="AS314" t="inlineStr">
        <is>
          <t>T</t>
        </is>
      </c>
      <c r="AT314" t="n">
        <v>0.007</v>
      </c>
      <c r="AU314" t="n">
        <v>1.5e-05</v>
      </c>
      <c r="AV314" t="inlineStr">
        <is>
          <t>T</t>
        </is>
      </c>
      <c r="AW314" t="inlineStr">
        <is>
          <t>T</t>
        </is>
      </c>
      <c r="AX314" t="n">
        <v>3.82</v>
      </c>
      <c r="AY314" t="n">
        <v>0.00105</v>
      </c>
      <c r="AZ314" t="n">
        <v>0.000742</v>
      </c>
      <c r="BA314" t="n">
        <v>0.000366</v>
      </c>
      <c r="BB314" t="n">
        <v>13.23</v>
      </c>
      <c r="BC314" t="n">
        <v>0.000441</v>
      </c>
      <c r="BD314" t="n">
        <v>0.00116</v>
      </c>
      <c r="BE314" t="n">
        <v>0.0216</v>
      </c>
      <c r="BF314" t="n">
        <v>4.3e-05</v>
      </c>
      <c r="BG314" t="n">
        <v>5.4e-05</v>
      </c>
      <c r="BH314" t="n">
        <v>0.000165</v>
      </c>
      <c r="BI314" t="n">
        <v>0.000644</v>
      </c>
      <c r="BJ314" t="n">
        <v>0.283</v>
      </c>
      <c r="BK314" t="n">
        <v>3e-05</v>
      </c>
      <c r="BL314" t="n">
        <v>2.6e-05</v>
      </c>
      <c r="BM314" t="n">
        <v>0.0057</v>
      </c>
      <c r="BN314" t="n">
        <v>0.0123</v>
      </c>
      <c r="BO314" t="n">
        <v>0.0179</v>
      </c>
      <c r="BP314" t="n">
        <v>0.00171</v>
      </c>
      <c r="BQ314" t="n">
        <v>0.000186</v>
      </c>
      <c r="BR314" t="n">
        <v>0.00402</v>
      </c>
      <c r="BS314" t="n">
        <v>0.01</v>
      </c>
    </row>
    <row r="315">
      <c r="A315" t="inlineStr">
        <is>
          <t>OREAS0523b</t>
        </is>
      </c>
      <c r="B315" t="n">
        <v>0.000296</v>
      </c>
      <c r="C315" t="n">
        <v>5.32</v>
      </c>
      <c r="D315" t="n">
        <v>0.0157</v>
      </c>
      <c r="E315" t="n">
        <v>0.000105</v>
      </c>
      <c r="F315" t="inlineStr">
        <is>
          <t>T</t>
        </is>
      </c>
      <c r="G315" t="n">
        <v>0.5816</v>
      </c>
      <c r="H315" t="n">
        <v>0.000183</v>
      </c>
      <c r="I315" t="n">
        <v>0.000847</v>
      </c>
      <c r="J315" t="n">
        <v>2.04</v>
      </c>
      <c r="K315" t="n">
        <v>4e-05</v>
      </c>
      <c r="L315" t="n">
        <v>0.01</v>
      </c>
      <c r="M315" t="inlineStr">
        <is>
          <t>T</t>
        </is>
      </c>
      <c r="N315" t="n">
        <v>0.0247</v>
      </c>
      <c r="O315" t="n">
        <v>0.00362</v>
      </c>
      <c r="P315" t="n">
        <v>0.000253</v>
      </c>
      <c r="Q315" t="n">
        <v>1.66</v>
      </c>
      <c r="R315" t="n">
        <v>0.000386</v>
      </c>
      <c r="S315" t="n">
        <v>0.000189</v>
      </c>
      <c r="T315" t="n">
        <v>0.000155</v>
      </c>
      <c r="U315" t="n">
        <v>17.07</v>
      </c>
      <c r="V315" t="n">
        <v>0.00173</v>
      </c>
      <c r="W315" t="n">
        <v>0.00052</v>
      </c>
      <c r="X315" t="n">
        <v>2.3e-05</v>
      </c>
      <c r="Y315" t="n">
        <v>0.000494</v>
      </c>
      <c r="Z315" t="n">
        <v>7.8e-06</v>
      </c>
      <c r="AA315" t="n">
        <v>7.1e-05</v>
      </c>
      <c r="AB315" t="n">
        <v>3.8e-05</v>
      </c>
      <c r="AC315" t="inlineStr">
        <is>
          <t>T</t>
        </is>
      </c>
      <c r="AD315" t="n">
        <v>3.05</v>
      </c>
      <c r="AE315" t="n">
        <v>0.0077</v>
      </c>
      <c r="AF315" t="n">
        <v>0.00157</v>
      </c>
      <c r="AG315" t="n">
        <v>2.7e-05</v>
      </c>
      <c r="AH315" t="n">
        <v>0.611</v>
      </c>
      <c r="AI315" t="n">
        <v>0.175</v>
      </c>
      <c r="AJ315" t="n">
        <v>0.0223</v>
      </c>
      <c r="AK315" t="n">
        <v>1.24</v>
      </c>
      <c r="AL315" t="n">
        <v>0.00117</v>
      </c>
      <c r="AM315" t="n">
        <v>0.0034</v>
      </c>
      <c r="AN315" t="n">
        <v>0.0063</v>
      </c>
      <c r="AO315" t="n">
        <v>0.118</v>
      </c>
      <c r="AP315" t="n">
        <v>0.0141</v>
      </c>
      <c r="AQ315" t="inlineStr">
        <is>
          <t>T</t>
        </is>
      </c>
      <c r="AR315" t="n">
        <v>0.000992</v>
      </c>
      <c r="AS315" t="inlineStr">
        <is>
          <t>T</t>
        </is>
      </c>
      <c r="AT315" t="n">
        <v>0.0111</v>
      </c>
      <c r="AU315" t="n">
        <v>1.1e-05</v>
      </c>
      <c r="AV315" t="inlineStr">
        <is>
          <t>T</t>
        </is>
      </c>
      <c r="AW315" t="inlineStr">
        <is>
          <t>T</t>
        </is>
      </c>
      <c r="AX315" t="n">
        <v>2.86</v>
      </c>
      <c r="AY315" t="n">
        <v>0.000455</v>
      </c>
      <c r="AZ315" t="n">
        <v>0.000882</v>
      </c>
      <c r="BA315" t="n">
        <v>0.000345</v>
      </c>
      <c r="BB315" t="n">
        <v>21.48</v>
      </c>
      <c r="BC315" t="n">
        <v>0.000629</v>
      </c>
      <c r="BD315" t="n">
        <v>0.000522</v>
      </c>
      <c r="BE315" t="n">
        <v>0.0163</v>
      </c>
      <c r="BF315" t="n">
        <v>8.1e-05</v>
      </c>
      <c r="BG315" t="n">
        <v>7.3e-05</v>
      </c>
      <c r="BH315" t="n">
        <v>9.7e-05</v>
      </c>
      <c r="BI315" t="n">
        <v>0.00119</v>
      </c>
      <c r="BJ315" t="n">
        <v>0.32</v>
      </c>
      <c r="BK315" t="n">
        <v>6.8e-05</v>
      </c>
      <c r="BL315" t="n">
        <v>2.7e-05</v>
      </c>
      <c r="BM315" t="n">
        <v>0.00183</v>
      </c>
      <c r="BN315" t="n">
        <v>0.011</v>
      </c>
      <c r="BO315" t="n">
        <v>0.00237</v>
      </c>
      <c r="BP315" t="n">
        <v>0.00187</v>
      </c>
      <c r="BQ315" t="n">
        <v>0.000167</v>
      </c>
      <c r="BR315" t="n">
        <v>0.0529</v>
      </c>
      <c r="BS315" t="n">
        <v>0.0187</v>
      </c>
    </row>
    <row r="316">
      <c r="A316" t="inlineStr">
        <is>
          <t>OREAS0524</t>
        </is>
      </c>
      <c r="B316" t="n">
        <v>0.00037</v>
      </c>
      <c r="C316" t="n">
        <v>2.88</v>
      </c>
      <c r="D316" t="n">
        <v>0.066</v>
      </c>
      <c r="E316" t="n">
        <v>0.000154</v>
      </c>
      <c r="F316" t="inlineStr">
        <is>
          <t>T</t>
        </is>
      </c>
      <c r="G316" t="n">
        <v>2.94</v>
      </c>
      <c r="H316" t="n">
        <v>4.6e-05</v>
      </c>
      <c r="I316" t="n">
        <v>0.00164</v>
      </c>
      <c r="J316" t="n">
        <v>3.27</v>
      </c>
      <c r="K316" t="inlineStr">
        <is>
          <t>T</t>
        </is>
      </c>
      <c r="L316" t="n">
        <v>0.0163</v>
      </c>
      <c r="M316" t="inlineStr">
        <is>
          <t>T</t>
        </is>
      </c>
      <c r="N316" t="n">
        <v>0.0728</v>
      </c>
      <c r="O316" t="n">
        <v>0.00232</v>
      </c>
      <c r="P316" t="n">
        <v>5.3e-05</v>
      </c>
      <c r="Q316" t="n">
        <v>2.53</v>
      </c>
      <c r="R316" t="n">
        <v>0.000297</v>
      </c>
      <c r="S316" t="n">
        <v>0.000182</v>
      </c>
      <c r="T316" t="n">
        <v>0.000211</v>
      </c>
      <c r="U316" t="n">
        <v>29.25</v>
      </c>
      <c r="V316" t="n">
        <v>0.00135</v>
      </c>
      <c r="W316" t="n">
        <v>0.000379</v>
      </c>
      <c r="X316" t="n">
        <v>3.8e-05</v>
      </c>
      <c r="Y316" t="n">
        <v>0.00026</v>
      </c>
      <c r="Z316" t="inlineStr">
        <is>
          <t>T</t>
        </is>
      </c>
      <c r="AA316" t="n">
        <v>6.2e-05</v>
      </c>
      <c r="AB316" t="n">
        <v>5.1e-05</v>
      </c>
      <c r="AC316" t="inlineStr">
        <is>
          <t>T</t>
        </is>
      </c>
      <c r="AD316" t="n">
        <v>2.48</v>
      </c>
      <c r="AE316" t="n">
        <v>0.0286</v>
      </c>
      <c r="AF316" t="n">
        <v>0.00152</v>
      </c>
      <c r="AG316" t="n">
        <v>2.9e-05</v>
      </c>
      <c r="AH316" t="n">
        <v>0.985</v>
      </c>
      <c r="AI316" t="n">
        <v>0.463</v>
      </c>
      <c r="AJ316" t="n">
        <v>0.0376</v>
      </c>
      <c r="AK316" t="n">
        <v>0.182</v>
      </c>
      <c r="AL316" t="n">
        <v>0.000525</v>
      </c>
      <c r="AM316" t="n">
        <v>0.00295</v>
      </c>
      <c r="AN316" t="n">
        <v>0.0071</v>
      </c>
      <c r="AO316" t="n">
        <v>0.092</v>
      </c>
      <c r="AP316" t="n">
        <v>0.00438</v>
      </c>
      <c r="AQ316" t="inlineStr">
        <is>
          <t>T</t>
        </is>
      </c>
      <c r="AR316" t="n">
        <v>0.00109</v>
      </c>
      <c r="AS316" t="inlineStr">
        <is>
          <t>T</t>
        </is>
      </c>
      <c r="AT316" t="n">
        <v>0.0067</v>
      </c>
      <c r="AU316" t="n">
        <v>1.8e-05</v>
      </c>
      <c r="AV316" t="inlineStr">
        <is>
          <t>T</t>
        </is>
      </c>
      <c r="AW316" t="inlineStr">
        <is>
          <t>T</t>
        </is>
      </c>
      <c r="AX316" t="n">
        <v>4.73</v>
      </c>
      <c r="AY316" t="n">
        <v>0.00114</v>
      </c>
      <c r="AZ316" t="n">
        <v>0.000704</v>
      </c>
      <c r="BA316" t="n">
        <v>0.000476</v>
      </c>
      <c r="BB316" t="n">
        <v>12.57</v>
      </c>
      <c r="BC316" t="n">
        <v>0.00045</v>
      </c>
      <c r="BD316" t="n">
        <v>0.0012</v>
      </c>
      <c r="BE316" t="n">
        <v>0.0194</v>
      </c>
      <c r="BF316" t="n">
        <v>4.1e-05</v>
      </c>
      <c r="BG316" t="n">
        <v>5.4e-05</v>
      </c>
      <c r="BH316" t="n">
        <v>0.000188</v>
      </c>
      <c r="BI316" t="n">
        <v>0.0006669999999999999</v>
      </c>
      <c r="BJ316" t="n">
        <v>0.271</v>
      </c>
      <c r="BK316" t="n">
        <v>3e-05</v>
      </c>
      <c r="BL316" t="n">
        <v>2.5e-05</v>
      </c>
      <c r="BM316" t="n">
        <v>0.0057</v>
      </c>
      <c r="BN316" t="n">
        <v>0.0115</v>
      </c>
      <c r="BO316" t="n">
        <v>0.0177</v>
      </c>
      <c r="BP316" t="n">
        <v>0.00166</v>
      </c>
      <c r="BQ316" t="n">
        <v>0.000184</v>
      </c>
      <c r="BR316" t="n">
        <v>0.0055</v>
      </c>
      <c r="BS316" t="n">
        <v>0.0098</v>
      </c>
    </row>
    <row r="317">
      <c r="A317" t="inlineStr">
        <is>
          <t>OREAS0525</t>
        </is>
      </c>
      <c r="B317" t="n">
        <v>0.000197</v>
      </c>
      <c r="C317" t="n">
        <v>5.25</v>
      </c>
      <c r="D317" t="n">
        <v>0.0331</v>
      </c>
      <c r="E317" t="n">
        <v>8.18e-05</v>
      </c>
      <c r="F317" t="inlineStr">
        <is>
          <t>T</t>
        </is>
      </c>
      <c r="G317" t="n">
        <v>1.55</v>
      </c>
      <c r="H317" t="n">
        <v>0.000166</v>
      </c>
      <c r="I317" t="n">
        <v>0.000845</v>
      </c>
      <c r="J317" t="n">
        <v>2.41</v>
      </c>
      <c r="K317" t="n">
        <v>2.1e-05</v>
      </c>
      <c r="L317" t="n">
        <v>0.0154</v>
      </c>
      <c r="M317" t="inlineStr">
        <is>
          <t>T</t>
        </is>
      </c>
      <c r="N317" t="n">
        <v>0.0379</v>
      </c>
      <c r="O317" t="n">
        <v>0.00224</v>
      </c>
      <c r="P317" t="n">
        <v>0.000239</v>
      </c>
      <c r="Q317" t="n">
        <v>1.35</v>
      </c>
      <c r="R317" t="n">
        <v>0.000403</v>
      </c>
      <c r="S317" t="n">
        <v>0.000197</v>
      </c>
      <c r="T317" t="n">
        <v>0.000216</v>
      </c>
      <c r="U317" t="n">
        <v>16.77</v>
      </c>
      <c r="V317" t="n">
        <v>0.00181</v>
      </c>
      <c r="W317" t="n">
        <v>0.000585</v>
      </c>
      <c r="X317" t="n">
        <v>2.5e-05</v>
      </c>
      <c r="Y317" t="n">
        <v>0.000487</v>
      </c>
      <c r="Z317" t="inlineStr">
        <is>
          <t>T</t>
        </is>
      </c>
      <c r="AA317" t="n">
        <v>7.499999999999999e-05</v>
      </c>
      <c r="AB317" t="n">
        <v>3.1e-05</v>
      </c>
      <c r="AC317" t="inlineStr">
        <is>
          <t>T</t>
        </is>
      </c>
      <c r="AD317" t="n">
        <v>3.28</v>
      </c>
      <c r="AE317" t="n">
        <v>0.0144</v>
      </c>
      <c r="AF317" t="n">
        <v>0.00162</v>
      </c>
      <c r="AG317" t="n">
        <v>2.9e-05</v>
      </c>
      <c r="AH317" t="n">
        <v>0.773</v>
      </c>
      <c r="AI317" t="n">
        <v>0.323</v>
      </c>
      <c r="AJ317" t="n">
        <v>0.019</v>
      </c>
      <c r="AK317" t="n">
        <v>1.15</v>
      </c>
      <c r="AL317" t="n">
        <v>0.00121</v>
      </c>
      <c r="AM317" t="n">
        <v>0.00427</v>
      </c>
      <c r="AN317" t="n">
        <v>0.0058</v>
      </c>
      <c r="AO317" t="n">
        <v>0.105</v>
      </c>
      <c r="AP317" t="n">
        <v>0.00184</v>
      </c>
      <c r="AQ317" t="inlineStr">
        <is>
          <t>T</t>
        </is>
      </c>
      <c r="AR317" t="n">
        <v>0.00131</v>
      </c>
      <c r="AS317" t="inlineStr">
        <is>
          <t>T</t>
        </is>
      </c>
      <c r="AT317" t="n">
        <v>0.0116</v>
      </c>
      <c r="AU317" t="n">
        <v>1.1e-05</v>
      </c>
      <c r="AV317" t="inlineStr">
        <is>
          <t>T</t>
        </is>
      </c>
      <c r="AW317" t="inlineStr">
        <is>
          <t>T</t>
        </is>
      </c>
      <c r="AX317" t="n">
        <v>2.39</v>
      </c>
      <c r="AY317" t="n">
        <v>0.000559</v>
      </c>
      <c r="AZ317" t="n">
        <v>0.000845</v>
      </c>
      <c r="BA317" t="n">
        <v>0.000306</v>
      </c>
      <c r="BB317" t="n">
        <v>21.22</v>
      </c>
      <c r="BC317" t="n">
        <v>0.000664</v>
      </c>
      <c r="BD317" t="n">
        <v>0.000697</v>
      </c>
      <c r="BE317" t="n">
        <v>0.0222</v>
      </c>
      <c r="BF317" t="n">
        <v>8.1e-05</v>
      </c>
      <c r="BG317" t="n">
        <v>7.9e-05</v>
      </c>
      <c r="BH317" t="n">
        <v>0.000101</v>
      </c>
      <c r="BI317" t="n">
        <v>0.00122</v>
      </c>
      <c r="BJ317" t="n">
        <v>0.319</v>
      </c>
      <c r="BK317" t="n">
        <v>4.2e-05</v>
      </c>
      <c r="BL317" t="n">
        <v>2.7e-05</v>
      </c>
      <c r="BM317" t="n">
        <v>0.00308</v>
      </c>
      <c r="BN317" t="n">
        <v>0.0113</v>
      </c>
      <c r="BO317" t="n">
        <v>0.008500000000000001</v>
      </c>
      <c r="BP317" t="n">
        <v>0.00195</v>
      </c>
      <c r="BQ317" t="n">
        <v>0.000171</v>
      </c>
      <c r="BR317" t="n">
        <v>0.0068</v>
      </c>
      <c r="BS317" t="n">
        <v>0.0182</v>
      </c>
    </row>
    <row r="318">
      <c r="A318" t="inlineStr">
        <is>
          <t>OREAS0052c</t>
        </is>
      </c>
      <c r="B318" t="inlineStr">
        <is>
          <t>T</t>
        </is>
      </c>
      <c r="C318" t="inlineStr">
        <is>
          <t>T</t>
        </is>
      </c>
      <c r="D318" t="inlineStr">
        <is>
          <t>T</t>
        </is>
      </c>
      <c r="E318" t="n">
        <v>3.46e-05</v>
      </c>
      <c r="F318" t="inlineStr">
        <is>
          <t>T</t>
        </is>
      </c>
      <c r="G318" t="inlineStr">
        <is>
          <t>T</t>
        </is>
      </c>
      <c r="H318" t="inlineStr">
        <is>
          <t>T</t>
        </is>
      </c>
      <c r="I318" t="inlineStr">
        <is>
          <t>T</t>
        </is>
      </c>
      <c r="J318" t="inlineStr">
        <is>
          <t>T</t>
        </is>
      </c>
      <c r="K318" t="inlineStr">
        <is>
          <t>T</t>
        </is>
      </c>
      <c r="L318" t="inlineStr">
        <is>
          <t>T</t>
        </is>
      </c>
      <c r="M318" t="inlineStr">
        <is>
          <t>T</t>
        </is>
      </c>
      <c r="N318" t="inlineStr">
        <is>
          <t>T</t>
        </is>
      </c>
      <c r="O318" t="inlineStr">
        <is>
          <t>T</t>
        </is>
      </c>
      <c r="P318" t="inlineStr">
        <is>
          <t>T</t>
        </is>
      </c>
      <c r="Q318" t="n">
        <v>0.344</v>
      </c>
      <c r="R318" t="inlineStr">
        <is>
          <t>T</t>
        </is>
      </c>
      <c r="S318" t="inlineStr">
        <is>
          <t>T</t>
        </is>
      </c>
      <c r="T318" t="inlineStr">
        <is>
          <t>T</t>
        </is>
      </c>
      <c r="U318" t="inlineStr">
        <is>
          <t>T</t>
        </is>
      </c>
      <c r="V318" t="inlineStr">
        <is>
          <t>T</t>
        </is>
      </c>
      <c r="W318" t="inlineStr">
        <is>
          <t>T</t>
        </is>
      </c>
      <c r="X318" t="inlineStr">
        <is>
          <t>T</t>
        </is>
      </c>
      <c r="Y318" t="inlineStr">
        <is>
          <t>T</t>
        </is>
      </c>
      <c r="Z318" t="inlineStr">
        <is>
          <t>T</t>
        </is>
      </c>
      <c r="AA318" t="inlineStr">
        <is>
          <t>T</t>
        </is>
      </c>
      <c r="AB318" t="inlineStr">
        <is>
          <t>T</t>
        </is>
      </c>
      <c r="AC318" t="inlineStr">
        <is>
          <t>T</t>
        </is>
      </c>
      <c r="AD318" t="inlineStr">
        <is>
          <t>T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T</t>
        </is>
      </c>
      <c r="AI318" t="inlineStr">
        <is>
          <t>T</t>
        </is>
      </c>
      <c r="AJ318" t="n">
        <v>0.0267</v>
      </c>
      <c r="AK318" t="inlineStr">
        <is>
          <t>T</t>
        </is>
      </c>
      <c r="AL318" t="inlineStr">
        <is>
          <t>T</t>
        </is>
      </c>
      <c r="AM318" t="inlineStr">
        <is>
          <t>T</t>
        </is>
      </c>
      <c r="AN318" t="inlineStr">
        <is>
          <t>T</t>
        </is>
      </c>
      <c r="AO318" t="inlineStr">
        <is>
          <t>T</t>
        </is>
      </c>
      <c r="AP318" t="inlineStr">
        <is>
          <t>T</t>
        </is>
      </c>
      <c r="AQ318" t="inlineStr">
        <is>
          <t>T</t>
        </is>
      </c>
      <c r="AR318" t="inlineStr">
        <is>
          <t>T</t>
        </is>
      </c>
      <c r="AS318" t="inlineStr">
        <is>
          <t>T</t>
        </is>
      </c>
      <c r="AT318" t="inlineStr">
        <is>
          <t>T</t>
        </is>
      </c>
      <c r="AU318" t="inlineStr">
        <is>
          <t>T</t>
        </is>
      </c>
      <c r="AV318" t="inlineStr">
        <is>
          <t>T</t>
        </is>
      </c>
      <c r="AW318" t="inlineStr">
        <is>
          <t>T</t>
        </is>
      </c>
      <c r="AX318" t="n">
        <v>0.471</v>
      </c>
      <c r="AY318" t="inlineStr">
        <is>
          <t>T</t>
        </is>
      </c>
      <c r="AZ318" t="inlineStr">
        <is>
          <t>T</t>
        </is>
      </c>
      <c r="BA318" t="inlineStr">
        <is>
          <t>T</t>
        </is>
      </c>
      <c r="BB318" t="inlineStr">
        <is>
          <t>T</t>
        </is>
      </c>
      <c r="BC318" t="inlineStr">
        <is>
          <t>T</t>
        </is>
      </c>
      <c r="BD318" t="inlineStr">
        <is>
          <t>T</t>
        </is>
      </c>
      <c r="BE318" t="inlineStr">
        <is>
          <t>T</t>
        </is>
      </c>
      <c r="BF318" t="inlineStr">
        <is>
          <t>T</t>
        </is>
      </c>
      <c r="BG318" t="inlineStr">
        <is>
          <t>T</t>
        </is>
      </c>
      <c r="BH318" t="inlineStr">
        <is>
          <t>T</t>
        </is>
      </c>
      <c r="BI318" t="inlineStr">
        <is>
          <t>T</t>
        </is>
      </c>
      <c r="BJ318" t="inlineStr">
        <is>
          <t>T</t>
        </is>
      </c>
      <c r="BK318" t="inlineStr">
        <is>
          <t>T</t>
        </is>
      </c>
      <c r="BL318" t="inlineStr">
        <is>
          <t>T</t>
        </is>
      </c>
      <c r="BM318" t="inlineStr">
        <is>
          <t>T</t>
        </is>
      </c>
      <c r="BN318" t="inlineStr">
        <is>
          <t>T</t>
        </is>
      </c>
      <c r="BO318" t="inlineStr">
        <is>
          <t>T</t>
        </is>
      </c>
      <c r="BP318" t="inlineStr">
        <is>
          <t>T</t>
        </is>
      </c>
      <c r="BQ318" t="inlineStr">
        <is>
          <t>T</t>
        </is>
      </c>
      <c r="BR318" t="inlineStr">
        <is>
          <t>T</t>
        </is>
      </c>
      <c r="BS318" t="inlineStr">
        <is>
          <t>T</t>
        </is>
      </c>
    </row>
    <row r="319">
      <c r="A319" t="inlineStr">
        <is>
          <t>OREAS0052P</t>
        </is>
      </c>
      <c r="B319" t="inlineStr">
        <is>
          <t>T</t>
        </is>
      </c>
      <c r="C319" t="inlineStr">
        <is>
          <t>T</t>
        </is>
      </c>
      <c r="D319" t="inlineStr">
        <is>
          <t>T</t>
        </is>
      </c>
      <c r="E319" t="n">
        <v>1.83e-05</v>
      </c>
      <c r="F319" t="inlineStr">
        <is>
          <t>T</t>
        </is>
      </c>
      <c r="G319" t="inlineStr">
        <is>
          <t>T</t>
        </is>
      </c>
      <c r="H319" t="inlineStr">
        <is>
          <t>T</t>
        </is>
      </c>
      <c r="I319" t="inlineStr">
        <is>
          <t>T</t>
        </is>
      </c>
      <c r="J319" t="inlineStr">
        <is>
          <t>T</t>
        </is>
      </c>
      <c r="K319" t="inlineStr">
        <is>
          <t>T</t>
        </is>
      </c>
      <c r="L319" t="inlineStr">
        <is>
          <t>T</t>
        </is>
      </c>
      <c r="M319" t="inlineStr">
        <is>
          <t>T</t>
        </is>
      </c>
      <c r="N319" t="inlineStr">
        <is>
          <t>T</t>
        </is>
      </c>
      <c r="O319" t="inlineStr">
        <is>
          <t>T</t>
        </is>
      </c>
      <c r="P319" t="inlineStr">
        <is>
          <t>T</t>
        </is>
      </c>
      <c r="Q319" t="n">
        <v>0.387</v>
      </c>
      <c r="R319" t="inlineStr">
        <is>
          <t>T</t>
        </is>
      </c>
      <c r="S319" t="inlineStr">
        <is>
          <t>T</t>
        </is>
      </c>
      <c r="T319" t="inlineStr">
        <is>
          <t>T</t>
        </is>
      </c>
      <c r="U319" t="inlineStr">
        <is>
          <t>T</t>
        </is>
      </c>
      <c r="V319" t="inlineStr">
        <is>
          <t>T</t>
        </is>
      </c>
      <c r="W319" t="inlineStr">
        <is>
          <t>T</t>
        </is>
      </c>
      <c r="X319" t="inlineStr">
        <is>
          <t>T</t>
        </is>
      </c>
      <c r="Y319" t="inlineStr">
        <is>
          <t>T</t>
        </is>
      </c>
      <c r="Z319" t="inlineStr">
        <is>
          <t>T</t>
        </is>
      </c>
      <c r="AA319" t="inlineStr">
        <is>
          <t>T</t>
        </is>
      </c>
      <c r="AB319" t="inlineStr">
        <is>
          <t>T</t>
        </is>
      </c>
      <c r="AC319" t="inlineStr">
        <is>
          <t>T</t>
        </is>
      </c>
      <c r="AD319" t="inlineStr">
        <is>
          <t>T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T</t>
        </is>
      </c>
      <c r="AI319" t="inlineStr">
        <is>
          <t>T</t>
        </is>
      </c>
      <c r="AJ319" t="inlineStr">
        <is>
          <t>T</t>
        </is>
      </c>
      <c r="AK319" t="inlineStr">
        <is>
          <t>T</t>
        </is>
      </c>
      <c r="AL319" t="inlineStr">
        <is>
          <t>T</t>
        </is>
      </c>
      <c r="AM319" t="inlineStr">
        <is>
          <t>T</t>
        </is>
      </c>
      <c r="AN319" t="inlineStr">
        <is>
          <t>T</t>
        </is>
      </c>
      <c r="AO319" t="inlineStr">
        <is>
          <t>T</t>
        </is>
      </c>
      <c r="AP319" t="inlineStr">
        <is>
          <t>T</t>
        </is>
      </c>
      <c r="AQ319" t="inlineStr">
        <is>
          <t>T</t>
        </is>
      </c>
      <c r="AR319" t="inlineStr">
        <is>
          <t>T</t>
        </is>
      </c>
      <c r="AS319" t="inlineStr">
        <is>
          <t>T</t>
        </is>
      </c>
      <c r="AT319" t="inlineStr">
        <is>
          <t>T</t>
        </is>
      </c>
      <c r="AU319" t="inlineStr">
        <is>
          <t>T</t>
        </is>
      </c>
      <c r="AV319" t="inlineStr">
        <is>
          <t>T</t>
        </is>
      </c>
      <c r="AW319" t="inlineStr">
        <is>
          <t>T</t>
        </is>
      </c>
      <c r="AX319" t="inlineStr">
        <is>
          <t>T</t>
        </is>
      </c>
      <c r="AY319" t="inlineStr">
        <is>
          <t>T</t>
        </is>
      </c>
      <c r="AZ319" t="inlineStr">
        <is>
          <t>T</t>
        </is>
      </c>
      <c r="BA319" t="inlineStr">
        <is>
          <t>T</t>
        </is>
      </c>
      <c r="BB319" t="inlineStr">
        <is>
          <t>T</t>
        </is>
      </c>
      <c r="BC319" t="inlineStr">
        <is>
          <t>T</t>
        </is>
      </c>
      <c r="BD319" t="inlineStr">
        <is>
          <t>T</t>
        </is>
      </c>
      <c r="BE319" t="inlineStr">
        <is>
          <t>T</t>
        </is>
      </c>
      <c r="BF319" t="inlineStr">
        <is>
          <t>T</t>
        </is>
      </c>
      <c r="BG319" t="inlineStr">
        <is>
          <t>T</t>
        </is>
      </c>
      <c r="BH319" t="inlineStr">
        <is>
          <t>T</t>
        </is>
      </c>
      <c r="BI319" t="inlineStr">
        <is>
          <t>T</t>
        </is>
      </c>
      <c r="BJ319" t="inlineStr">
        <is>
          <t>T</t>
        </is>
      </c>
      <c r="BK319" t="inlineStr">
        <is>
          <t>T</t>
        </is>
      </c>
      <c r="BL319" t="inlineStr">
        <is>
          <t>T</t>
        </is>
      </c>
      <c r="BM319" t="inlineStr">
        <is>
          <t>T</t>
        </is>
      </c>
      <c r="BN319" t="inlineStr">
        <is>
          <t>T</t>
        </is>
      </c>
      <c r="BO319" t="inlineStr">
        <is>
          <t>T</t>
        </is>
      </c>
      <c r="BP319" t="inlineStr">
        <is>
          <t>T</t>
        </is>
      </c>
      <c r="BQ319" t="inlineStr">
        <is>
          <t>T</t>
        </is>
      </c>
      <c r="BR319" t="inlineStr">
        <is>
          <t>T</t>
        </is>
      </c>
      <c r="BS319" t="inlineStr">
        <is>
          <t>T</t>
        </is>
      </c>
    </row>
    <row r="320">
      <c r="A320" t="inlineStr">
        <is>
          <t>OREAS0052Pb</t>
        </is>
      </c>
      <c r="B320" t="inlineStr">
        <is>
          <t>T</t>
        </is>
      </c>
      <c r="C320" t="inlineStr">
        <is>
          <t>T</t>
        </is>
      </c>
      <c r="D320" t="inlineStr">
        <is>
          <t>T</t>
        </is>
      </c>
      <c r="E320" t="n">
        <v>3.07e-05</v>
      </c>
      <c r="F320" t="inlineStr">
        <is>
          <t>T</t>
        </is>
      </c>
      <c r="G320" t="inlineStr">
        <is>
          <t>T</t>
        </is>
      </c>
      <c r="H320" t="inlineStr">
        <is>
          <t>T</t>
        </is>
      </c>
      <c r="I320" t="inlineStr">
        <is>
          <t>T</t>
        </is>
      </c>
      <c r="J320" t="inlineStr">
        <is>
          <t>T</t>
        </is>
      </c>
      <c r="K320" t="inlineStr">
        <is>
          <t>T</t>
        </is>
      </c>
      <c r="L320" t="inlineStr">
        <is>
          <t>T</t>
        </is>
      </c>
      <c r="M320" t="inlineStr">
        <is>
          <t>T</t>
        </is>
      </c>
      <c r="N320" t="inlineStr">
        <is>
          <t>T</t>
        </is>
      </c>
      <c r="O320" t="inlineStr">
        <is>
          <t>T</t>
        </is>
      </c>
      <c r="P320" t="inlineStr">
        <is>
          <t>T</t>
        </is>
      </c>
      <c r="Q320" t="n">
        <v>0.3338</v>
      </c>
      <c r="R320" t="inlineStr">
        <is>
          <t>T</t>
        </is>
      </c>
      <c r="S320" t="inlineStr">
        <is>
          <t>T</t>
        </is>
      </c>
      <c r="T320" t="inlineStr">
        <is>
          <t>T</t>
        </is>
      </c>
      <c r="U320" t="inlineStr">
        <is>
          <t>T</t>
        </is>
      </c>
      <c r="V320" t="inlineStr">
        <is>
          <t>T</t>
        </is>
      </c>
      <c r="W320" t="inlineStr">
        <is>
          <t>T</t>
        </is>
      </c>
      <c r="X320" t="inlineStr">
        <is>
          <t>T</t>
        </is>
      </c>
      <c r="Y320" t="inlineStr">
        <is>
          <t>T</t>
        </is>
      </c>
      <c r="Z320" t="inlineStr">
        <is>
          <t>T</t>
        </is>
      </c>
      <c r="AA320" t="inlineStr">
        <is>
          <t>T</t>
        </is>
      </c>
      <c r="AB320" t="inlineStr">
        <is>
          <t>T</t>
        </is>
      </c>
      <c r="AC320" t="inlineStr">
        <is>
          <t>T</t>
        </is>
      </c>
      <c r="AD320" t="inlineStr">
        <is>
          <t>T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T</t>
        </is>
      </c>
      <c r="AI320" t="inlineStr">
        <is>
          <t>T</t>
        </is>
      </c>
      <c r="AJ320" t="inlineStr">
        <is>
          <t>T</t>
        </is>
      </c>
      <c r="AK320" t="inlineStr">
        <is>
          <t>T</t>
        </is>
      </c>
      <c r="AL320" t="inlineStr">
        <is>
          <t>T</t>
        </is>
      </c>
      <c r="AM320" t="inlineStr">
        <is>
          <t>T</t>
        </is>
      </c>
      <c r="AN320" t="inlineStr">
        <is>
          <t>T</t>
        </is>
      </c>
      <c r="AO320" t="inlineStr">
        <is>
          <t>T</t>
        </is>
      </c>
      <c r="AP320" t="inlineStr">
        <is>
          <t>T</t>
        </is>
      </c>
      <c r="AQ320" t="inlineStr">
        <is>
          <t>T</t>
        </is>
      </c>
      <c r="AR320" t="inlineStr">
        <is>
          <t>T</t>
        </is>
      </c>
      <c r="AS320" t="inlineStr">
        <is>
          <t>T</t>
        </is>
      </c>
      <c r="AT320" t="inlineStr">
        <is>
          <t>T</t>
        </is>
      </c>
      <c r="AU320" t="inlineStr">
        <is>
          <t>T</t>
        </is>
      </c>
      <c r="AV320" t="inlineStr">
        <is>
          <t>T</t>
        </is>
      </c>
      <c r="AW320" t="inlineStr">
        <is>
          <t>T</t>
        </is>
      </c>
      <c r="AX320" t="inlineStr">
        <is>
          <t>T</t>
        </is>
      </c>
      <c r="AY320" t="inlineStr">
        <is>
          <t>T</t>
        </is>
      </c>
      <c r="AZ320" t="inlineStr">
        <is>
          <t>T</t>
        </is>
      </c>
      <c r="BA320" t="inlineStr">
        <is>
          <t>T</t>
        </is>
      </c>
      <c r="BB320" t="inlineStr">
        <is>
          <t>T</t>
        </is>
      </c>
      <c r="BC320" t="inlineStr">
        <is>
          <t>T</t>
        </is>
      </c>
      <c r="BD320" t="inlineStr">
        <is>
          <t>T</t>
        </is>
      </c>
      <c r="BE320" t="inlineStr">
        <is>
          <t>T</t>
        </is>
      </c>
      <c r="BF320" t="inlineStr">
        <is>
          <t>T</t>
        </is>
      </c>
      <c r="BG320" t="inlineStr">
        <is>
          <t>T</t>
        </is>
      </c>
      <c r="BH320" t="inlineStr">
        <is>
          <t>T</t>
        </is>
      </c>
      <c r="BI320" t="inlineStr">
        <is>
          <t>T</t>
        </is>
      </c>
      <c r="BJ320" t="inlineStr">
        <is>
          <t>T</t>
        </is>
      </c>
      <c r="BK320" t="inlineStr">
        <is>
          <t>T</t>
        </is>
      </c>
      <c r="BL320" t="inlineStr">
        <is>
          <t>T</t>
        </is>
      </c>
      <c r="BM320" t="inlineStr">
        <is>
          <t>T</t>
        </is>
      </c>
      <c r="BN320" t="inlineStr">
        <is>
          <t>T</t>
        </is>
      </c>
      <c r="BO320" t="inlineStr">
        <is>
          <t>T</t>
        </is>
      </c>
      <c r="BP320" t="inlineStr">
        <is>
          <t>T</t>
        </is>
      </c>
      <c r="BQ320" t="inlineStr">
        <is>
          <t>T</t>
        </is>
      </c>
      <c r="BR320" t="inlineStr">
        <is>
          <t>T</t>
        </is>
      </c>
      <c r="BS320" t="inlineStr">
        <is>
          <t>T</t>
        </is>
      </c>
    </row>
    <row r="321">
      <c r="A321" t="inlineStr">
        <is>
          <t>OREAS0053P</t>
        </is>
      </c>
      <c r="B321" t="inlineStr">
        <is>
          <t>T</t>
        </is>
      </c>
      <c r="C321" t="inlineStr">
        <is>
          <t>T</t>
        </is>
      </c>
      <c r="D321" t="inlineStr">
        <is>
          <t>T</t>
        </is>
      </c>
      <c r="E321" t="n">
        <v>3.8e-05</v>
      </c>
      <c r="F321" t="inlineStr">
        <is>
          <t>T</t>
        </is>
      </c>
      <c r="G321" t="inlineStr">
        <is>
          <t>T</t>
        </is>
      </c>
      <c r="H321" t="inlineStr">
        <is>
          <t>T</t>
        </is>
      </c>
      <c r="I321" t="inlineStr">
        <is>
          <t>T</t>
        </is>
      </c>
      <c r="J321" t="inlineStr">
        <is>
          <t>T</t>
        </is>
      </c>
      <c r="K321" t="inlineStr">
        <is>
          <t>T</t>
        </is>
      </c>
      <c r="L321" t="inlineStr">
        <is>
          <t>T</t>
        </is>
      </c>
      <c r="M321" t="inlineStr">
        <is>
          <t>T</t>
        </is>
      </c>
      <c r="N321" t="inlineStr">
        <is>
          <t>T</t>
        </is>
      </c>
      <c r="O321" t="inlineStr">
        <is>
          <t>T</t>
        </is>
      </c>
      <c r="P321" t="inlineStr">
        <is>
          <t>T</t>
        </is>
      </c>
      <c r="Q321" t="n">
        <v>0.413</v>
      </c>
      <c r="R321" t="inlineStr">
        <is>
          <t>T</t>
        </is>
      </c>
      <c r="S321" t="inlineStr">
        <is>
          <t>T</t>
        </is>
      </c>
      <c r="T321" t="inlineStr">
        <is>
          <t>T</t>
        </is>
      </c>
      <c r="U321" t="inlineStr">
        <is>
          <t>T</t>
        </is>
      </c>
      <c r="V321" t="inlineStr">
        <is>
          <t>T</t>
        </is>
      </c>
      <c r="W321" t="inlineStr">
        <is>
          <t>T</t>
        </is>
      </c>
      <c r="X321" t="inlineStr">
        <is>
          <t>T</t>
        </is>
      </c>
      <c r="Y321" t="inlineStr">
        <is>
          <t>T</t>
        </is>
      </c>
      <c r="Z321" t="inlineStr">
        <is>
          <t>T</t>
        </is>
      </c>
      <c r="AA321" t="inlineStr">
        <is>
          <t>T</t>
        </is>
      </c>
      <c r="AB321" t="inlineStr">
        <is>
          <t>T</t>
        </is>
      </c>
      <c r="AC321" t="inlineStr">
        <is>
          <t>T</t>
        </is>
      </c>
      <c r="AD321" t="inlineStr">
        <is>
          <t>T</t>
        </is>
      </c>
      <c r="AE321" t="inlineStr">
        <is>
          <t>T</t>
        </is>
      </c>
      <c r="AF321" t="inlineStr">
        <is>
          <t>T</t>
        </is>
      </c>
      <c r="AG321" t="inlineStr">
        <is>
          <t>T</t>
        </is>
      </c>
      <c r="AH321" t="inlineStr">
        <is>
          <t>T</t>
        </is>
      </c>
      <c r="AI321" t="inlineStr">
        <is>
          <t>T</t>
        </is>
      </c>
      <c r="AJ321" t="inlineStr">
        <is>
          <t>T</t>
        </is>
      </c>
      <c r="AK321" t="inlineStr">
        <is>
          <t>T</t>
        </is>
      </c>
      <c r="AL321" t="inlineStr">
        <is>
          <t>T</t>
        </is>
      </c>
      <c r="AM321" t="inlineStr">
        <is>
          <t>T</t>
        </is>
      </c>
      <c r="AN321" t="inlineStr">
        <is>
          <t>T</t>
        </is>
      </c>
      <c r="AO321" t="inlineStr">
        <is>
          <t>T</t>
        </is>
      </c>
      <c r="AP321" t="inlineStr">
        <is>
          <t>T</t>
        </is>
      </c>
      <c r="AQ321" t="inlineStr">
        <is>
          <t>T</t>
        </is>
      </c>
      <c r="AR321" t="inlineStr">
        <is>
          <t>T</t>
        </is>
      </c>
      <c r="AS321" t="inlineStr">
        <is>
          <t>T</t>
        </is>
      </c>
      <c r="AT321" t="inlineStr">
        <is>
          <t>T</t>
        </is>
      </c>
      <c r="AU321" t="inlineStr">
        <is>
          <t>T</t>
        </is>
      </c>
      <c r="AV321" t="inlineStr">
        <is>
          <t>T</t>
        </is>
      </c>
      <c r="AW321" t="inlineStr">
        <is>
          <t>T</t>
        </is>
      </c>
      <c r="AX321" t="inlineStr">
        <is>
          <t>T</t>
        </is>
      </c>
      <c r="AY321" t="inlineStr">
        <is>
          <t>T</t>
        </is>
      </c>
      <c r="AZ321" t="inlineStr">
        <is>
          <t>T</t>
        </is>
      </c>
      <c r="BA321" t="inlineStr">
        <is>
          <t>T</t>
        </is>
      </c>
      <c r="BB321" t="inlineStr">
        <is>
          <t>T</t>
        </is>
      </c>
      <c r="BC321" t="inlineStr">
        <is>
          <t>T</t>
        </is>
      </c>
      <c r="BD321" t="inlineStr">
        <is>
          <t>T</t>
        </is>
      </c>
      <c r="BE321" t="inlineStr">
        <is>
          <t>T</t>
        </is>
      </c>
      <c r="BF321" t="inlineStr">
        <is>
          <t>T</t>
        </is>
      </c>
      <c r="BG321" t="inlineStr">
        <is>
          <t>T</t>
        </is>
      </c>
      <c r="BH321" t="inlineStr">
        <is>
          <t>T</t>
        </is>
      </c>
      <c r="BI321" t="inlineStr">
        <is>
          <t>T</t>
        </is>
      </c>
      <c r="BJ321" t="inlineStr">
        <is>
          <t>T</t>
        </is>
      </c>
      <c r="BK321" t="inlineStr">
        <is>
          <t>T</t>
        </is>
      </c>
      <c r="BL321" t="inlineStr">
        <is>
          <t>T</t>
        </is>
      </c>
      <c r="BM321" t="inlineStr">
        <is>
          <t>T</t>
        </is>
      </c>
      <c r="BN321" t="inlineStr">
        <is>
          <t>T</t>
        </is>
      </c>
      <c r="BO321" t="inlineStr">
        <is>
          <t>T</t>
        </is>
      </c>
      <c r="BP321" t="inlineStr">
        <is>
          <t>T</t>
        </is>
      </c>
      <c r="BQ321" t="inlineStr">
        <is>
          <t>T</t>
        </is>
      </c>
      <c r="BR321" t="inlineStr">
        <is>
          <t>T</t>
        </is>
      </c>
      <c r="BS321" t="inlineStr">
        <is>
          <t>T</t>
        </is>
      </c>
    </row>
    <row r="322">
      <c r="A322" t="inlineStr">
        <is>
          <t>OREAS0053Pb</t>
        </is>
      </c>
      <c r="B322" t="inlineStr">
        <is>
          <t>T</t>
        </is>
      </c>
      <c r="C322" t="inlineStr">
        <is>
          <t>T</t>
        </is>
      </c>
      <c r="D322" t="inlineStr">
        <is>
          <t>T</t>
        </is>
      </c>
      <c r="E322" t="n">
        <v>6.23e-05</v>
      </c>
      <c r="F322" t="inlineStr">
        <is>
          <t>T</t>
        </is>
      </c>
      <c r="G322" t="inlineStr">
        <is>
          <t>T</t>
        </is>
      </c>
      <c r="H322" t="inlineStr">
        <is>
          <t>T</t>
        </is>
      </c>
      <c r="I322" t="inlineStr">
        <is>
          <t>T</t>
        </is>
      </c>
      <c r="J322" t="inlineStr">
        <is>
          <t>T</t>
        </is>
      </c>
      <c r="K322" t="inlineStr">
        <is>
          <t>T</t>
        </is>
      </c>
      <c r="L322" t="inlineStr">
        <is>
          <t>T</t>
        </is>
      </c>
      <c r="M322" t="inlineStr">
        <is>
          <t>T</t>
        </is>
      </c>
      <c r="N322" t="inlineStr">
        <is>
          <t>T</t>
        </is>
      </c>
      <c r="O322" t="inlineStr">
        <is>
          <t>T</t>
        </is>
      </c>
      <c r="P322" t="inlineStr">
        <is>
          <t>T</t>
        </is>
      </c>
      <c r="Q322" t="n">
        <v>0.546</v>
      </c>
      <c r="R322" t="inlineStr">
        <is>
          <t>T</t>
        </is>
      </c>
      <c r="S322" t="inlineStr">
        <is>
          <t>T</t>
        </is>
      </c>
      <c r="T322" t="inlineStr">
        <is>
          <t>T</t>
        </is>
      </c>
      <c r="U322" t="inlineStr">
        <is>
          <t>T</t>
        </is>
      </c>
      <c r="V322" t="inlineStr">
        <is>
          <t>T</t>
        </is>
      </c>
      <c r="W322" t="inlineStr">
        <is>
          <t>T</t>
        </is>
      </c>
      <c r="X322" t="inlineStr">
        <is>
          <t>T</t>
        </is>
      </c>
      <c r="Y322" t="inlineStr">
        <is>
          <t>T</t>
        </is>
      </c>
      <c r="Z322" t="inlineStr">
        <is>
          <t>T</t>
        </is>
      </c>
      <c r="AA322" t="inlineStr">
        <is>
          <t>T</t>
        </is>
      </c>
      <c r="AB322" t="inlineStr">
        <is>
          <t>T</t>
        </is>
      </c>
      <c r="AC322" t="inlineStr">
        <is>
          <t>T</t>
        </is>
      </c>
      <c r="AD322" t="inlineStr">
        <is>
          <t>T</t>
        </is>
      </c>
      <c r="AE322" t="inlineStr">
        <is>
          <t>T</t>
        </is>
      </c>
      <c r="AF322" t="inlineStr">
        <is>
          <t>T</t>
        </is>
      </c>
      <c r="AG322" t="inlineStr">
        <is>
          <t>T</t>
        </is>
      </c>
      <c r="AH322" t="inlineStr">
        <is>
          <t>T</t>
        </is>
      </c>
      <c r="AI322" t="inlineStr">
        <is>
          <t>T</t>
        </is>
      </c>
      <c r="AJ322" t="inlineStr">
        <is>
          <t>T</t>
        </is>
      </c>
      <c r="AK322" t="inlineStr">
        <is>
          <t>T</t>
        </is>
      </c>
      <c r="AL322" t="inlineStr">
        <is>
          <t>T</t>
        </is>
      </c>
      <c r="AM322" t="inlineStr">
        <is>
          <t>T</t>
        </is>
      </c>
      <c r="AN322" t="inlineStr">
        <is>
          <t>T</t>
        </is>
      </c>
      <c r="AO322" t="inlineStr">
        <is>
          <t>T</t>
        </is>
      </c>
      <c r="AP322" t="inlineStr">
        <is>
          <t>T</t>
        </is>
      </c>
      <c r="AQ322" t="inlineStr">
        <is>
          <t>T</t>
        </is>
      </c>
      <c r="AR322" t="inlineStr">
        <is>
          <t>T</t>
        </is>
      </c>
      <c r="AS322" t="inlineStr">
        <is>
          <t>T</t>
        </is>
      </c>
      <c r="AT322" t="inlineStr">
        <is>
          <t>T</t>
        </is>
      </c>
      <c r="AU322" t="inlineStr">
        <is>
          <t>T</t>
        </is>
      </c>
      <c r="AV322" t="inlineStr">
        <is>
          <t>T</t>
        </is>
      </c>
      <c r="AW322" t="inlineStr">
        <is>
          <t>T</t>
        </is>
      </c>
      <c r="AX322" t="inlineStr">
        <is>
          <t>T</t>
        </is>
      </c>
      <c r="AY322" t="inlineStr">
        <is>
          <t>T</t>
        </is>
      </c>
      <c r="AZ322" t="inlineStr">
        <is>
          <t>T</t>
        </is>
      </c>
      <c r="BA322" t="inlineStr">
        <is>
          <t>T</t>
        </is>
      </c>
      <c r="BB322" t="inlineStr">
        <is>
          <t>T</t>
        </is>
      </c>
      <c r="BC322" t="inlineStr">
        <is>
          <t>T</t>
        </is>
      </c>
      <c r="BD322" t="inlineStr">
        <is>
          <t>T</t>
        </is>
      </c>
      <c r="BE322" t="inlineStr">
        <is>
          <t>T</t>
        </is>
      </c>
      <c r="BF322" t="inlineStr">
        <is>
          <t>T</t>
        </is>
      </c>
      <c r="BG322" t="inlineStr">
        <is>
          <t>T</t>
        </is>
      </c>
      <c r="BH322" t="inlineStr">
        <is>
          <t>T</t>
        </is>
      </c>
      <c r="BI322" t="inlineStr">
        <is>
          <t>T</t>
        </is>
      </c>
      <c r="BJ322" t="inlineStr">
        <is>
          <t>T</t>
        </is>
      </c>
      <c r="BK322" t="inlineStr">
        <is>
          <t>T</t>
        </is>
      </c>
      <c r="BL322" t="inlineStr">
        <is>
          <t>T</t>
        </is>
      </c>
      <c r="BM322" t="inlineStr">
        <is>
          <t>T</t>
        </is>
      </c>
      <c r="BN322" t="inlineStr">
        <is>
          <t>T</t>
        </is>
      </c>
      <c r="BO322" t="inlineStr">
        <is>
          <t>T</t>
        </is>
      </c>
      <c r="BP322" t="inlineStr">
        <is>
          <t>T</t>
        </is>
      </c>
      <c r="BQ322" t="inlineStr">
        <is>
          <t>T</t>
        </is>
      </c>
      <c r="BR322" t="inlineStr">
        <is>
          <t>T</t>
        </is>
      </c>
      <c r="BS322" t="inlineStr">
        <is>
          <t>T</t>
        </is>
      </c>
    </row>
    <row r="323">
      <c r="A323" t="inlineStr">
        <is>
          <t>OREAS0054Pa</t>
        </is>
      </c>
      <c r="B323" t="inlineStr">
        <is>
          <t>T</t>
        </is>
      </c>
      <c r="C323" t="inlineStr">
        <is>
          <t>T</t>
        </is>
      </c>
      <c r="D323" t="inlineStr">
        <is>
          <t>T</t>
        </is>
      </c>
      <c r="E323" t="n">
        <v>0.00029</v>
      </c>
      <c r="F323" t="inlineStr">
        <is>
          <t>T</t>
        </is>
      </c>
      <c r="G323" t="inlineStr">
        <is>
          <t>T</t>
        </is>
      </c>
      <c r="H323" t="inlineStr">
        <is>
          <t>T</t>
        </is>
      </c>
      <c r="I323" t="inlineStr">
        <is>
          <t>T</t>
        </is>
      </c>
      <c r="J323" t="inlineStr">
        <is>
          <t>T</t>
        </is>
      </c>
      <c r="K323" t="inlineStr">
        <is>
          <t>T</t>
        </is>
      </c>
      <c r="L323" t="inlineStr">
        <is>
          <t>T</t>
        </is>
      </c>
      <c r="M323" t="inlineStr">
        <is>
          <t>T</t>
        </is>
      </c>
      <c r="N323" t="inlineStr">
        <is>
          <t>T</t>
        </is>
      </c>
      <c r="O323" t="inlineStr">
        <is>
          <t>T</t>
        </is>
      </c>
      <c r="P323" t="inlineStr">
        <is>
          <t>T</t>
        </is>
      </c>
      <c r="Q323" t="n">
        <v>1.55</v>
      </c>
      <c r="R323" t="inlineStr">
        <is>
          <t>T</t>
        </is>
      </c>
      <c r="S323" t="inlineStr">
        <is>
          <t>T</t>
        </is>
      </c>
      <c r="T323" t="inlineStr">
        <is>
          <t>T</t>
        </is>
      </c>
      <c r="U323" t="inlineStr">
        <is>
          <t>T</t>
        </is>
      </c>
      <c r="V323" t="inlineStr">
        <is>
          <t>T</t>
        </is>
      </c>
      <c r="W323" t="inlineStr">
        <is>
          <t>T</t>
        </is>
      </c>
      <c r="X323" t="inlineStr">
        <is>
          <t>T</t>
        </is>
      </c>
      <c r="Y323" t="inlineStr">
        <is>
          <t>T</t>
        </is>
      </c>
      <c r="Z323" t="inlineStr">
        <is>
          <t>T</t>
        </is>
      </c>
      <c r="AA323" t="inlineStr">
        <is>
          <t>T</t>
        </is>
      </c>
      <c r="AB323" t="inlineStr">
        <is>
          <t>T</t>
        </is>
      </c>
      <c r="AC323" t="inlineStr">
        <is>
          <t>T</t>
        </is>
      </c>
      <c r="AD323" t="inlineStr">
        <is>
          <t>T</t>
        </is>
      </c>
      <c r="AE323" t="inlineStr">
        <is>
          <t>T</t>
        </is>
      </c>
      <c r="AF323" t="inlineStr">
        <is>
          <t>T</t>
        </is>
      </c>
      <c r="AG323" t="inlineStr">
        <is>
          <t>T</t>
        </is>
      </c>
      <c r="AH323" t="inlineStr">
        <is>
          <t>T</t>
        </is>
      </c>
      <c r="AI323" t="inlineStr">
        <is>
          <t>T</t>
        </is>
      </c>
      <c r="AJ323" t="inlineStr">
        <is>
          <t>T</t>
        </is>
      </c>
      <c r="AK323" t="inlineStr">
        <is>
          <t>T</t>
        </is>
      </c>
      <c r="AL323" t="inlineStr">
        <is>
          <t>T</t>
        </is>
      </c>
      <c r="AM323" t="inlineStr">
        <is>
          <t>T</t>
        </is>
      </c>
      <c r="AN323" t="inlineStr">
        <is>
          <t>T</t>
        </is>
      </c>
      <c r="AO323" t="inlineStr">
        <is>
          <t>T</t>
        </is>
      </c>
      <c r="AP323" t="inlineStr">
        <is>
          <t>T</t>
        </is>
      </c>
      <c r="AQ323" t="inlineStr">
        <is>
          <t>T</t>
        </is>
      </c>
      <c r="AR323" t="inlineStr">
        <is>
          <t>T</t>
        </is>
      </c>
      <c r="AS323" t="inlineStr">
        <is>
          <t>T</t>
        </is>
      </c>
      <c r="AT323" t="inlineStr">
        <is>
          <t>T</t>
        </is>
      </c>
      <c r="AU323" t="inlineStr">
        <is>
          <t>T</t>
        </is>
      </c>
      <c r="AV323" t="inlineStr">
        <is>
          <t>T</t>
        </is>
      </c>
      <c r="AW323" t="inlineStr">
        <is>
          <t>T</t>
        </is>
      </c>
      <c r="AX323" t="inlineStr">
        <is>
          <t>T</t>
        </is>
      </c>
      <c r="AY323" t="inlineStr">
        <is>
          <t>T</t>
        </is>
      </c>
      <c r="AZ323" t="inlineStr">
        <is>
          <t>T</t>
        </is>
      </c>
      <c r="BA323" t="inlineStr">
        <is>
          <t>T</t>
        </is>
      </c>
      <c r="BB323" t="inlineStr">
        <is>
          <t>T</t>
        </is>
      </c>
      <c r="BC323" t="inlineStr">
        <is>
          <t>T</t>
        </is>
      </c>
      <c r="BD323" t="inlineStr">
        <is>
          <t>T</t>
        </is>
      </c>
      <c r="BE323" t="inlineStr">
        <is>
          <t>T</t>
        </is>
      </c>
      <c r="BF323" t="inlineStr">
        <is>
          <t>T</t>
        </is>
      </c>
      <c r="BG323" t="inlineStr">
        <is>
          <t>T</t>
        </is>
      </c>
      <c r="BH323" t="inlineStr">
        <is>
          <t>T</t>
        </is>
      </c>
      <c r="BI323" t="inlineStr">
        <is>
          <t>T</t>
        </is>
      </c>
      <c r="BJ323" t="inlineStr">
        <is>
          <t>T</t>
        </is>
      </c>
      <c r="BK323" t="inlineStr">
        <is>
          <t>T</t>
        </is>
      </c>
      <c r="BL323" t="inlineStr">
        <is>
          <t>T</t>
        </is>
      </c>
      <c r="BM323" t="inlineStr">
        <is>
          <t>T</t>
        </is>
      </c>
      <c r="BN323" t="inlineStr">
        <is>
          <t>T</t>
        </is>
      </c>
      <c r="BO323" t="inlineStr">
        <is>
          <t>T</t>
        </is>
      </c>
      <c r="BP323" t="inlineStr">
        <is>
          <t>T</t>
        </is>
      </c>
      <c r="BQ323" t="inlineStr">
        <is>
          <t>T</t>
        </is>
      </c>
      <c r="BR323" t="inlineStr">
        <is>
          <t>T</t>
        </is>
      </c>
      <c r="BS323" t="inlineStr">
        <is>
          <t>T</t>
        </is>
      </c>
    </row>
    <row r="324">
      <c r="A324" t="inlineStr">
        <is>
          <t>OREAS0550</t>
        </is>
      </c>
      <c r="B324" t="n">
        <v>8.600000000000001e-06</v>
      </c>
      <c r="C324" t="n">
        <v>2.84</v>
      </c>
      <c r="D324" t="n">
        <v>0.0005820000000000001</v>
      </c>
      <c r="E324" t="inlineStr">
        <is>
          <t>T</t>
        </is>
      </c>
      <c r="F324" t="n">
        <v>0.0229</v>
      </c>
      <c r="G324" t="n">
        <v>0.0352</v>
      </c>
      <c r="H324" t="n">
        <v>0.000131</v>
      </c>
      <c r="I324" t="n">
        <v>0.00014</v>
      </c>
      <c r="J324" t="n">
        <v>6.91</v>
      </c>
      <c r="K324" t="n">
        <v>1.3e-05</v>
      </c>
      <c r="L324" t="n">
        <v>0.00366</v>
      </c>
      <c r="M324" t="inlineStr">
        <is>
          <t>T</t>
        </is>
      </c>
      <c r="N324" t="n">
        <v>0.148</v>
      </c>
      <c r="O324" t="n">
        <v>0.00231</v>
      </c>
      <c r="P324" t="n">
        <v>5.8e-05</v>
      </c>
      <c r="Q324" t="n">
        <v>0.277</v>
      </c>
      <c r="R324" t="n">
        <v>0.00033</v>
      </c>
      <c r="S324" t="n">
        <v>0.000176</v>
      </c>
      <c r="T324" t="n">
        <v>8.4e-05</v>
      </c>
      <c r="U324" t="n">
        <v>1.28</v>
      </c>
      <c r="V324" t="n">
        <v>0.0007649999999999999</v>
      </c>
      <c r="W324" t="n">
        <v>0.000402</v>
      </c>
      <c r="X324" t="inlineStr">
        <is>
          <t>T</t>
        </is>
      </c>
      <c r="Y324" t="n">
        <v>0.000219</v>
      </c>
      <c r="Z324" t="n">
        <v>2.2e-06</v>
      </c>
      <c r="AA324" t="n">
        <v>6.2e-05</v>
      </c>
      <c r="AB324" t="n">
        <v>1.8e-05</v>
      </c>
      <c r="AC324" t="inlineStr">
        <is>
          <t>T</t>
        </is>
      </c>
      <c r="AD324" t="n">
        <v>0.614</v>
      </c>
      <c r="AE324" t="n">
        <v>0.00192</v>
      </c>
      <c r="AF324" t="n">
        <v>0.0105</v>
      </c>
      <c r="AG324" t="n">
        <v>2.3e-05</v>
      </c>
      <c r="AH324" t="n">
        <v>6.43</v>
      </c>
      <c r="AI324" t="n">
        <v>0.119</v>
      </c>
      <c r="AJ324" t="n">
        <v>0.000225</v>
      </c>
      <c r="AK324" t="n">
        <v>0.04</v>
      </c>
      <c r="AL324" t="n">
        <v>0.000598</v>
      </c>
      <c r="AM324" t="n">
        <v>0.00185</v>
      </c>
      <c r="AN324" t="n">
        <v>0.00154</v>
      </c>
      <c r="AO324" t="n">
        <v>0.036</v>
      </c>
      <c r="AP324" t="n">
        <v>0.00137</v>
      </c>
      <c r="AQ324" t="inlineStr">
        <is>
          <t>T</t>
        </is>
      </c>
      <c r="AR324" t="n">
        <v>0.000461</v>
      </c>
      <c r="AS324" t="inlineStr">
        <is>
          <t>T</t>
        </is>
      </c>
      <c r="AT324" t="n">
        <v>0.00229</v>
      </c>
      <c r="AU324" t="n">
        <v>8e-07</v>
      </c>
      <c r="AV324" t="inlineStr">
        <is>
          <t>T</t>
        </is>
      </c>
      <c r="AW324" t="inlineStr">
        <is>
          <t>T</t>
        </is>
      </c>
      <c r="AX324" t="n">
        <v>0.233</v>
      </c>
      <c r="AY324" t="n">
        <v>3.2e-05</v>
      </c>
      <c r="AZ324" t="n">
        <v>0.000627</v>
      </c>
      <c r="BA324" t="n">
        <v>0.000111</v>
      </c>
      <c r="BB324" t="n">
        <v>24.6758895</v>
      </c>
      <c r="BC324" t="n">
        <v>0.000437</v>
      </c>
      <c r="BD324" t="n">
        <v>0.000118</v>
      </c>
      <c r="BE324" t="n">
        <v>0.0056</v>
      </c>
      <c r="BF324" t="inlineStr">
        <is>
          <t>T</t>
        </is>
      </c>
      <c r="BG324" t="n">
        <v>6.2e-05</v>
      </c>
      <c r="BH324" t="n">
        <v>3.5e-06</v>
      </c>
      <c r="BI324" t="n">
        <v>0.000515</v>
      </c>
      <c r="BJ324" t="n">
        <v>0.1881937</v>
      </c>
      <c r="BK324" t="n">
        <v>9.4e-06</v>
      </c>
      <c r="BL324" t="n">
        <v>2.5e-05</v>
      </c>
      <c r="BM324" t="n">
        <v>0.00247</v>
      </c>
      <c r="BN324" t="n">
        <v>0.0056</v>
      </c>
      <c r="BO324" t="n">
        <v>7.8e-05</v>
      </c>
      <c r="BP324" t="n">
        <v>0.00165</v>
      </c>
      <c r="BQ324" t="n">
        <v>0.000162</v>
      </c>
      <c r="BR324" t="n">
        <v>0.00419</v>
      </c>
      <c r="BS324" t="n">
        <v>0.0076</v>
      </c>
    </row>
    <row r="325">
      <c r="A325" t="inlineStr">
        <is>
          <t>OREAS0551</t>
        </is>
      </c>
      <c r="B325" t="n">
        <v>8.600000000000001e-06</v>
      </c>
      <c r="C325" t="n">
        <v>2.36</v>
      </c>
      <c r="D325" t="n">
        <v>0.00065</v>
      </c>
      <c r="E325" t="n">
        <v>5e-07</v>
      </c>
      <c r="F325" t="n">
        <v>0.0198</v>
      </c>
      <c r="G325" t="n">
        <v>0.0437</v>
      </c>
      <c r="H325" t="n">
        <v>0.000121</v>
      </c>
      <c r="I325" t="n">
        <v>0.000151</v>
      </c>
      <c r="J325" t="n">
        <v>5.81</v>
      </c>
      <c r="K325" t="n">
        <v>1.2e-05</v>
      </c>
      <c r="L325" t="n">
        <v>0.00295</v>
      </c>
      <c r="M325" t="inlineStr">
        <is>
          <t>T</t>
        </is>
      </c>
      <c r="N325" t="n">
        <v>0.305</v>
      </c>
      <c r="O325" t="n">
        <v>0.00203</v>
      </c>
      <c r="P325" t="n">
        <v>6.3e-05</v>
      </c>
      <c r="Q325" t="n">
        <v>0.5649999999999999</v>
      </c>
      <c r="R325" t="n">
        <v>0.00028</v>
      </c>
      <c r="S325" t="n">
        <v>0.000149</v>
      </c>
      <c r="T325" t="n">
        <v>6.8e-05</v>
      </c>
      <c r="U325" t="n">
        <v>1.05</v>
      </c>
      <c r="V325" t="n">
        <v>0.000606</v>
      </c>
      <c r="W325" t="n">
        <v>0.000343</v>
      </c>
      <c r="X325" s="2" t="n">
        <v>5e-06</v>
      </c>
      <c r="Y325" t="n">
        <v>0.000158</v>
      </c>
      <c r="Z325" t="n">
        <v>2.7e-06</v>
      </c>
      <c r="AA325" t="n">
        <v>5.2e-05</v>
      </c>
      <c r="AB325" t="n">
        <v>1.6e-05</v>
      </c>
      <c r="AC325" t="inlineStr">
        <is>
          <t>T</t>
        </is>
      </c>
      <c r="AD325" t="n">
        <v>0.6889999999999999</v>
      </c>
      <c r="AE325" t="n">
        <v>0.00164</v>
      </c>
      <c r="AF325" t="n">
        <v>0.007900000000000001</v>
      </c>
      <c r="AG325" t="n">
        <v>1.9e-05</v>
      </c>
      <c r="AH325" t="n">
        <v>4.9</v>
      </c>
      <c r="AI325" t="n">
        <v>0.141</v>
      </c>
      <c r="AJ325" t="n">
        <v>0.000241</v>
      </c>
      <c r="AK325" t="n">
        <v>0.024</v>
      </c>
      <c r="AL325" t="n">
        <v>0.0004</v>
      </c>
      <c r="AM325" t="n">
        <v>0.0015</v>
      </c>
      <c r="AN325" t="n">
        <v>0.00167</v>
      </c>
      <c r="AO325" t="n">
        <v>0.035</v>
      </c>
      <c r="AP325" t="n">
        <v>0.000772</v>
      </c>
      <c r="AQ325" t="inlineStr">
        <is>
          <t>T</t>
        </is>
      </c>
      <c r="AR325" t="n">
        <v>0.000371</v>
      </c>
      <c r="AS325" t="inlineStr">
        <is>
          <t>T</t>
        </is>
      </c>
      <c r="AT325" t="n">
        <v>0.00258</v>
      </c>
      <c r="AU325" t="n">
        <v>5e-07</v>
      </c>
      <c r="AV325" t="inlineStr">
        <is>
          <t>T</t>
        </is>
      </c>
      <c r="AW325" t="inlineStr">
        <is>
          <t>T</t>
        </is>
      </c>
      <c r="AX325" t="n">
        <v>0.172</v>
      </c>
      <c r="AY325" t="n">
        <v>2.9e-05</v>
      </c>
      <c r="AZ325" t="n">
        <v>0.000513</v>
      </c>
      <c r="BA325" t="n">
        <v>0.000102</v>
      </c>
      <c r="BB325" t="n">
        <v>28.3218818</v>
      </c>
      <c r="BC325" t="n">
        <v>0.000366</v>
      </c>
      <c r="BD325" t="n">
        <v>9.7e-05</v>
      </c>
      <c r="BE325" t="n">
        <v>0.0062</v>
      </c>
      <c r="BF325" t="n">
        <v>2.8e-05</v>
      </c>
      <c r="BG325" t="n">
        <v>5.1e-05</v>
      </c>
      <c r="BH325" t="inlineStr">
        <is>
          <t>T</t>
        </is>
      </c>
      <c r="BI325" t="n">
        <v>0.000401</v>
      </c>
      <c r="BJ325" t="n">
        <v>0.08799999999999999</v>
      </c>
      <c r="BK325" t="n">
        <v>8.899999999999999e-06</v>
      </c>
      <c r="BL325" t="n">
        <v>2e-05</v>
      </c>
      <c r="BM325" t="n">
        <v>0.0008809999999999999</v>
      </c>
      <c r="BN325" t="n">
        <v>0.0054</v>
      </c>
      <c r="BO325" t="n">
        <v>8.2e-05</v>
      </c>
      <c r="BP325" t="n">
        <v>0.0014</v>
      </c>
      <c r="BQ325" t="n">
        <v>0.000135</v>
      </c>
      <c r="BR325" t="n">
        <v>0.00313</v>
      </c>
      <c r="BS325" t="n">
        <v>0.0056</v>
      </c>
    </row>
    <row r="326">
      <c r="A326" t="inlineStr">
        <is>
          <t>OREAS0552</t>
        </is>
      </c>
      <c r="B326" t="n">
        <v>2.27e-05</v>
      </c>
      <c r="C326" t="n">
        <v>1.94</v>
      </c>
      <c r="D326" t="n">
        <v>0.000511</v>
      </c>
      <c r="E326" t="inlineStr">
        <is>
          <t>T</t>
        </is>
      </c>
      <c r="F326" t="n">
        <v>0.0222</v>
      </c>
      <c r="G326" t="n">
        <v>0.0218</v>
      </c>
      <c r="H326" t="n">
        <v>0.000104</v>
      </c>
      <c r="I326" t="n">
        <v>0.000491</v>
      </c>
      <c r="J326" t="n">
        <v>9.460000000000001</v>
      </c>
      <c r="K326" t="n">
        <v>1.1e-05</v>
      </c>
      <c r="L326" t="n">
        <v>0.00358</v>
      </c>
      <c r="M326" t="inlineStr">
        <is>
          <t>T</t>
        </is>
      </c>
      <c r="N326" t="n">
        <v>0.406</v>
      </c>
      <c r="O326" t="n">
        <v>0.00185</v>
      </c>
      <c r="P326" t="n">
        <v>4.9e-05</v>
      </c>
      <c r="Q326" t="n">
        <v>3.09</v>
      </c>
      <c r="R326" t="n">
        <v>0.000201</v>
      </c>
      <c r="S326" t="n">
        <v>0.000111</v>
      </c>
      <c r="T326" t="n">
        <v>4.3e-05</v>
      </c>
      <c r="U326" t="n">
        <v>0.761</v>
      </c>
      <c r="V326" t="n">
        <v>0.000508</v>
      </c>
      <c r="W326" t="n">
        <v>0.000241</v>
      </c>
      <c r="X326" s="2" t="n">
        <v>1e-05</v>
      </c>
      <c r="Y326" t="n">
        <v>0.000147</v>
      </c>
      <c r="Z326" t="n">
        <v>2.6e-06</v>
      </c>
      <c r="AA326" t="n">
        <v>3.8e-05</v>
      </c>
      <c r="AB326" t="n">
        <v>1.8e-05</v>
      </c>
      <c r="AC326" t="inlineStr">
        <is>
          <t>T</t>
        </is>
      </c>
      <c r="AD326" t="n">
        <v>0.583</v>
      </c>
      <c r="AE326" t="n">
        <v>0.00191</v>
      </c>
      <c r="AF326" t="n">
        <v>0.0053</v>
      </c>
      <c r="AG326" t="n">
        <v>1.5e-05</v>
      </c>
      <c r="AH326" t="n">
        <v>7.05</v>
      </c>
      <c r="AI326" t="n">
        <v>0.082</v>
      </c>
      <c r="AJ326" t="n">
        <v>0.000308</v>
      </c>
      <c r="AK326" t="n">
        <v>0.028</v>
      </c>
      <c r="AL326" t="n">
        <v>0.000428</v>
      </c>
      <c r="AM326" t="n">
        <v>0.0015</v>
      </c>
      <c r="AN326" t="n">
        <v>0.00141</v>
      </c>
      <c r="AO326" t="n">
        <v>0.035</v>
      </c>
      <c r="AP326" t="n">
        <v>0.000873</v>
      </c>
      <c r="AQ326" t="inlineStr">
        <is>
          <t>T</t>
        </is>
      </c>
      <c r="AR326" t="n">
        <v>0.000385</v>
      </c>
      <c r="AS326" t="inlineStr">
        <is>
          <t>T</t>
        </is>
      </c>
      <c r="AT326" t="n">
        <v>0.002</v>
      </c>
      <c r="AU326" t="n">
        <v>5.5e-06</v>
      </c>
      <c r="AV326" t="inlineStr">
        <is>
          <t>T</t>
        </is>
      </c>
      <c r="AW326" t="inlineStr">
        <is>
          <t>T</t>
        </is>
      </c>
      <c r="AX326" t="n">
        <v>1.32</v>
      </c>
      <c r="AY326" t="n">
        <v>2.5e-05</v>
      </c>
      <c r="AZ326" t="n">
        <v>0.000454</v>
      </c>
      <c r="BA326" t="n">
        <v>0.000671</v>
      </c>
      <c r="BB326" t="n">
        <v>19.3377827</v>
      </c>
      <c r="BC326" t="n">
        <v>0.000315</v>
      </c>
      <c r="BD326" t="n">
        <v>7.3e-05</v>
      </c>
      <c r="BE326" t="n">
        <v>0.0073</v>
      </c>
      <c r="BF326" t="n">
        <v>2.7e-05</v>
      </c>
      <c r="BG326" t="n">
        <v>3.7e-05</v>
      </c>
      <c r="BH326" t="inlineStr">
        <is>
          <t>T</t>
        </is>
      </c>
      <c r="BI326" t="n">
        <v>0.000347</v>
      </c>
      <c r="BJ326" t="n">
        <v>0.143243</v>
      </c>
      <c r="BK326" t="n">
        <v>1.8e-05</v>
      </c>
      <c r="BL326" t="n">
        <v>1.7e-05</v>
      </c>
      <c r="BM326" t="n">
        <v>0.00189</v>
      </c>
      <c r="BN326" t="n">
        <v>0.0059</v>
      </c>
      <c r="BO326" t="n">
        <v>4.5e-05</v>
      </c>
      <c r="BP326" t="n">
        <v>0.00103</v>
      </c>
      <c r="BQ326" t="n">
        <v>0.000101</v>
      </c>
      <c r="BR326" t="n">
        <v>0.0027</v>
      </c>
      <c r="BS326" t="n">
        <v>0.0054</v>
      </c>
    </row>
    <row r="327">
      <c r="A327" t="inlineStr">
        <is>
          <t>OREAS0552b</t>
        </is>
      </c>
      <c r="B327" t="n">
        <v>4.01e-05</v>
      </c>
      <c r="C327" t="n">
        <v>6.34</v>
      </c>
      <c r="D327" t="n">
        <v>0.0055</v>
      </c>
      <c r="E327" s="2" t="n">
        <v>2e-06</v>
      </c>
      <c r="F327" t="n">
        <v>0.0224</v>
      </c>
      <c r="G327" t="n">
        <v>0.0363</v>
      </c>
      <c r="H327" t="n">
        <v>0.000417</v>
      </c>
      <c r="I327" t="n">
        <v>0.000318</v>
      </c>
      <c r="J327" t="n">
        <v>0.386</v>
      </c>
      <c r="K327" t="n">
        <v>3.8e-05</v>
      </c>
      <c r="L327" t="n">
        <v>0.0158</v>
      </c>
      <c r="M327" t="inlineStr">
        <is>
          <t>T</t>
        </is>
      </c>
      <c r="N327" t="n">
        <v>0.395</v>
      </c>
      <c r="O327" t="n">
        <v>0.008500000000000001</v>
      </c>
      <c r="P327" t="n">
        <v>0.000191</v>
      </c>
      <c r="Q327" t="n">
        <v>2.78</v>
      </c>
      <c r="R327" t="n">
        <v>0.000466</v>
      </c>
      <c r="S327" t="n">
        <v>0.000282</v>
      </c>
      <c r="T327" t="n">
        <v>8.6e-05</v>
      </c>
      <c r="U327" t="n">
        <v>2.95</v>
      </c>
      <c r="V327" t="n">
        <v>0.00262</v>
      </c>
      <c r="W327" t="n">
        <v>0.000541</v>
      </c>
      <c r="X327" t="n">
        <v>1.8e-05</v>
      </c>
      <c r="Y327" t="n">
        <v>0.000498</v>
      </c>
      <c r="Z327" t="n">
        <v>7.3e-06</v>
      </c>
      <c r="AA327" t="n">
        <v>9.000000000000001e-05</v>
      </c>
      <c r="AB327" t="n">
        <v>0.000166</v>
      </c>
      <c r="AC327" t="inlineStr">
        <is>
          <t>T</t>
        </is>
      </c>
      <c r="AD327" t="n">
        <v>2.25</v>
      </c>
      <c r="AE327" t="n">
        <v>0.007900000000000001</v>
      </c>
      <c r="AF327" t="n">
        <v>0.0078</v>
      </c>
      <c r="AG327" t="n">
        <v>4.3e-05</v>
      </c>
      <c r="AH327" t="n">
        <v>3.72</v>
      </c>
      <c r="AI327" t="n">
        <v>0.036</v>
      </c>
      <c r="AJ327" t="n">
        <v>0.00114</v>
      </c>
      <c r="AK327" t="n">
        <v>0.052</v>
      </c>
      <c r="AL327" t="n">
        <v>0.00169</v>
      </c>
      <c r="AM327" t="n">
        <v>0.0067</v>
      </c>
      <c r="AN327" t="n">
        <v>0.0148</v>
      </c>
      <c r="AO327" t="n">
        <v>0.052</v>
      </c>
      <c r="AP327" t="n">
        <v>0.00133</v>
      </c>
      <c r="AQ327" t="inlineStr">
        <is>
          <t>T</t>
        </is>
      </c>
      <c r="AR327" t="n">
        <v>0.00178</v>
      </c>
      <c r="AS327" t="inlineStr">
        <is>
          <t>T</t>
        </is>
      </c>
      <c r="AT327" t="n">
        <v>0.0086</v>
      </c>
      <c r="AU327" t="n">
        <v>2.5e-06</v>
      </c>
      <c r="AV327" t="inlineStr">
        <is>
          <t>T</t>
        </is>
      </c>
      <c r="AW327" t="inlineStr">
        <is>
          <t>T</t>
        </is>
      </c>
      <c r="AX327" t="n">
        <v>2.15</v>
      </c>
      <c r="AY327" t="n">
        <v>0.000296</v>
      </c>
      <c r="AZ327" t="n">
        <v>0.00122</v>
      </c>
      <c r="BA327" t="n">
        <v>0.000559</v>
      </c>
      <c r="BB327" t="n">
        <v>26.6250931</v>
      </c>
      <c r="BC327" t="n">
        <v>0.000898</v>
      </c>
      <c r="BD327" t="n">
        <v>0.00026</v>
      </c>
      <c r="BE327" t="n">
        <v>0.0075</v>
      </c>
      <c r="BF327" t="n">
        <v>0.000117</v>
      </c>
      <c r="BG327" t="n">
        <v>8.3e-05</v>
      </c>
      <c r="BH327" t="n">
        <v>5e-06</v>
      </c>
      <c r="BI327" t="n">
        <v>0.00148</v>
      </c>
      <c r="BJ327" t="n">
        <v>0.288</v>
      </c>
      <c r="BK327" t="n">
        <v>6.2e-05</v>
      </c>
      <c r="BL327" t="n">
        <v>4.2e-05</v>
      </c>
      <c r="BM327" t="n">
        <v>0.00115</v>
      </c>
      <c r="BN327" t="n">
        <v>0.0282884</v>
      </c>
      <c r="BO327" t="n">
        <v>0.00045</v>
      </c>
      <c r="BP327" t="n">
        <v>0.00235</v>
      </c>
      <c r="BQ327" t="n">
        <v>0.000281</v>
      </c>
      <c r="BR327" t="n">
        <v>0.00269</v>
      </c>
      <c r="BS327" t="n">
        <v>0.0173</v>
      </c>
    </row>
    <row r="328">
      <c r="A328" t="inlineStr">
        <is>
          <t>OREAS0553</t>
        </is>
      </c>
      <c r="B328" t="n">
        <v>9.300000000000001e-06</v>
      </c>
      <c r="C328" t="n">
        <v>2.93</v>
      </c>
      <c r="D328" t="n">
        <v>0.000741</v>
      </c>
      <c r="E328" t="inlineStr">
        <is>
          <t>T</t>
        </is>
      </c>
      <c r="F328" t="n">
        <v>0.0309</v>
      </c>
      <c r="G328" t="n">
        <v>0.0319</v>
      </c>
      <c r="H328" t="n">
        <v>0.000148</v>
      </c>
      <c r="I328" t="n">
        <v>0.000239</v>
      </c>
      <c r="J328" t="n">
        <v>5.57</v>
      </c>
      <c r="K328" t="n">
        <v>1.9e-05</v>
      </c>
      <c r="L328" t="n">
        <v>0.00455</v>
      </c>
      <c r="M328" t="inlineStr">
        <is>
          <t>T</t>
        </is>
      </c>
      <c r="N328" t="n">
        <v>0.61</v>
      </c>
      <c r="O328" t="n">
        <v>0.00246</v>
      </c>
      <c r="P328" t="n">
        <v>6.9e-05</v>
      </c>
      <c r="Q328" t="n">
        <v>0.582</v>
      </c>
      <c r="R328" t="n">
        <v>0.000338</v>
      </c>
      <c r="S328" t="n">
        <v>0.000186</v>
      </c>
      <c r="T328" t="n">
        <v>8.2e-05</v>
      </c>
      <c r="U328" t="n">
        <v>1.24</v>
      </c>
      <c r="V328" t="n">
        <v>0.000801</v>
      </c>
      <c r="W328" t="n">
        <v>0.000411</v>
      </c>
      <c r="X328" s="2" t="n">
        <v>1e-05</v>
      </c>
      <c r="Y328" t="n">
        <v>0.000229</v>
      </c>
      <c r="Z328" t="n">
        <v>3.6e-06</v>
      </c>
      <c r="AA328" t="n">
        <v>6.600000000000001e-05</v>
      </c>
      <c r="AB328" t="n">
        <v>2.1e-05</v>
      </c>
      <c r="AC328" t="inlineStr">
        <is>
          <t>T</t>
        </is>
      </c>
      <c r="AD328" t="n">
        <v>0.695</v>
      </c>
      <c r="AE328" t="n">
        <v>0.00249</v>
      </c>
      <c r="AF328" t="n">
        <v>0.009900000000000001</v>
      </c>
      <c r="AG328" t="n">
        <v>2.5e-05</v>
      </c>
      <c r="AH328" t="n">
        <v>5.51</v>
      </c>
      <c r="AI328" t="n">
        <v>0.156</v>
      </c>
      <c r="AJ328" t="n">
        <v>0.000256</v>
      </c>
      <c r="AK328" t="n">
        <v>0.04</v>
      </c>
      <c r="AL328" t="n">
        <v>0.000617</v>
      </c>
      <c r="AM328" t="n">
        <v>0.00211</v>
      </c>
      <c r="AN328" t="n">
        <v>0.00234</v>
      </c>
      <c r="AO328" t="n">
        <v>0.045</v>
      </c>
      <c r="AP328" t="n">
        <v>0.00128</v>
      </c>
      <c r="AQ328" t="inlineStr">
        <is>
          <t>T</t>
        </is>
      </c>
      <c r="AR328" t="n">
        <v>0.00053</v>
      </c>
      <c r="AS328" t="inlineStr">
        <is>
          <t>T</t>
        </is>
      </c>
      <c r="AT328" t="n">
        <v>0.00259</v>
      </c>
      <c r="AU328" t="n">
        <v>9e-07</v>
      </c>
      <c r="AV328" t="inlineStr">
        <is>
          <t>T</t>
        </is>
      </c>
      <c r="AW328" t="inlineStr">
        <is>
          <t>T</t>
        </is>
      </c>
      <c r="AX328" t="n">
        <v>0.294</v>
      </c>
      <c r="AY328" t="n">
        <v>4.1e-05</v>
      </c>
      <c r="AZ328" t="n">
        <v>0.00068</v>
      </c>
      <c r="BA328" t="n">
        <v>0.00014</v>
      </c>
      <c r="BB328" t="n">
        <v>26.8868566</v>
      </c>
      <c r="BC328" t="n">
        <v>0.000441</v>
      </c>
      <c r="BD328" t="n">
        <v>0.00012</v>
      </c>
      <c r="BE328" t="n">
        <v>0.0056</v>
      </c>
      <c r="BF328" t="n">
        <v>4.5e-05</v>
      </c>
      <c r="BG328" t="n">
        <v>6e-05</v>
      </c>
      <c r="BH328" t="inlineStr">
        <is>
          <t>T</t>
        </is>
      </c>
      <c r="BI328" t="n">
        <v>0.000546</v>
      </c>
      <c r="BJ328" t="n">
        <v>0.207972</v>
      </c>
      <c r="BK328" t="n">
        <v>1.2e-05</v>
      </c>
      <c r="BL328" t="n">
        <v>2.6e-05</v>
      </c>
      <c r="BM328" t="n">
        <v>0.00255</v>
      </c>
      <c r="BN328" t="n">
        <v>0.0073</v>
      </c>
      <c r="BO328" t="n">
        <v>8.7e-05</v>
      </c>
      <c r="BP328" t="n">
        <v>0.00176</v>
      </c>
      <c r="BQ328" t="n">
        <v>0.000168</v>
      </c>
      <c r="BR328" t="n">
        <v>0.00478</v>
      </c>
      <c r="BS328" t="n">
        <v>0.008</v>
      </c>
    </row>
    <row r="329">
      <c r="A329" t="inlineStr">
        <is>
          <t>OREAS0554</t>
        </is>
      </c>
      <c r="B329" t="n">
        <v>1.78e-05</v>
      </c>
      <c r="C329" t="n">
        <v>4.32</v>
      </c>
      <c r="D329" t="n">
        <v>0.0066</v>
      </c>
      <c r="E329" t="inlineStr">
        <is>
          <t>T</t>
        </is>
      </c>
      <c r="F329" t="n">
        <v>0.0178</v>
      </c>
      <c r="G329" t="n">
        <v>0.1274</v>
      </c>
      <c r="H329" t="n">
        <v>0.000184</v>
      </c>
      <c r="I329" t="n">
        <v>0.000274</v>
      </c>
      <c r="J329" t="n">
        <v>3.96</v>
      </c>
      <c r="K329" t="n">
        <v>2.1e-05</v>
      </c>
      <c r="L329" t="n">
        <v>0.0064</v>
      </c>
      <c r="M329" t="inlineStr">
        <is>
          <t>T</t>
        </is>
      </c>
      <c r="N329" t="n">
        <v>0.8149999999999999</v>
      </c>
      <c r="O329" t="n">
        <v>0.00495</v>
      </c>
      <c r="P329" t="n">
        <v>0.000242</v>
      </c>
      <c r="Q329" t="n">
        <v>1.59</v>
      </c>
      <c r="R329" t="n">
        <v>0.000271</v>
      </c>
      <c r="S329" t="n">
        <v>0.000143</v>
      </c>
      <c r="T329" t="n">
        <v>8.2e-05</v>
      </c>
      <c r="U329" t="n">
        <v>1.8</v>
      </c>
      <c r="V329" t="n">
        <v>0.00125</v>
      </c>
      <c r="W329" t="n">
        <v>0.000378</v>
      </c>
      <c r="X329" t="n">
        <v>9.500000000000001e-06</v>
      </c>
      <c r="Y329" t="n">
        <v>0.000188</v>
      </c>
      <c r="Z329" t="n">
        <v>1.9e-06</v>
      </c>
      <c r="AA329" t="n">
        <v>5.2e-05</v>
      </c>
      <c r="AB329" t="n">
        <v>1e-05</v>
      </c>
      <c r="AC329" t="inlineStr">
        <is>
          <t>T</t>
        </is>
      </c>
      <c r="AD329" t="n">
        <v>1.71</v>
      </c>
      <c r="AE329" t="n">
        <v>0.00306</v>
      </c>
      <c r="AF329" t="n">
        <v>0.00339</v>
      </c>
      <c r="AG329" t="n">
        <v>2.1e-05</v>
      </c>
      <c r="AH329" t="n">
        <v>3.14</v>
      </c>
      <c r="AI329" t="n">
        <v>0.108</v>
      </c>
      <c r="AJ329" t="n">
        <v>0.000354</v>
      </c>
      <c r="AK329" t="n">
        <v>0.06</v>
      </c>
      <c r="AL329" t="n">
        <v>0.000508</v>
      </c>
      <c r="AM329" t="n">
        <v>0.00253</v>
      </c>
      <c r="AN329" t="n">
        <v>0.00337</v>
      </c>
      <c r="AO329" t="n">
        <v>0.031</v>
      </c>
      <c r="AP329" t="n">
        <v>0.00166</v>
      </c>
      <c r="AQ329" t="inlineStr">
        <is>
          <t>T</t>
        </is>
      </c>
      <c r="AR329" t="n">
        <v>0.000686</v>
      </c>
      <c r="AS329" t="inlineStr">
        <is>
          <t>T</t>
        </is>
      </c>
      <c r="AT329" t="n">
        <v>0.0089</v>
      </c>
      <c r="AU329" t="n">
        <v>4.4e-06</v>
      </c>
      <c r="AV329" t="inlineStr">
        <is>
          <t>T</t>
        </is>
      </c>
      <c r="AW329" t="inlineStr">
        <is>
          <t>T</t>
        </is>
      </c>
      <c r="AX329" t="n">
        <v>0.778</v>
      </c>
      <c r="AY329" t="n">
        <v>0.000222</v>
      </c>
      <c r="AZ329" t="n">
        <v>0.00081</v>
      </c>
      <c r="BA329" t="n">
        <v>0.000529</v>
      </c>
      <c r="BB329" t="n">
        <v>28.1676283</v>
      </c>
      <c r="BC329" t="n">
        <v>0.0004929999999999999</v>
      </c>
      <c r="BD329" t="n">
        <v>0.000222</v>
      </c>
      <c r="BE329" t="n">
        <v>0.0067</v>
      </c>
      <c r="BF329" t="n">
        <v>3.5e-05</v>
      </c>
      <c r="BG329" t="n">
        <v>5.2e-05</v>
      </c>
      <c r="BH329" t="n">
        <v>4.8e-06</v>
      </c>
      <c r="BI329" t="n">
        <v>0.000899</v>
      </c>
      <c r="BJ329" t="n">
        <v>0.161</v>
      </c>
      <c r="BK329" t="n">
        <v>5.3e-05</v>
      </c>
      <c r="BL329" t="n">
        <v>2e-05</v>
      </c>
      <c r="BM329" t="n">
        <v>0.00138</v>
      </c>
      <c r="BN329" t="n">
        <v>0.0116</v>
      </c>
      <c r="BO329" t="n">
        <v>0.000127</v>
      </c>
      <c r="BP329" t="n">
        <v>0.00129</v>
      </c>
      <c r="BQ329" t="n">
        <v>0.000142</v>
      </c>
      <c r="BR329" t="n">
        <v>0.0055</v>
      </c>
      <c r="BS329" t="n">
        <v>0.0063</v>
      </c>
    </row>
    <row r="330">
      <c r="A330" t="inlineStr">
        <is>
          <t>OREAS0554b</t>
        </is>
      </c>
      <c r="B330" t="n">
        <v>8.8e-06</v>
      </c>
      <c r="C330" t="n">
        <v>6.47</v>
      </c>
      <c r="D330" t="n">
        <v>0.0075</v>
      </c>
      <c r="E330" s="2" t="n">
        <v>2e-06</v>
      </c>
      <c r="F330" t="n">
        <v>0.0209</v>
      </c>
      <c r="G330" t="n">
        <v>0.0586</v>
      </c>
      <c r="H330" t="n">
        <v>0.000417</v>
      </c>
      <c r="I330" t="n">
        <v>0.000129</v>
      </c>
      <c r="J330" t="n">
        <v>0.114</v>
      </c>
      <c r="K330" t="n">
        <v>3.8e-05</v>
      </c>
      <c r="L330" t="n">
        <v>0.0134</v>
      </c>
      <c r="M330" t="inlineStr">
        <is>
          <t>T</t>
        </is>
      </c>
      <c r="N330" t="n">
        <v>0.788</v>
      </c>
      <c r="O330" t="n">
        <v>0.009299999999999999</v>
      </c>
      <c r="P330" t="n">
        <v>0.000244</v>
      </c>
      <c r="Q330" t="n">
        <v>3.7</v>
      </c>
      <c r="R330" t="n">
        <v>0.000448</v>
      </c>
      <c r="S330" t="n">
        <v>0.000269</v>
      </c>
      <c r="T330" t="n">
        <v>9.7e-05</v>
      </c>
      <c r="U330" t="n">
        <v>3.66</v>
      </c>
      <c r="V330" t="n">
        <v>0.00265</v>
      </c>
      <c r="W330" t="n">
        <v>0.000508</v>
      </c>
      <c r="X330" t="n">
        <v>1.8e-05</v>
      </c>
      <c r="Y330" t="n">
        <v>0.000475</v>
      </c>
      <c r="Z330" t="n">
        <v>5.4e-06</v>
      </c>
      <c r="AA330" t="n">
        <v>8.8e-05</v>
      </c>
      <c r="AB330" t="n">
        <v>0.000208</v>
      </c>
      <c r="AC330" t="inlineStr">
        <is>
          <t>T</t>
        </is>
      </c>
      <c r="AD330" t="n">
        <v>2.57</v>
      </c>
      <c r="AE330" t="n">
        <v>0.0064</v>
      </c>
      <c r="AF330" t="n">
        <v>0.0052</v>
      </c>
      <c r="AG330" t="n">
        <v>4.1e-05</v>
      </c>
      <c r="AH330" t="n">
        <v>2.46</v>
      </c>
      <c r="AI330" t="n">
        <v>0.065</v>
      </c>
      <c r="AJ330" t="n">
        <v>0.00147</v>
      </c>
      <c r="AK330" t="n">
        <v>0.063</v>
      </c>
      <c r="AL330" t="n">
        <v>0.0015</v>
      </c>
      <c r="AM330" t="n">
        <v>0.0058</v>
      </c>
      <c r="AN330" t="n">
        <v>0.0159</v>
      </c>
      <c r="AO330" t="n">
        <v>0.033</v>
      </c>
      <c r="AP330" t="n">
        <v>0.00159</v>
      </c>
      <c r="AQ330" t="inlineStr">
        <is>
          <t>T</t>
        </is>
      </c>
      <c r="AR330" t="n">
        <v>0.00155</v>
      </c>
      <c r="AS330" t="inlineStr">
        <is>
          <t>T</t>
        </is>
      </c>
      <c r="AT330" t="n">
        <v>0.0107</v>
      </c>
      <c r="AU330" t="n">
        <v>2.4e-06</v>
      </c>
      <c r="AV330" t="inlineStr">
        <is>
          <t>T</t>
        </is>
      </c>
      <c r="AW330" t="inlineStr">
        <is>
          <t>T</t>
        </is>
      </c>
      <c r="AX330" t="n">
        <v>3.57</v>
      </c>
      <c r="AY330" t="n">
        <v>0.000379</v>
      </c>
      <c r="AZ330" t="n">
        <v>0.00124</v>
      </c>
      <c r="BA330" t="n">
        <v>0.000599</v>
      </c>
      <c r="BB330" t="n">
        <v>26.3072373</v>
      </c>
      <c r="BC330" t="n">
        <v>0.000883</v>
      </c>
      <c r="BD330" t="n">
        <v>0.000321</v>
      </c>
      <c r="BE330" t="n">
        <v>0.0066</v>
      </c>
      <c r="BF330" t="n">
        <v>0.000105</v>
      </c>
      <c r="BG330" t="n">
        <v>7.7e-05</v>
      </c>
      <c r="BH330" t="n">
        <v>5.7e-06</v>
      </c>
      <c r="BI330" t="n">
        <v>0.00154</v>
      </c>
      <c r="BJ330" t="n">
        <v>0.275</v>
      </c>
      <c r="BK330" t="n">
        <v>9.8e-05</v>
      </c>
      <c r="BL330" t="n">
        <v>3.9e-05</v>
      </c>
      <c r="BM330" t="n">
        <v>0.000826</v>
      </c>
      <c r="BN330" t="n">
        <v>0.0312573</v>
      </c>
      <c r="BO330" t="n">
        <v>0.000263</v>
      </c>
      <c r="BP330" t="n">
        <v>0.00228</v>
      </c>
      <c r="BQ330" t="n">
        <v>0.00027</v>
      </c>
      <c r="BR330" t="n">
        <v>0.00316</v>
      </c>
      <c r="BS330" t="n">
        <v>0.0165</v>
      </c>
    </row>
    <row r="331">
      <c r="A331" t="inlineStr">
        <is>
          <t>OREAS0555</t>
        </is>
      </c>
      <c r="B331" t="n">
        <v>2.66e-05</v>
      </c>
      <c r="C331" t="n">
        <v>4.07</v>
      </c>
      <c r="D331" t="n">
        <v>0.00361</v>
      </c>
      <c r="E331" t="inlineStr">
        <is>
          <t>T</t>
        </is>
      </c>
      <c r="F331" t="n">
        <v>0.0279</v>
      </c>
      <c r="G331" t="n">
        <v>0.0623</v>
      </c>
      <c r="H331" t="n">
        <v>0.000196</v>
      </c>
      <c r="I331" t="n">
        <v>0.000425</v>
      </c>
      <c r="J331" t="n">
        <v>3.11</v>
      </c>
      <c r="K331" t="n">
        <v>1.4e-05</v>
      </c>
      <c r="L331" t="n">
        <v>0.0056</v>
      </c>
      <c r="M331" t="inlineStr">
        <is>
          <t>T</t>
        </is>
      </c>
      <c r="N331" t="n">
        <v>1.16</v>
      </c>
      <c r="O331" t="n">
        <v>0.00439</v>
      </c>
      <c r="P331" t="n">
        <v>0.000161</v>
      </c>
      <c r="Q331" t="n">
        <v>2.29</v>
      </c>
      <c r="R331" t="n">
        <v>0.000325</v>
      </c>
      <c r="S331" t="n">
        <v>0.000184</v>
      </c>
      <c r="T331" t="n">
        <v>6.999999999999999e-05</v>
      </c>
      <c r="U331" t="n">
        <v>1.1</v>
      </c>
      <c r="V331" t="n">
        <v>0.00115</v>
      </c>
      <c r="W331" t="n">
        <v>0.000386</v>
      </c>
      <c r="X331" t="n">
        <v>8.5e-06</v>
      </c>
      <c r="Y331" t="n">
        <v>0.000259</v>
      </c>
      <c r="Z331" t="n">
        <v>3e-06</v>
      </c>
      <c r="AA331" t="n">
        <v>6.4e-05</v>
      </c>
      <c r="AB331" t="n">
        <v>1.4e-05</v>
      </c>
      <c r="AC331" t="inlineStr">
        <is>
          <t>T</t>
        </is>
      </c>
      <c r="AD331" t="n">
        <v>1.31</v>
      </c>
      <c r="AE331" t="n">
        <v>0.00285</v>
      </c>
      <c r="AF331" t="n">
        <v>0.0083</v>
      </c>
      <c r="AG331" t="n">
        <v>2.6e-05</v>
      </c>
      <c r="AH331" t="n">
        <v>4.07</v>
      </c>
      <c r="AI331" t="n">
        <v>0.074</v>
      </c>
      <c r="AJ331" t="n">
        <v>0.000314</v>
      </c>
      <c r="AK331" t="n">
        <v>0.044</v>
      </c>
      <c r="AL331" t="n">
        <v>0.00082</v>
      </c>
      <c r="AM331" t="n">
        <v>0.00235</v>
      </c>
      <c r="AN331" t="n">
        <v>0.00328</v>
      </c>
      <c r="AO331" t="n">
        <v>0.055</v>
      </c>
      <c r="AP331" t="n">
        <v>0.00129</v>
      </c>
      <c r="AQ331" t="inlineStr">
        <is>
          <t>T</t>
        </is>
      </c>
      <c r="AR331" t="n">
        <v>0.000627</v>
      </c>
      <c r="AS331" t="inlineStr">
        <is>
          <t>T</t>
        </is>
      </c>
      <c r="AT331" t="n">
        <v>0.0058</v>
      </c>
      <c r="AU331" t="n">
        <v>3e-06</v>
      </c>
      <c r="AV331" t="inlineStr">
        <is>
          <t>T</t>
        </is>
      </c>
      <c r="AW331" t="inlineStr">
        <is>
          <t>T</t>
        </is>
      </c>
      <c r="AX331" t="n">
        <v>1.12</v>
      </c>
      <c r="AY331" t="n">
        <v>0.000147</v>
      </c>
      <c r="AZ331" t="n">
        <v>0.0008720000000000001</v>
      </c>
      <c r="BA331" t="n">
        <v>0.000697</v>
      </c>
      <c r="BB331" t="n">
        <v>28.751922</v>
      </c>
      <c r="BC331" t="n">
        <v>0.000444</v>
      </c>
      <c r="BD331" t="n">
        <v>0.000165</v>
      </c>
      <c r="BE331" t="n">
        <v>0.0054</v>
      </c>
      <c r="BF331" t="n">
        <v>6e-05</v>
      </c>
      <c r="BG331" t="n">
        <v>5.7e-05</v>
      </c>
      <c r="BH331" t="n">
        <v>3.3e-06</v>
      </c>
      <c r="BI331" t="n">
        <v>0.000802</v>
      </c>
      <c r="BJ331" t="n">
        <v>0.2625122</v>
      </c>
      <c r="BK331" t="n">
        <v>3.4e-05</v>
      </c>
      <c r="BL331" t="n">
        <v>2.7e-05</v>
      </c>
      <c r="BM331" t="n">
        <v>0.00145</v>
      </c>
      <c r="BN331" t="n">
        <v>0.0105</v>
      </c>
      <c r="BO331" t="n">
        <v>0.000156</v>
      </c>
      <c r="BP331" t="n">
        <v>0.00166</v>
      </c>
      <c r="BQ331" t="n">
        <v>0.000176</v>
      </c>
      <c r="BR331" t="n">
        <v>0.00361</v>
      </c>
      <c r="BS331" t="n">
        <v>0.0092</v>
      </c>
    </row>
    <row r="332">
      <c r="A332" t="inlineStr">
        <is>
          <t>OREAS0555b</t>
        </is>
      </c>
      <c r="B332" t="n">
        <v>7.6e-06</v>
      </c>
      <c r="C332" t="n">
        <v>6.4</v>
      </c>
      <c r="D332" t="n">
        <v>0.0064</v>
      </c>
      <c r="E332" s="2" t="n">
        <v>2e-06</v>
      </c>
      <c r="F332" t="n">
        <v>0.0232</v>
      </c>
      <c r="G332" t="n">
        <v>0.0254</v>
      </c>
      <c r="H332" t="n">
        <v>0.000476</v>
      </c>
      <c r="I332" t="n">
        <v>0.000148</v>
      </c>
      <c r="J332" t="n">
        <v>0.145</v>
      </c>
      <c r="K332" t="n">
        <v>4.6e-05</v>
      </c>
      <c r="L332" t="n">
        <v>0.0148</v>
      </c>
      <c r="M332" t="inlineStr">
        <is>
          <t>T</t>
        </is>
      </c>
      <c r="N332" t="n">
        <v>1.1</v>
      </c>
      <c r="O332" t="n">
        <v>0.009299999999999999</v>
      </c>
      <c r="P332" t="n">
        <v>0.000203</v>
      </c>
      <c r="Q332" t="n">
        <v>4.58</v>
      </c>
      <c r="R332" t="n">
        <v>0.000468</v>
      </c>
      <c r="S332" t="n">
        <v>0.000276</v>
      </c>
      <c r="T332" t="n">
        <v>9.1e-05</v>
      </c>
      <c r="U332" t="n">
        <v>3.83</v>
      </c>
      <c r="V332" t="n">
        <v>0.00284</v>
      </c>
      <c r="W332" t="n">
        <v>0.000518</v>
      </c>
      <c r="X332" t="n">
        <v>2e-05</v>
      </c>
      <c r="Y332" t="n">
        <v>0.000537</v>
      </c>
      <c r="Z332" t="n">
        <v>6e-06</v>
      </c>
      <c r="AA332" t="n">
        <v>9.000000000000001e-05</v>
      </c>
      <c r="AB332" t="n">
        <v>0.000251</v>
      </c>
      <c r="AC332" t="inlineStr">
        <is>
          <t>T</t>
        </is>
      </c>
      <c r="AD332" t="n">
        <v>2.54</v>
      </c>
      <c r="AE332" t="n">
        <v>0.0072</v>
      </c>
      <c r="AF332" t="n">
        <v>0.0059</v>
      </c>
      <c r="AG332" t="n">
        <v>4.4e-05</v>
      </c>
      <c r="AH332" t="n">
        <v>3.07</v>
      </c>
      <c r="AI332" t="n">
        <v>0.089</v>
      </c>
      <c r="AJ332" t="n">
        <v>0.00171</v>
      </c>
      <c r="AK332" t="n">
        <v>0.052</v>
      </c>
      <c r="AL332" t="n">
        <v>0.00171</v>
      </c>
      <c r="AM332" t="n">
        <v>0.0064</v>
      </c>
      <c r="AN332" t="n">
        <v>0.0233</v>
      </c>
      <c r="AO332" t="n">
        <v>0.035</v>
      </c>
      <c r="AP332" t="n">
        <v>0.00136</v>
      </c>
      <c r="AQ332" t="inlineStr">
        <is>
          <t>T</t>
        </is>
      </c>
      <c r="AR332" t="n">
        <v>0.00169</v>
      </c>
      <c r="AS332" t="inlineStr">
        <is>
          <t>T</t>
        </is>
      </c>
      <c r="AT332" t="n">
        <v>0.009599999999999999</v>
      </c>
      <c r="AU332" t="n">
        <v>3e-06</v>
      </c>
      <c r="AV332" t="inlineStr">
        <is>
          <t>T</t>
        </is>
      </c>
      <c r="AW332" t="inlineStr">
        <is>
          <t>T</t>
        </is>
      </c>
      <c r="AX332" t="n">
        <v>4.39</v>
      </c>
      <c r="AY332" t="n">
        <v>0.000372</v>
      </c>
      <c r="AZ332" t="n">
        <v>0.00126</v>
      </c>
      <c r="BA332" t="n">
        <v>0.000697</v>
      </c>
      <c r="BB332" t="n">
        <v>24.1991058</v>
      </c>
      <c r="BC332" t="n">
        <v>0.000907</v>
      </c>
      <c r="BD332" t="n">
        <v>0.000299</v>
      </c>
      <c r="BE332" t="n">
        <v>0.007</v>
      </c>
      <c r="BF332" t="n">
        <v>0.000119</v>
      </c>
      <c r="BG332" t="n">
        <v>8.1e-05</v>
      </c>
      <c r="BH332" t="n">
        <v>5.4e-06</v>
      </c>
      <c r="BI332" t="n">
        <v>0.0016</v>
      </c>
      <c r="BJ332" t="n">
        <v>0.274</v>
      </c>
      <c r="BK332" t="n">
        <v>9.899999999999999e-05</v>
      </c>
      <c r="BL332" t="n">
        <v>4.2e-05</v>
      </c>
      <c r="BM332" t="n">
        <v>0.000924</v>
      </c>
      <c r="BN332" t="n">
        <v>0.0387635</v>
      </c>
      <c r="BO332" t="n">
        <v>0.000278</v>
      </c>
      <c r="BP332" t="n">
        <v>0.00244</v>
      </c>
      <c r="BQ332" t="n">
        <v>0.000288</v>
      </c>
      <c r="BR332" t="n">
        <v>0.0029</v>
      </c>
      <c r="BS332" t="n">
        <v>0.0188</v>
      </c>
    </row>
    <row r="333">
      <c r="A333" t="inlineStr">
        <is>
          <t>OREAS0556</t>
        </is>
      </c>
      <c r="B333" t="n">
        <v>1.41e-05</v>
      </c>
      <c r="C333" t="n">
        <v>4.93</v>
      </c>
      <c r="D333" t="n">
        <v>0.00285</v>
      </c>
      <c r="E333" t="inlineStr">
        <is>
          <t>T</t>
        </is>
      </c>
      <c r="F333" t="n">
        <v>0.0475</v>
      </c>
      <c r="G333" t="n">
        <v>0.0496</v>
      </c>
      <c r="H333" t="n">
        <v>0.000278</v>
      </c>
      <c r="I333" t="n">
        <v>0.000439</v>
      </c>
      <c r="J333" t="n">
        <v>2.76</v>
      </c>
      <c r="K333" t="n">
        <v>2.5e-05</v>
      </c>
      <c r="L333" t="n">
        <v>0.0077</v>
      </c>
      <c r="M333" t="inlineStr">
        <is>
          <t>T</t>
        </is>
      </c>
      <c r="N333" t="n">
        <v>2.15</v>
      </c>
      <c r="O333" t="n">
        <v>0.0055</v>
      </c>
      <c r="P333" t="n">
        <v>0.000201</v>
      </c>
      <c r="Q333" t="n">
        <v>2.2</v>
      </c>
      <c r="R333" t="n">
        <v>0.000386</v>
      </c>
      <c r="S333" t="n">
        <v>0.000233</v>
      </c>
      <c r="T333" t="n">
        <v>7.6e-05</v>
      </c>
      <c r="U333" t="n">
        <v>0.82</v>
      </c>
      <c r="V333" t="n">
        <v>0.00132</v>
      </c>
      <c r="W333" t="n">
        <v>0.000423</v>
      </c>
      <c r="X333" t="n">
        <v>9.799999999999999e-06</v>
      </c>
      <c r="Y333" t="n">
        <v>0.000343</v>
      </c>
      <c r="Z333" t="n">
        <v>4.8e-06</v>
      </c>
      <c r="AA333" t="n">
        <v>7.9e-05</v>
      </c>
      <c r="AB333" t="n">
        <v>1.4e-05</v>
      </c>
      <c r="AC333" t="inlineStr">
        <is>
          <t>T</t>
        </is>
      </c>
      <c r="AD333" t="n">
        <v>1.83</v>
      </c>
      <c r="AE333" t="n">
        <v>0.00378</v>
      </c>
      <c r="AF333" t="n">
        <v>0.009599999999999999</v>
      </c>
      <c r="AG333" t="n">
        <v>3.3e-05</v>
      </c>
      <c r="AH333" t="n">
        <v>3.35</v>
      </c>
      <c r="AI333" t="n">
        <v>0.066</v>
      </c>
      <c r="AJ333" t="n">
        <v>0.000224</v>
      </c>
      <c r="AK333" t="n">
        <v>0.053</v>
      </c>
      <c r="AL333" t="n">
        <v>0.00105</v>
      </c>
      <c r="AM333" t="n">
        <v>0.00294</v>
      </c>
      <c r="AN333" t="n">
        <v>0.00488</v>
      </c>
      <c r="AO333" t="n">
        <v>0.049</v>
      </c>
      <c r="AP333" t="n">
        <v>0.00152</v>
      </c>
      <c r="AQ333" t="inlineStr">
        <is>
          <t>T</t>
        </is>
      </c>
      <c r="AR333" t="n">
        <v>0.000759</v>
      </c>
      <c r="AS333" t="inlineStr">
        <is>
          <t>T</t>
        </is>
      </c>
      <c r="AT333" t="n">
        <v>0.0071</v>
      </c>
      <c r="AU333" t="n">
        <v>4.1e-06</v>
      </c>
      <c r="AV333" t="inlineStr">
        <is>
          <t>T</t>
        </is>
      </c>
      <c r="AW333" t="inlineStr">
        <is>
          <t>T</t>
        </is>
      </c>
      <c r="AX333" t="n">
        <v>1.7</v>
      </c>
      <c r="AY333" t="n">
        <v>0.000149</v>
      </c>
      <c r="AZ333" t="n">
        <v>0.00105</v>
      </c>
      <c r="BA333" t="n">
        <v>0.000374</v>
      </c>
      <c r="BB333" t="n">
        <v>28.4293919</v>
      </c>
      <c r="BC333" t="n">
        <v>0.000512</v>
      </c>
      <c r="BD333" t="n">
        <v>0.000171</v>
      </c>
      <c r="BE333" t="n">
        <v>0.00469</v>
      </c>
      <c r="BF333" t="n">
        <v>7.499999999999999e-05</v>
      </c>
      <c r="BG333" t="n">
        <v>6.600000000000001e-05</v>
      </c>
      <c r="BH333" s="2" t="n">
        <v>5e-06</v>
      </c>
      <c r="BI333" t="n">
        <v>0.000952</v>
      </c>
      <c r="BJ333" t="n">
        <v>0.238</v>
      </c>
      <c r="BK333" t="n">
        <v>3.8e-05</v>
      </c>
      <c r="BL333" t="n">
        <v>3.4e-05</v>
      </c>
      <c r="BM333" t="n">
        <v>0.00188</v>
      </c>
      <c r="BN333" t="n">
        <v>0.0123</v>
      </c>
      <c r="BO333" t="n">
        <v>0.000126</v>
      </c>
      <c r="BP333" t="n">
        <v>0.00214</v>
      </c>
      <c r="BQ333" t="n">
        <v>0.000223</v>
      </c>
      <c r="BR333" t="n">
        <v>0.00359</v>
      </c>
      <c r="BS333" t="n">
        <v>0.0122</v>
      </c>
    </row>
    <row r="334">
      <c r="A334" t="inlineStr">
        <is>
          <t>OREAS0556b</t>
        </is>
      </c>
      <c r="B334" t="n">
        <v>1.2e-05</v>
      </c>
      <c r="C334" t="n">
        <v>5.67</v>
      </c>
      <c r="D334" t="n">
        <v>0.0098</v>
      </c>
      <c r="E334" s="2" t="n">
        <v>2e-06</v>
      </c>
      <c r="F334" t="n">
        <v>0.0199</v>
      </c>
      <c r="G334" t="n">
        <v>0.019</v>
      </c>
      <c r="H334" t="n">
        <v>0.000452</v>
      </c>
      <c r="I334" t="n">
        <v>0.000289</v>
      </c>
      <c r="J334" t="n">
        <v>0.141</v>
      </c>
      <c r="K334" t="n">
        <v>5.1e-05</v>
      </c>
      <c r="L334" t="n">
        <v>0.0143</v>
      </c>
      <c r="M334" t="inlineStr">
        <is>
          <t>T</t>
        </is>
      </c>
      <c r="N334" t="n">
        <v>1.99</v>
      </c>
      <c r="O334" t="n">
        <v>0.0089</v>
      </c>
      <c r="P334" t="n">
        <v>0.000175</v>
      </c>
      <c r="Q334" t="n">
        <v>8.640000000000001</v>
      </c>
      <c r="R334" t="n">
        <v>0.000454</v>
      </c>
      <c r="S334" t="n">
        <v>0.00027</v>
      </c>
      <c r="T334" t="n">
        <v>8.899999999999999e-05</v>
      </c>
      <c r="U334" t="n">
        <v>6.71</v>
      </c>
      <c r="V334" t="n">
        <v>0.00281</v>
      </c>
      <c r="W334" t="n">
        <v>0.000492</v>
      </c>
      <c r="X334" t="n">
        <v>2.3e-05</v>
      </c>
      <c r="Y334" t="n">
        <v>0.000494</v>
      </c>
      <c r="Z334" t="n">
        <v>1.1e-05</v>
      </c>
      <c r="AA334" t="n">
        <v>8.899999999999999e-05</v>
      </c>
      <c r="AB334" t="n">
        <v>0.000356</v>
      </c>
      <c r="AC334" t="inlineStr">
        <is>
          <t>T</t>
        </is>
      </c>
      <c r="AD334" t="n">
        <v>2.25</v>
      </c>
      <c r="AE334" t="n">
        <v>0.007</v>
      </c>
      <c r="AF334" t="n">
        <v>0.0052</v>
      </c>
      <c r="AG334" t="n">
        <v>4.1e-05</v>
      </c>
      <c r="AH334" t="n">
        <v>2.43</v>
      </c>
      <c r="AI334" t="n">
        <v>0.117</v>
      </c>
      <c r="AJ334" t="n">
        <v>0.00184</v>
      </c>
      <c r="AK334" t="n">
        <v>0.049</v>
      </c>
      <c r="AL334" t="n">
        <v>0.0014</v>
      </c>
      <c r="AM334" t="n">
        <v>0.0063</v>
      </c>
      <c r="AN334" t="n">
        <v>0.0344</v>
      </c>
      <c r="AO334" t="n">
        <v>0.033</v>
      </c>
      <c r="AP334" t="n">
        <v>0.00173</v>
      </c>
      <c r="AQ334" t="inlineStr">
        <is>
          <t>T</t>
        </is>
      </c>
      <c r="AR334" t="n">
        <v>0.00165</v>
      </c>
      <c r="AS334" t="inlineStr">
        <is>
          <t>T</t>
        </is>
      </c>
      <c r="AT334" t="n">
        <v>0.008200000000000001</v>
      </c>
      <c r="AU334" t="n">
        <v>3.3e-06</v>
      </c>
      <c r="AV334" t="inlineStr">
        <is>
          <t>T</t>
        </is>
      </c>
      <c r="AW334" t="inlineStr">
        <is>
          <t>T</t>
        </is>
      </c>
      <c r="AX334" t="n">
        <v>8.550000000000001</v>
      </c>
      <c r="AY334" t="n">
        <v>0.000529</v>
      </c>
      <c r="AZ334" t="n">
        <v>0.0011</v>
      </c>
      <c r="BA334" t="n">
        <v>0.00112</v>
      </c>
      <c r="BB334" t="n">
        <v>19.9921916</v>
      </c>
      <c r="BC334" t="n">
        <v>0.000888</v>
      </c>
      <c r="BD334" t="n">
        <v>0.00037</v>
      </c>
      <c r="BE334" t="n">
        <v>0.0068</v>
      </c>
      <c r="BF334" t="n">
        <v>0.000104</v>
      </c>
      <c r="BG334" t="n">
        <v>7.8e-05</v>
      </c>
      <c r="BH334" t="n">
        <v>7.5e-06</v>
      </c>
      <c r="BI334" t="n">
        <v>0.00154</v>
      </c>
      <c r="BJ334" t="n">
        <v>0.235</v>
      </c>
      <c r="BK334" t="n">
        <v>0.000106</v>
      </c>
      <c r="BL334" t="n">
        <v>3.9e-05</v>
      </c>
      <c r="BM334" t="n">
        <v>0.00088</v>
      </c>
      <c r="BN334" t="n">
        <v>0.0359066</v>
      </c>
      <c r="BO334" t="n">
        <v>0.00023</v>
      </c>
      <c r="BP334" t="n">
        <v>0.00235</v>
      </c>
      <c r="BQ334" t="n">
        <v>0.000272</v>
      </c>
      <c r="BR334" t="n">
        <v>0.00388</v>
      </c>
      <c r="BS334" t="n">
        <v>0.0171</v>
      </c>
    </row>
    <row r="335">
      <c r="A335" t="inlineStr">
        <is>
          <t>OREAS0055P</t>
        </is>
      </c>
      <c r="B335" t="inlineStr">
        <is>
          <t>T</t>
        </is>
      </c>
      <c r="C335" t="inlineStr">
        <is>
          <t>T</t>
        </is>
      </c>
      <c r="D335" t="inlineStr">
        <is>
          <t>T</t>
        </is>
      </c>
      <c r="E335" t="n">
        <v>9.27e-05</v>
      </c>
      <c r="F335" t="inlineStr">
        <is>
          <t>T</t>
        </is>
      </c>
      <c r="G335" t="inlineStr">
        <is>
          <t>T</t>
        </is>
      </c>
      <c r="H335" t="inlineStr">
        <is>
          <t>T</t>
        </is>
      </c>
      <c r="I335" t="inlineStr">
        <is>
          <t>T</t>
        </is>
      </c>
      <c r="J335" t="inlineStr">
        <is>
          <t>T</t>
        </is>
      </c>
      <c r="K335" t="inlineStr">
        <is>
          <t>T</t>
        </is>
      </c>
      <c r="L335" t="inlineStr">
        <is>
          <t>T</t>
        </is>
      </c>
      <c r="M335" t="inlineStr">
        <is>
          <t>T</t>
        </is>
      </c>
      <c r="N335" t="inlineStr">
        <is>
          <t>T</t>
        </is>
      </c>
      <c r="O335" t="inlineStr">
        <is>
          <t>T</t>
        </is>
      </c>
      <c r="P335" t="inlineStr">
        <is>
          <t>T</t>
        </is>
      </c>
      <c r="Q335" t="n">
        <v>0.1397</v>
      </c>
      <c r="R335" t="inlineStr">
        <is>
          <t>T</t>
        </is>
      </c>
      <c r="S335" t="inlineStr">
        <is>
          <t>T</t>
        </is>
      </c>
      <c r="T335" t="inlineStr">
        <is>
          <t>T</t>
        </is>
      </c>
      <c r="U335" t="inlineStr">
        <is>
          <t>T</t>
        </is>
      </c>
      <c r="V335" t="inlineStr">
        <is>
          <t>T</t>
        </is>
      </c>
      <c r="W335" t="inlineStr">
        <is>
          <t>T</t>
        </is>
      </c>
      <c r="X335" t="inlineStr">
        <is>
          <t>T</t>
        </is>
      </c>
      <c r="Y335" t="inlineStr">
        <is>
          <t>T</t>
        </is>
      </c>
      <c r="Z335" t="inlineStr">
        <is>
          <t>T</t>
        </is>
      </c>
      <c r="AA335" t="inlineStr">
        <is>
          <t>T</t>
        </is>
      </c>
      <c r="AB335" t="inlineStr">
        <is>
          <t>T</t>
        </is>
      </c>
      <c r="AC335" t="inlineStr">
        <is>
          <t>T</t>
        </is>
      </c>
      <c r="AD335" t="inlineStr">
        <is>
          <t>T</t>
        </is>
      </c>
      <c r="AE335" t="inlineStr">
        <is>
          <t>T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T</t>
        </is>
      </c>
      <c r="AK335" t="inlineStr">
        <is>
          <t>T</t>
        </is>
      </c>
      <c r="AL335" t="inlineStr">
        <is>
          <t>T</t>
        </is>
      </c>
      <c r="AM335" t="inlineStr">
        <is>
          <t>T</t>
        </is>
      </c>
      <c r="AN335" t="inlineStr">
        <is>
          <t>T</t>
        </is>
      </c>
      <c r="AO335" t="inlineStr">
        <is>
          <t>T</t>
        </is>
      </c>
      <c r="AP335" t="inlineStr">
        <is>
          <t>T</t>
        </is>
      </c>
      <c r="AQ335" t="inlineStr">
        <is>
          <t>T</t>
        </is>
      </c>
      <c r="AR335" t="inlineStr">
        <is>
          <t>T</t>
        </is>
      </c>
      <c r="AS335" t="inlineStr">
        <is>
          <t>T</t>
        </is>
      </c>
      <c r="AT335" t="inlineStr">
        <is>
          <t>T</t>
        </is>
      </c>
      <c r="AU335" t="inlineStr">
        <is>
          <t>T</t>
        </is>
      </c>
      <c r="AV335" t="inlineStr">
        <is>
          <t>T</t>
        </is>
      </c>
      <c r="AW335" t="inlineStr">
        <is>
          <t>T</t>
        </is>
      </c>
      <c r="AX335" t="n">
        <v>2.89</v>
      </c>
      <c r="AY335" t="inlineStr">
        <is>
          <t>T</t>
        </is>
      </c>
      <c r="AZ335" t="inlineStr">
        <is>
          <t>T</t>
        </is>
      </c>
      <c r="BA335" t="inlineStr">
        <is>
          <t>T</t>
        </is>
      </c>
      <c r="BB335" t="inlineStr">
        <is>
          <t>T</t>
        </is>
      </c>
      <c r="BC335" t="inlineStr">
        <is>
          <t>T</t>
        </is>
      </c>
      <c r="BD335" t="inlineStr">
        <is>
          <t>T</t>
        </is>
      </c>
      <c r="BE335" t="inlineStr">
        <is>
          <t>T</t>
        </is>
      </c>
      <c r="BF335" t="inlineStr">
        <is>
          <t>T</t>
        </is>
      </c>
      <c r="BG335" t="inlineStr">
        <is>
          <t>T</t>
        </is>
      </c>
      <c r="BH335" t="inlineStr">
        <is>
          <t>T</t>
        </is>
      </c>
      <c r="BI335" t="inlineStr">
        <is>
          <t>T</t>
        </is>
      </c>
      <c r="BJ335" t="inlineStr">
        <is>
          <t>T</t>
        </is>
      </c>
      <c r="BK335" t="inlineStr">
        <is>
          <t>T</t>
        </is>
      </c>
      <c r="BL335" t="inlineStr">
        <is>
          <t>T</t>
        </is>
      </c>
      <c r="BM335" t="inlineStr">
        <is>
          <t>T</t>
        </is>
      </c>
      <c r="BN335" t="inlineStr">
        <is>
          <t>T</t>
        </is>
      </c>
      <c r="BO335" t="inlineStr">
        <is>
          <t>T</t>
        </is>
      </c>
      <c r="BP335" t="inlineStr">
        <is>
          <t>T</t>
        </is>
      </c>
      <c r="BQ335" t="inlineStr">
        <is>
          <t>T</t>
        </is>
      </c>
      <c r="BR335" t="inlineStr">
        <is>
          <t>T</t>
        </is>
      </c>
      <c r="BS335" t="inlineStr">
        <is>
          <t>T</t>
        </is>
      </c>
    </row>
    <row r="336">
      <c r="A336" t="inlineStr">
        <is>
          <t>OREAS0056P</t>
        </is>
      </c>
      <c r="B336" t="inlineStr">
        <is>
          <t>T</t>
        </is>
      </c>
      <c r="C336" t="inlineStr">
        <is>
          <t>T</t>
        </is>
      </c>
      <c r="D336" t="inlineStr">
        <is>
          <t>T</t>
        </is>
      </c>
      <c r="E336" t="n">
        <v>7.46e-05</v>
      </c>
      <c r="F336" t="inlineStr">
        <is>
          <t>T</t>
        </is>
      </c>
      <c r="G336" t="inlineStr">
        <is>
          <t>T</t>
        </is>
      </c>
      <c r="H336" t="inlineStr">
        <is>
          <t>T</t>
        </is>
      </c>
      <c r="I336" t="inlineStr">
        <is>
          <t>T</t>
        </is>
      </c>
      <c r="J336" t="inlineStr">
        <is>
          <t>T</t>
        </is>
      </c>
      <c r="K336" t="inlineStr">
        <is>
          <t>T</t>
        </is>
      </c>
      <c r="L336" t="inlineStr">
        <is>
          <t>T</t>
        </is>
      </c>
      <c r="M336" t="inlineStr">
        <is>
          <t>T</t>
        </is>
      </c>
      <c r="N336" t="inlineStr">
        <is>
          <t>T</t>
        </is>
      </c>
      <c r="O336" t="inlineStr">
        <is>
          <t>T</t>
        </is>
      </c>
      <c r="P336" t="inlineStr">
        <is>
          <t>T</t>
        </is>
      </c>
      <c r="Q336" t="n">
        <v>0.1064</v>
      </c>
      <c r="R336" t="inlineStr">
        <is>
          <t>T</t>
        </is>
      </c>
      <c r="S336" t="inlineStr">
        <is>
          <t>T</t>
        </is>
      </c>
      <c r="T336" t="inlineStr">
        <is>
          <t>T</t>
        </is>
      </c>
      <c r="U336" t="inlineStr">
        <is>
          <t>T</t>
        </is>
      </c>
      <c r="V336" t="inlineStr">
        <is>
          <t>T</t>
        </is>
      </c>
      <c r="W336" t="inlineStr">
        <is>
          <t>T</t>
        </is>
      </c>
      <c r="X336" t="inlineStr">
        <is>
          <t>T</t>
        </is>
      </c>
      <c r="Y336" t="inlineStr">
        <is>
          <t>T</t>
        </is>
      </c>
      <c r="Z336" t="inlineStr">
        <is>
          <t>T</t>
        </is>
      </c>
      <c r="AA336" t="inlineStr">
        <is>
          <t>T</t>
        </is>
      </c>
      <c r="AB336" t="inlineStr">
        <is>
          <t>T</t>
        </is>
      </c>
      <c r="AC336" t="inlineStr">
        <is>
          <t>T</t>
        </is>
      </c>
      <c r="AD336" t="inlineStr">
        <is>
          <t>T</t>
        </is>
      </c>
      <c r="AE336" t="inlineStr">
        <is>
          <t>T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T</t>
        </is>
      </c>
      <c r="AK336" t="inlineStr">
        <is>
          <t>T</t>
        </is>
      </c>
      <c r="AL336" t="inlineStr">
        <is>
          <t>T</t>
        </is>
      </c>
      <c r="AM336" t="inlineStr">
        <is>
          <t>T</t>
        </is>
      </c>
      <c r="AN336" t="inlineStr">
        <is>
          <t>T</t>
        </is>
      </c>
      <c r="AO336" t="inlineStr">
        <is>
          <t>T</t>
        </is>
      </c>
      <c r="AP336" t="inlineStr">
        <is>
          <t>T</t>
        </is>
      </c>
      <c r="AQ336" t="inlineStr">
        <is>
          <t>T</t>
        </is>
      </c>
      <c r="AR336" t="inlineStr">
        <is>
          <t>T</t>
        </is>
      </c>
      <c r="AS336" t="inlineStr">
        <is>
          <t>T</t>
        </is>
      </c>
      <c r="AT336" t="inlineStr">
        <is>
          <t>T</t>
        </is>
      </c>
      <c r="AU336" t="inlineStr">
        <is>
          <t>T</t>
        </is>
      </c>
      <c r="AV336" t="inlineStr">
        <is>
          <t>T</t>
        </is>
      </c>
      <c r="AW336" t="inlineStr">
        <is>
          <t>T</t>
        </is>
      </c>
      <c r="AX336" t="n">
        <v>1.82</v>
      </c>
      <c r="AY336" t="inlineStr">
        <is>
          <t>T</t>
        </is>
      </c>
      <c r="AZ336" t="inlineStr">
        <is>
          <t>T</t>
        </is>
      </c>
      <c r="BA336" t="inlineStr">
        <is>
          <t>T</t>
        </is>
      </c>
      <c r="BB336" t="inlineStr">
        <is>
          <t>T</t>
        </is>
      </c>
      <c r="BC336" t="inlineStr">
        <is>
          <t>T</t>
        </is>
      </c>
      <c r="BD336" t="inlineStr">
        <is>
          <t>T</t>
        </is>
      </c>
      <c r="BE336" t="inlineStr">
        <is>
          <t>T</t>
        </is>
      </c>
      <c r="BF336" t="inlineStr">
        <is>
          <t>T</t>
        </is>
      </c>
      <c r="BG336" t="inlineStr">
        <is>
          <t>T</t>
        </is>
      </c>
      <c r="BH336" t="inlineStr">
        <is>
          <t>T</t>
        </is>
      </c>
      <c r="BI336" t="inlineStr">
        <is>
          <t>T</t>
        </is>
      </c>
      <c r="BJ336" t="inlineStr">
        <is>
          <t>T</t>
        </is>
      </c>
      <c r="BK336" t="inlineStr">
        <is>
          <t>T</t>
        </is>
      </c>
      <c r="BL336" t="inlineStr">
        <is>
          <t>T</t>
        </is>
      </c>
      <c r="BM336" t="inlineStr">
        <is>
          <t>T</t>
        </is>
      </c>
      <c r="BN336" t="inlineStr">
        <is>
          <t>T</t>
        </is>
      </c>
      <c r="BO336" t="inlineStr">
        <is>
          <t>T</t>
        </is>
      </c>
      <c r="BP336" t="inlineStr">
        <is>
          <t>T</t>
        </is>
      </c>
      <c r="BQ336" t="inlineStr">
        <is>
          <t>T</t>
        </is>
      </c>
      <c r="BR336" t="inlineStr">
        <is>
          <t>T</t>
        </is>
      </c>
      <c r="BS336" t="inlineStr">
        <is>
          <t>T</t>
        </is>
      </c>
    </row>
    <row r="337">
      <c r="A337" t="inlineStr">
        <is>
          <t>OREAS0058P</t>
        </is>
      </c>
      <c r="B337" t="inlineStr">
        <is>
          <t>T</t>
        </is>
      </c>
      <c r="C337" t="inlineStr">
        <is>
          <t>T</t>
        </is>
      </c>
      <c r="D337" t="inlineStr">
        <is>
          <t>T</t>
        </is>
      </c>
      <c r="E337" t="n">
        <v>5.23e-05</v>
      </c>
      <c r="F337" t="inlineStr">
        <is>
          <t>T</t>
        </is>
      </c>
      <c r="G337" t="inlineStr">
        <is>
          <t>T</t>
        </is>
      </c>
      <c r="H337" t="inlineStr">
        <is>
          <t>T</t>
        </is>
      </c>
      <c r="I337" t="inlineStr">
        <is>
          <t>T</t>
        </is>
      </c>
      <c r="J337" t="inlineStr">
        <is>
          <t>T</t>
        </is>
      </c>
      <c r="K337" t="inlineStr">
        <is>
          <t>T</t>
        </is>
      </c>
      <c r="L337" t="inlineStr">
        <is>
          <t>T</t>
        </is>
      </c>
      <c r="M337" t="inlineStr">
        <is>
          <t>T</t>
        </is>
      </c>
      <c r="N337" t="inlineStr">
        <is>
          <t>T</t>
        </is>
      </c>
      <c r="O337" t="inlineStr">
        <is>
          <t>T</t>
        </is>
      </c>
      <c r="P337" t="inlineStr">
        <is>
          <t>T</t>
        </is>
      </c>
      <c r="Q337" t="n">
        <v>0.511</v>
      </c>
      <c r="R337" t="inlineStr">
        <is>
          <t>T</t>
        </is>
      </c>
      <c r="S337" t="inlineStr">
        <is>
          <t>T</t>
        </is>
      </c>
      <c r="T337" t="inlineStr">
        <is>
          <t>T</t>
        </is>
      </c>
      <c r="U337" t="inlineStr">
        <is>
          <t>T</t>
        </is>
      </c>
      <c r="V337" t="inlineStr">
        <is>
          <t>T</t>
        </is>
      </c>
      <c r="W337" t="inlineStr">
        <is>
          <t>T</t>
        </is>
      </c>
      <c r="X337" t="inlineStr">
        <is>
          <t>T</t>
        </is>
      </c>
      <c r="Y337" t="inlineStr">
        <is>
          <t>T</t>
        </is>
      </c>
      <c r="Z337" t="inlineStr">
        <is>
          <t>T</t>
        </is>
      </c>
      <c r="AA337" t="inlineStr">
        <is>
          <t>T</t>
        </is>
      </c>
      <c r="AB337" t="inlineStr">
        <is>
          <t>T</t>
        </is>
      </c>
      <c r="AC337" t="inlineStr">
        <is>
          <t>T</t>
        </is>
      </c>
      <c r="AD337" t="inlineStr">
        <is>
          <t>T</t>
        </is>
      </c>
      <c r="AE337" t="inlineStr">
        <is>
          <t>T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T</t>
        </is>
      </c>
      <c r="AK337" t="inlineStr">
        <is>
          <t>T</t>
        </is>
      </c>
      <c r="AL337" t="inlineStr">
        <is>
          <t>T</t>
        </is>
      </c>
      <c r="AM337" t="inlineStr">
        <is>
          <t>T</t>
        </is>
      </c>
      <c r="AN337" t="inlineStr">
        <is>
          <t>T</t>
        </is>
      </c>
      <c r="AO337" t="inlineStr">
        <is>
          <t>T</t>
        </is>
      </c>
      <c r="AP337" t="inlineStr">
        <is>
          <t>T</t>
        </is>
      </c>
      <c r="AQ337" t="inlineStr">
        <is>
          <t>T</t>
        </is>
      </c>
      <c r="AR337" t="inlineStr">
        <is>
          <t>T</t>
        </is>
      </c>
      <c r="AS337" t="inlineStr">
        <is>
          <t>T</t>
        </is>
      </c>
      <c r="AT337" t="inlineStr">
        <is>
          <t>T</t>
        </is>
      </c>
      <c r="AU337" t="inlineStr">
        <is>
          <t>T</t>
        </is>
      </c>
      <c r="AV337" t="inlineStr">
        <is>
          <t>T</t>
        </is>
      </c>
      <c r="AW337" t="inlineStr">
        <is>
          <t>T</t>
        </is>
      </c>
      <c r="AX337" t="n">
        <v>0.622</v>
      </c>
      <c r="AY337" t="inlineStr">
        <is>
          <t>T</t>
        </is>
      </c>
      <c r="AZ337" t="inlineStr">
        <is>
          <t>T</t>
        </is>
      </c>
      <c r="BA337" t="inlineStr">
        <is>
          <t>T</t>
        </is>
      </c>
      <c r="BB337" t="inlineStr">
        <is>
          <t>T</t>
        </is>
      </c>
      <c r="BC337" t="inlineStr">
        <is>
          <t>T</t>
        </is>
      </c>
      <c r="BD337" t="inlineStr">
        <is>
          <t>T</t>
        </is>
      </c>
      <c r="BE337" t="inlineStr">
        <is>
          <t>T</t>
        </is>
      </c>
      <c r="BF337" t="inlineStr">
        <is>
          <t>T</t>
        </is>
      </c>
      <c r="BG337" t="inlineStr">
        <is>
          <t>T</t>
        </is>
      </c>
      <c r="BH337" t="inlineStr">
        <is>
          <t>T</t>
        </is>
      </c>
      <c r="BI337" t="inlineStr">
        <is>
          <t>T</t>
        </is>
      </c>
      <c r="BJ337" t="inlineStr">
        <is>
          <t>T</t>
        </is>
      </c>
      <c r="BK337" t="inlineStr">
        <is>
          <t>T</t>
        </is>
      </c>
      <c r="BL337" t="inlineStr">
        <is>
          <t>T</t>
        </is>
      </c>
      <c r="BM337" t="inlineStr">
        <is>
          <t>T</t>
        </is>
      </c>
      <c r="BN337" t="inlineStr">
        <is>
          <t>T</t>
        </is>
      </c>
      <c r="BO337" t="inlineStr">
        <is>
          <t>T</t>
        </is>
      </c>
      <c r="BP337" t="inlineStr">
        <is>
          <t>T</t>
        </is>
      </c>
      <c r="BQ337" t="inlineStr">
        <is>
          <t>T</t>
        </is>
      </c>
      <c r="BR337" t="inlineStr">
        <is>
          <t>T</t>
        </is>
      </c>
      <c r="BS337" t="inlineStr">
        <is>
          <t>T</t>
        </is>
      </c>
    </row>
    <row r="338">
      <c r="A338" t="inlineStr">
        <is>
          <t>OREAS0059a</t>
        </is>
      </c>
      <c r="B338" t="inlineStr">
        <is>
          <t>T</t>
        </is>
      </c>
      <c r="C338" t="inlineStr">
        <is>
          <t>T</t>
        </is>
      </c>
      <c r="D338" t="n">
        <v>0.06660000000000001</v>
      </c>
      <c r="E338" t="n">
        <v>1.91e-05</v>
      </c>
      <c r="F338" t="inlineStr">
        <is>
          <t>T</t>
        </is>
      </c>
      <c r="G338" t="inlineStr">
        <is>
          <t>T</t>
        </is>
      </c>
      <c r="H338" t="inlineStr">
        <is>
          <t>T</t>
        </is>
      </c>
      <c r="I338" t="inlineStr">
        <is>
          <t>T</t>
        </is>
      </c>
      <c r="J338" t="inlineStr">
        <is>
          <t>T</t>
        </is>
      </c>
      <c r="K338" t="inlineStr">
        <is>
          <t>T</t>
        </is>
      </c>
      <c r="L338" t="inlineStr">
        <is>
          <t>T</t>
        </is>
      </c>
      <c r="M338" t="inlineStr">
        <is>
          <t>T</t>
        </is>
      </c>
      <c r="N338" t="n">
        <v>0.0743</v>
      </c>
      <c r="O338" t="inlineStr">
        <is>
          <t>T</t>
        </is>
      </c>
      <c r="P338" t="inlineStr">
        <is>
          <t>T</t>
        </is>
      </c>
      <c r="Q338" t="n">
        <v>0.3439</v>
      </c>
      <c r="R338" t="inlineStr">
        <is>
          <t>T</t>
        </is>
      </c>
      <c r="S338" t="inlineStr">
        <is>
          <t>T</t>
        </is>
      </c>
      <c r="T338" t="inlineStr">
        <is>
          <t>T</t>
        </is>
      </c>
      <c r="U338" t="n">
        <v>17.9</v>
      </c>
      <c r="V338" t="inlineStr">
        <is>
          <t>T</t>
        </is>
      </c>
      <c r="W338" t="inlineStr">
        <is>
          <t>T</t>
        </is>
      </c>
      <c r="X338" t="inlineStr">
        <is>
          <t>T</t>
        </is>
      </c>
      <c r="Y338" t="inlineStr">
        <is>
          <t>T</t>
        </is>
      </c>
      <c r="Z338" t="inlineStr">
        <is>
          <t>T</t>
        </is>
      </c>
      <c r="AA338" t="inlineStr">
        <is>
          <t>T</t>
        </is>
      </c>
      <c r="AB338" t="inlineStr">
        <is>
          <t>T</t>
        </is>
      </c>
      <c r="AC338" t="inlineStr">
        <is>
          <t>T</t>
        </is>
      </c>
      <c r="AD338" t="inlineStr">
        <is>
          <t>T</t>
        </is>
      </c>
      <c r="AE338" t="inlineStr">
        <is>
          <t>T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n">
        <v>0.008</v>
      </c>
      <c r="AK338" t="inlineStr">
        <is>
          <t>T</t>
        </is>
      </c>
      <c r="AL338" t="inlineStr">
        <is>
          <t>T</t>
        </is>
      </c>
      <c r="AM338" t="inlineStr">
        <is>
          <t>T</t>
        </is>
      </c>
      <c r="AN338" t="n">
        <v>0.0046</v>
      </c>
      <c r="AO338" t="inlineStr">
        <is>
          <t>T</t>
        </is>
      </c>
      <c r="AP338" t="inlineStr">
        <is>
          <t>T</t>
        </is>
      </c>
      <c r="AQ338" t="inlineStr">
        <is>
          <t>T</t>
        </is>
      </c>
      <c r="AR338" t="inlineStr">
        <is>
          <t>T</t>
        </is>
      </c>
      <c r="AS338" t="inlineStr">
        <is>
          <t>T</t>
        </is>
      </c>
      <c r="AT338" t="inlineStr">
        <is>
          <t>T</t>
        </is>
      </c>
      <c r="AU338" t="inlineStr">
        <is>
          <t>T</t>
        </is>
      </c>
      <c r="AV338" t="inlineStr">
        <is>
          <t>T</t>
        </is>
      </c>
      <c r="AW338" t="inlineStr">
        <is>
          <t>T</t>
        </is>
      </c>
      <c r="AX338" t="n">
        <v>3.04</v>
      </c>
      <c r="AY338" t="inlineStr">
        <is>
          <t>T</t>
        </is>
      </c>
      <c r="AZ338" t="inlineStr">
        <is>
          <t>T</t>
        </is>
      </c>
      <c r="BA338" t="inlineStr">
        <is>
          <t>T</t>
        </is>
      </c>
      <c r="BB338" t="inlineStr">
        <is>
          <t>T</t>
        </is>
      </c>
      <c r="BC338" t="inlineStr">
        <is>
          <t>T</t>
        </is>
      </c>
      <c r="BD338" t="inlineStr">
        <is>
          <t>T</t>
        </is>
      </c>
      <c r="BE338" t="inlineStr">
        <is>
          <t>T</t>
        </is>
      </c>
      <c r="BF338" t="inlineStr">
        <is>
          <t>T</t>
        </is>
      </c>
      <c r="BG338" t="inlineStr">
        <is>
          <t>T</t>
        </is>
      </c>
      <c r="BH338" t="inlineStr">
        <is>
          <t>T</t>
        </is>
      </c>
      <c r="BI338" t="inlineStr">
        <is>
          <t>T</t>
        </is>
      </c>
      <c r="BJ338" t="inlineStr">
        <is>
          <t>T</t>
        </is>
      </c>
      <c r="BK338" t="inlineStr">
        <is>
          <t>T</t>
        </is>
      </c>
      <c r="BL338" t="inlineStr">
        <is>
          <t>T</t>
        </is>
      </c>
      <c r="BM338" t="inlineStr">
        <is>
          <t>T</t>
        </is>
      </c>
      <c r="BN338" t="inlineStr">
        <is>
          <t>T</t>
        </is>
      </c>
      <c r="BO338" t="inlineStr">
        <is>
          <t>T</t>
        </is>
      </c>
      <c r="BP338" t="inlineStr">
        <is>
          <t>T</t>
        </is>
      </c>
      <c r="BQ338" t="inlineStr">
        <is>
          <t>T</t>
        </is>
      </c>
      <c r="BR338" t="inlineStr">
        <is>
          <t>T</t>
        </is>
      </c>
      <c r="BS338" t="inlineStr">
        <is>
          <t>T</t>
        </is>
      </c>
    </row>
    <row r="339">
      <c r="A339" t="inlineStr">
        <is>
          <t>OREAS0059b</t>
        </is>
      </c>
      <c r="B339" t="inlineStr">
        <is>
          <t>T</t>
        </is>
      </c>
      <c r="C339" t="inlineStr">
        <is>
          <t>T</t>
        </is>
      </c>
      <c r="D339" t="n">
        <v>0.0701</v>
      </c>
      <c r="E339" t="n">
        <v>3.03e-05</v>
      </c>
      <c r="F339" t="inlineStr">
        <is>
          <t>T</t>
        </is>
      </c>
      <c r="G339" t="inlineStr">
        <is>
          <t>T</t>
        </is>
      </c>
      <c r="H339" t="inlineStr">
        <is>
          <t>T</t>
        </is>
      </c>
      <c r="I339" t="inlineStr">
        <is>
          <t>T</t>
        </is>
      </c>
      <c r="J339" t="inlineStr">
        <is>
          <t>T</t>
        </is>
      </c>
      <c r="K339" t="inlineStr">
        <is>
          <t>T</t>
        </is>
      </c>
      <c r="L339" t="inlineStr">
        <is>
          <t>T</t>
        </is>
      </c>
      <c r="M339" t="inlineStr">
        <is>
          <t>T</t>
        </is>
      </c>
      <c r="N339" t="n">
        <v>0.0892</v>
      </c>
      <c r="O339" t="inlineStr">
        <is>
          <t>T</t>
        </is>
      </c>
      <c r="P339" t="inlineStr">
        <is>
          <t>T</t>
        </is>
      </c>
      <c r="Q339" t="n">
        <v>0.5765</v>
      </c>
      <c r="R339" t="inlineStr">
        <is>
          <t>T</t>
        </is>
      </c>
      <c r="S339" t="inlineStr">
        <is>
          <t>T</t>
        </is>
      </c>
      <c r="T339" t="inlineStr">
        <is>
          <t>T</t>
        </is>
      </c>
      <c r="U339" t="n">
        <v>20</v>
      </c>
      <c r="V339" t="inlineStr">
        <is>
          <t>T</t>
        </is>
      </c>
      <c r="W339" t="inlineStr">
        <is>
          <t>T</t>
        </is>
      </c>
      <c r="X339" t="inlineStr">
        <is>
          <t>T</t>
        </is>
      </c>
      <c r="Y339" t="inlineStr">
        <is>
          <t>T</t>
        </is>
      </c>
      <c r="Z339" t="inlineStr">
        <is>
          <t>T</t>
        </is>
      </c>
      <c r="AA339" t="inlineStr">
        <is>
          <t>T</t>
        </is>
      </c>
      <c r="AB339" t="inlineStr">
        <is>
          <t>T</t>
        </is>
      </c>
      <c r="AC339" t="inlineStr">
        <is>
          <t>T</t>
        </is>
      </c>
      <c r="AD339" t="inlineStr">
        <is>
          <t>T</t>
        </is>
      </c>
      <c r="AE339" t="inlineStr">
        <is>
          <t>T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n">
        <v>0.0123</v>
      </c>
      <c r="AK339" t="inlineStr">
        <is>
          <t>T</t>
        </is>
      </c>
      <c r="AL339" t="inlineStr">
        <is>
          <t>T</t>
        </is>
      </c>
      <c r="AM339" t="inlineStr">
        <is>
          <t>T</t>
        </is>
      </c>
      <c r="AN339" t="n">
        <v>0.0045</v>
      </c>
      <c r="AO339" t="inlineStr">
        <is>
          <t>T</t>
        </is>
      </c>
      <c r="AP339" t="inlineStr">
        <is>
          <t>T</t>
        </is>
      </c>
      <c r="AQ339" t="inlineStr">
        <is>
          <t>T</t>
        </is>
      </c>
      <c r="AR339" t="inlineStr">
        <is>
          <t>T</t>
        </is>
      </c>
      <c r="AS339" t="inlineStr">
        <is>
          <t>T</t>
        </is>
      </c>
      <c r="AT339" t="inlineStr">
        <is>
          <t>T</t>
        </is>
      </c>
      <c r="AU339" t="inlineStr">
        <is>
          <t>T</t>
        </is>
      </c>
      <c r="AV339" t="inlineStr">
        <is>
          <t>T</t>
        </is>
      </c>
      <c r="AW339" t="inlineStr">
        <is>
          <t>T</t>
        </is>
      </c>
      <c r="AX339" t="n">
        <v>4.11</v>
      </c>
      <c r="AY339" t="inlineStr">
        <is>
          <t>T</t>
        </is>
      </c>
      <c r="AZ339" t="inlineStr">
        <is>
          <t>T</t>
        </is>
      </c>
      <c r="BA339" t="inlineStr">
        <is>
          <t>T</t>
        </is>
      </c>
      <c r="BB339" t="inlineStr">
        <is>
          <t>T</t>
        </is>
      </c>
      <c r="BC339" t="inlineStr">
        <is>
          <t>T</t>
        </is>
      </c>
      <c r="BD339" t="inlineStr">
        <is>
          <t>T</t>
        </is>
      </c>
      <c r="BE339" t="inlineStr">
        <is>
          <t>T</t>
        </is>
      </c>
      <c r="BF339" t="inlineStr">
        <is>
          <t>T</t>
        </is>
      </c>
      <c r="BG339" t="inlineStr">
        <is>
          <t>T</t>
        </is>
      </c>
      <c r="BH339" t="inlineStr">
        <is>
          <t>T</t>
        </is>
      </c>
      <c r="BI339" t="inlineStr">
        <is>
          <t>T</t>
        </is>
      </c>
      <c r="BJ339" t="inlineStr">
        <is>
          <t>T</t>
        </is>
      </c>
      <c r="BK339" t="inlineStr">
        <is>
          <t>T</t>
        </is>
      </c>
      <c r="BL339" t="inlineStr">
        <is>
          <t>T</t>
        </is>
      </c>
      <c r="BM339" t="inlineStr">
        <is>
          <t>T</t>
        </is>
      </c>
      <c r="BN339" t="inlineStr">
        <is>
          <t>T</t>
        </is>
      </c>
      <c r="BO339" t="inlineStr">
        <is>
          <t>T</t>
        </is>
      </c>
      <c r="BP339" t="inlineStr">
        <is>
          <t>T</t>
        </is>
      </c>
      <c r="BQ339" t="inlineStr">
        <is>
          <t>T</t>
        </is>
      </c>
      <c r="BR339" t="inlineStr">
        <is>
          <t>T</t>
        </is>
      </c>
      <c r="BS339" t="inlineStr">
        <is>
          <t>T</t>
        </is>
      </c>
    </row>
    <row r="340">
      <c r="A340" t="inlineStr">
        <is>
          <t>OREAS0059c</t>
        </is>
      </c>
      <c r="B340" t="inlineStr">
        <is>
          <t>T</t>
        </is>
      </c>
      <c r="C340" t="inlineStr">
        <is>
          <t>T</t>
        </is>
      </c>
      <c r="D340" t="n">
        <v>0.0574</v>
      </c>
      <c r="E340" t="n">
        <v>5.95e-05</v>
      </c>
      <c r="F340" t="inlineStr">
        <is>
          <t>T</t>
        </is>
      </c>
      <c r="G340" t="inlineStr">
        <is>
          <t>T</t>
        </is>
      </c>
      <c r="H340" t="inlineStr">
        <is>
          <t>T</t>
        </is>
      </c>
      <c r="I340" t="inlineStr">
        <is>
          <t>T</t>
        </is>
      </c>
      <c r="J340" t="inlineStr">
        <is>
          <t>T</t>
        </is>
      </c>
      <c r="K340" t="inlineStr">
        <is>
          <t>T</t>
        </is>
      </c>
      <c r="L340" t="inlineStr">
        <is>
          <t>T</t>
        </is>
      </c>
      <c r="M340" t="inlineStr">
        <is>
          <t>T</t>
        </is>
      </c>
      <c r="N340" t="n">
        <v>0.07489999999999999</v>
      </c>
      <c r="O340" t="inlineStr">
        <is>
          <t>T</t>
        </is>
      </c>
      <c r="P340" t="inlineStr">
        <is>
          <t>T</t>
        </is>
      </c>
      <c r="Q340" t="n">
        <v>1.02</v>
      </c>
      <c r="R340" t="inlineStr">
        <is>
          <t>T</t>
        </is>
      </c>
      <c r="S340" t="inlineStr">
        <is>
          <t>T</t>
        </is>
      </c>
      <c r="T340" t="inlineStr">
        <is>
          <t>T</t>
        </is>
      </c>
      <c r="U340" t="n">
        <v>19.6</v>
      </c>
      <c r="V340" t="inlineStr">
        <is>
          <t>T</t>
        </is>
      </c>
      <c r="W340" t="inlineStr">
        <is>
          <t>T</t>
        </is>
      </c>
      <c r="X340" t="inlineStr">
        <is>
          <t>T</t>
        </is>
      </c>
      <c r="Y340" t="inlineStr">
        <is>
          <t>T</t>
        </is>
      </c>
      <c r="Z340" t="inlineStr">
        <is>
          <t>T</t>
        </is>
      </c>
      <c r="AA340" t="inlineStr">
        <is>
          <t>T</t>
        </is>
      </c>
      <c r="AB340" t="inlineStr">
        <is>
          <t>T</t>
        </is>
      </c>
      <c r="AC340" t="inlineStr">
        <is>
          <t>T</t>
        </is>
      </c>
      <c r="AD340" t="inlineStr">
        <is>
          <t>T</t>
        </is>
      </c>
      <c r="AE340" t="inlineStr">
        <is>
          <t>T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n">
        <v>0.0181</v>
      </c>
      <c r="AK340" t="inlineStr">
        <is>
          <t>T</t>
        </is>
      </c>
      <c r="AL340" t="inlineStr">
        <is>
          <t>T</t>
        </is>
      </c>
      <c r="AM340" t="inlineStr">
        <is>
          <t>T</t>
        </is>
      </c>
      <c r="AN340" t="n">
        <v>0.0053</v>
      </c>
      <c r="AO340" t="inlineStr">
        <is>
          <t>T</t>
        </is>
      </c>
      <c r="AP340" t="inlineStr">
        <is>
          <t>T</t>
        </is>
      </c>
      <c r="AQ340" t="inlineStr">
        <is>
          <t>T</t>
        </is>
      </c>
      <c r="AR340" t="inlineStr">
        <is>
          <t>T</t>
        </is>
      </c>
      <c r="AS340" t="inlineStr">
        <is>
          <t>T</t>
        </is>
      </c>
      <c r="AT340" t="inlineStr">
        <is>
          <t>T</t>
        </is>
      </c>
      <c r="AU340" t="inlineStr">
        <is>
          <t>T</t>
        </is>
      </c>
      <c r="AV340" t="inlineStr">
        <is>
          <t>T</t>
        </is>
      </c>
      <c r="AW340" t="inlineStr">
        <is>
          <t>T</t>
        </is>
      </c>
      <c r="AX340" t="n">
        <v>3.91</v>
      </c>
      <c r="AY340" t="inlineStr">
        <is>
          <t>T</t>
        </is>
      </c>
      <c r="AZ340" t="inlineStr">
        <is>
          <t>T</t>
        </is>
      </c>
      <c r="BA340" t="inlineStr">
        <is>
          <t>T</t>
        </is>
      </c>
      <c r="BB340" t="inlineStr">
        <is>
          <t>T</t>
        </is>
      </c>
      <c r="BC340" t="inlineStr">
        <is>
          <t>T</t>
        </is>
      </c>
      <c r="BD340" t="inlineStr">
        <is>
          <t>T</t>
        </is>
      </c>
      <c r="BE340" t="inlineStr">
        <is>
          <t>T</t>
        </is>
      </c>
      <c r="BF340" t="inlineStr">
        <is>
          <t>T</t>
        </is>
      </c>
      <c r="BG340" t="inlineStr">
        <is>
          <t>T</t>
        </is>
      </c>
      <c r="BH340" t="inlineStr">
        <is>
          <t>T</t>
        </is>
      </c>
      <c r="BI340" t="inlineStr">
        <is>
          <t>T</t>
        </is>
      </c>
      <c r="BJ340" t="inlineStr">
        <is>
          <t>T</t>
        </is>
      </c>
      <c r="BK340" t="inlineStr">
        <is>
          <t>T</t>
        </is>
      </c>
      <c r="BL340" t="inlineStr">
        <is>
          <t>T</t>
        </is>
      </c>
      <c r="BM340" t="inlineStr">
        <is>
          <t>T</t>
        </is>
      </c>
      <c r="BN340" t="inlineStr">
        <is>
          <t>T</t>
        </is>
      </c>
      <c r="BO340" t="inlineStr">
        <is>
          <t>T</t>
        </is>
      </c>
      <c r="BP340" t="inlineStr">
        <is>
          <t>T</t>
        </is>
      </c>
      <c r="BQ340" t="inlineStr">
        <is>
          <t>T</t>
        </is>
      </c>
      <c r="BR340" t="inlineStr">
        <is>
          <t>T</t>
        </is>
      </c>
      <c r="BS340" t="inlineStr">
        <is>
          <t>T</t>
        </is>
      </c>
    </row>
    <row r="341">
      <c r="A341" t="inlineStr">
        <is>
          <t>OREAS0059d</t>
        </is>
      </c>
      <c r="B341" t="inlineStr">
        <is>
          <t>T</t>
        </is>
      </c>
      <c r="C341" t="inlineStr">
        <is>
          <t>T</t>
        </is>
      </c>
      <c r="D341" t="n">
        <v>0.082</v>
      </c>
      <c r="E341" t="n">
        <v>8.01e-05</v>
      </c>
      <c r="F341" t="inlineStr">
        <is>
          <t>T</t>
        </is>
      </c>
      <c r="G341" t="inlineStr">
        <is>
          <t>T</t>
        </is>
      </c>
      <c r="H341" t="inlineStr">
        <is>
          <t>T</t>
        </is>
      </c>
      <c r="I341" t="inlineStr">
        <is>
          <t>T</t>
        </is>
      </c>
      <c r="J341" t="inlineStr">
        <is>
          <t>T</t>
        </is>
      </c>
      <c r="K341" t="inlineStr">
        <is>
          <t>T</t>
        </is>
      </c>
      <c r="L341" t="inlineStr">
        <is>
          <t>T</t>
        </is>
      </c>
      <c r="M341" t="inlineStr">
        <is>
          <t>T</t>
        </is>
      </c>
      <c r="N341" t="n">
        <v>0.08989999999999999</v>
      </c>
      <c r="O341" t="inlineStr">
        <is>
          <t>T</t>
        </is>
      </c>
      <c r="P341" t="inlineStr">
        <is>
          <t>T</t>
        </is>
      </c>
      <c r="Q341" t="n">
        <v>1.47</v>
      </c>
      <c r="R341" t="inlineStr">
        <is>
          <t>T</t>
        </is>
      </c>
      <c r="S341" t="inlineStr">
        <is>
          <t>T</t>
        </is>
      </c>
      <c r="T341" t="inlineStr">
        <is>
          <t>T</t>
        </is>
      </c>
      <c r="U341" t="n">
        <v>26.8</v>
      </c>
      <c r="V341" t="inlineStr">
        <is>
          <t>T</t>
        </is>
      </c>
      <c r="W341" t="inlineStr">
        <is>
          <t>T</t>
        </is>
      </c>
      <c r="X341" t="inlineStr">
        <is>
          <t>T</t>
        </is>
      </c>
      <c r="Y341" t="inlineStr">
        <is>
          <t>T</t>
        </is>
      </c>
      <c r="Z341" t="inlineStr">
        <is>
          <t>T</t>
        </is>
      </c>
      <c r="AA341" t="inlineStr">
        <is>
          <t>T</t>
        </is>
      </c>
      <c r="AB341" t="inlineStr">
        <is>
          <t>T</t>
        </is>
      </c>
      <c r="AC341" t="inlineStr">
        <is>
          <t>T</t>
        </is>
      </c>
      <c r="AD341" t="inlineStr">
        <is>
          <t>T</t>
        </is>
      </c>
      <c r="AE341" t="inlineStr">
        <is>
          <t>T</t>
        </is>
      </c>
      <c r="AF341" t="inlineStr">
        <is>
          <t>T</t>
        </is>
      </c>
      <c r="AG341" t="inlineStr">
        <is>
          <t>T</t>
        </is>
      </c>
      <c r="AH341" t="inlineStr">
        <is>
          <t>T</t>
        </is>
      </c>
      <c r="AI341" t="inlineStr">
        <is>
          <t>T</t>
        </is>
      </c>
      <c r="AJ341" t="n">
        <v>0.031</v>
      </c>
      <c r="AK341" t="inlineStr">
        <is>
          <t>T</t>
        </is>
      </c>
      <c r="AL341" t="inlineStr">
        <is>
          <t>T</t>
        </is>
      </c>
      <c r="AM341" t="inlineStr">
        <is>
          <t>T</t>
        </is>
      </c>
      <c r="AN341" t="n">
        <v>0.0068</v>
      </c>
      <c r="AO341" t="inlineStr">
        <is>
          <t>T</t>
        </is>
      </c>
      <c r="AP341" t="inlineStr">
        <is>
          <t>T</t>
        </is>
      </c>
      <c r="AQ341" t="inlineStr">
        <is>
          <t>T</t>
        </is>
      </c>
      <c r="AR341" t="inlineStr">
        <is>
          <t>T</t>
        </is>
      </c>
      <c r="AS341" t="inlineStr">
        <is>
          <t>T</t>
        </is>
      </c>
      <c r="AT341" t="inlineStr">
        <is>
          <t>T</t>
        </is>
      </c>
      <c r="AU341" t="inlineStr">
        <is>
          <t>T</t>
        </is>
      </c>
      <c r="AV341" t="inlineStr">
        <is>
          <t>T</t>
        </is>
      </c>
      <c r="AW341" t="inlineStr">
        <is>
          <t>T</t>
        </is>
      </c>
      <c r="AX341" t="n">
        <v>3.7</v>
      </c>
      <c r="AY341" t="inlineStr">
        <is>
          <t>T</t>
        </is>
      </c>
      <c r="AZ341" t="inlineStr">
        <is>
          <t>T</t>
        </is>
      </c>
      <c r="BA341" t="inlineStr">
        <is>
          <t>T</t>
        </is>
      </c>
      <c r="BB341" t="inlineStr">
        <is>
          <t>T</t>
        </is>
      </c>
      <c r="BC341" t="inlineStr">
        <is>
          <t>T</t>
        </is>
      </c>
      <c r="BD341" t="inlineStr">
        <is>
          <t>T</t>
        </is>
      </c>
      <c r="BE341" t="inlineStr">
        <is>
          <t>T</t>
        </is>
      </c>
      <c r="BF341" t="inlineStr">
        <is>
          <t>T</t>
        </is>
      </c>
      <c r="BG341" t="inlineStr">
        <is>
          <t>T</t>
        </is>
      </c>
      <c r="BH341" t="inlineStr">
        <is>
          <t>T</t>
        </is>
      </c>
      <c r="BI341" t="inlineStr">
        <is>
          <t>T</t>
        </is>
      </c>
      <c r="BJ341" t="inlineStr">
        <is>
          <t>T</t>
        </is>
      </c>
      <c r="BK341" t="inlineStr">
        <is>
          <t>T</t>
        </is>
      </c>
      <c r="BL341" t="inlineStr">
        <is>
          <t>T</t>
        </is>
      </c>
      <c r="BM341" t="inlineStr">
        <is>
          <t>T</t>
        </is>
      </c>
      <c r="BN341" t="inlineStr">
        <is>
          <t>T</t>
        </is>
      </c>
      <c r="BO341" t="inlineStr">
        <is>
          <t>T</t>
        </is>
      </c>
      <c r="BP341" t="inlineStr">
        <is>
          <t>T</t>
        </is>
      </c>
      <c r="BQ341" t="inlineStr">
        <is>
          <t>T</t>
        </is>
      </c>
      <c r="BR341" t="inlineStr">
        <is>
          <t>T</t>
        </is>
      </c>
      <c r="BS341" t="inlineStr">
        <is>
          <t>T</t>
        </is>
      </c>
    </row>
    <row r="342">
      <c r="A342" t="inlineStr">
        <is>
          <t>OREAS0005Pb</t>
        </is>
      </c>
      <c r="B342" t="inlineStr">
        <is>
          <t>T</t>
        </is>
      </c>
      <c r="C342" t="inlineStr">
        <is>
          <t>T</t>
        </is>
      </c>
      <c r="D342" t="inlineStr">
        <is>
          <t>T</t>
        </is>
      </c>
      <c r="E342" t="n">
        <v>9.799999999999999e-06</v>
      </c>
      <c r="F342" t="inlineStr">
        <is>
          <t>T</t>
        </is>
      </c>
      <c r="G342" t="inlineStr">
        <is>
          <t>T</t>
        </is>
      </c>
      <c r="H342" t="inlineStr">
        <is>
          <t>T</t>
        </is>
      </c>
      <c r="I342" t="inlineStr">
        <is>
          <t>T</t>
        </is>
      </c>
      <c r="J342" t="inlineStr">
        <is>
          <t>T</t>
        </is>
      </c>
      <c r="K342" t="inlineStr">
        <is>
          <t>T</t>
        </is>
      </c>
      <c r="L342" t="inlineStr">
        <is>
          <t>T</t>
        </is>
      </c>
      <c r="M342" t="inlineStr">
        <is>
          <t>T</t>
        </is>
      </c>
      <c r="N342" t="inlineStr">
        <is>
          <t>T</t>
        </is>
      </c>
      <c r="O342" t="inlineStr">
        <is>
          <t>T</t>
        </is>
      </c>
      <c r="P342" t="inlineStr">
        <is>
          <t>T</t>
        </is>
      </c>
      <c r="Q342" t="inlineStr">
        <is>
          <t>T</t>
        </is>
      </c>
      <c r="R342" t="inlineStr">
        <is>
          <t>T</t>
        </is>
      </c>
      <c r="S342" t="inlineStr">
        <is>
          <t>T</t>
        </is>
      </c>
      <c r="T342" t="inlineStr">
        <is>
          <t>T</t>
        </is>
      </c>
      <c r="U342" t="inlineStr">
        <is>
          <t>T</t>
        </is>
      </c>
      <c r="V342" t="inlineStr">
        <is>
          <t>T</t>
        </is>
      </c>
      <c r="W342" t="inlineStr">
        <is>
          <t>T</t>
        </is>
      </c>
      <c r="X342" t="inlineStr">
        <is>
          <t>T</t>
        </is>
      </c>
      <c r="Y342" t="inlineStr">
        <is>
          <t>T</t>
        </is>
      </c>
      <c r="Z342" t="inlineStr">
        <is>
          <t>T</t>
        </is>
      </c>
      <c r="AA342" t="inlineStr">
        <is>
          <t>T</t>
        </is>
      </c>
      <c r="AB342" t="inlineStr">
        <is>
          <t>T</t>
        </is>
      </c>
      <c r="AC342" t="inlineStr">
        <is>
          <t>T</t>
        </is>
      </c>
      <c r="AD342" t="inlineStr">
        <is>
          <t>T</t>
        </is>
      </c>
      <c r="AE342" t="inlineStr">
        <is>
          <t>T</t>
        </is>
      </c>
      <c r="AF342" t="inlineStr">
        <is>
          <t>T</t>
        </is>
      </c>
      <c r="AG342" t="inlineStr">
        <is>
          <t>T</t>
        </is>
      </c>
      <c r="AH342" t="inlineStr">
        <is>
          <t>T</t>
        </is>
      </c>
      <c r="AI342" t="inlineStr">
        <is>
          <t>T</t>
        </is>
      </c>
      <c r="AJ342" t="inlineStr">
        <is>
          <t>T</t>
        </is>
      </c>
      <c r="AK342" t="inlineStr">
        <is>
          <t>T</t>
        </is>
      </c>
      <c r="AL342" t="inlineStr">
        <is>
          <t>T</t>
        </is>
      </c>
      <c r="AM342" t="inlineStr">
        <is>
          <t>T</t>
        </is>
      </c>
      <c r="AN342" t="inlineStr">
        <is>
          <t>T</t>
        </is>
      </c>
      <c r="AO342" t="inlineStr">
        <is>
          <t>T</t>
        </is>
      </c>
      <c r="AP342" t="inlineStr">
        <is>
          <t>T</t>
        </is>
      </c>
      <c r="AQ342" t="inlineStr">
        <is>
          <t>T</t>
        </is>
      </c>
      <c r="AR342" t="inlineStr">
        <is>
          <t>T</t>
        </is>
      </c>
      <c r="AS342" t="inlineStr">
        <is>
          <t>T</t>
        </is>
      </c>
      <c r="AT342" t="inlineStr">
        <is>
          <t>T</t>
        </is>
      </c>
      <c r="AU342" t="inlineStr">
        <is>
          <t>T</t>
        </is>
      </c>
      <c r="AV342" t="inlineStr">
        <is>
          <t>T</t>
        </is>
      </c>
      <c r="AW342" t="inlineStr">
        <is>
          <t>T</t>
        </is>
      </c>
      <c r="AX342" t="inlineStr">
        <is>
          <t>T</t>
        </is>
      </c>
      <c r="AY342" t="inlineStr">
        <is>
          <t>T</t>
        </is>
      </c>
      <c r="AZ342" t="inlineStr">
        <is>
          <t>T</t>
        </is>
      </c>
      <c r="BA342" t="inlineStr">
        <is>
          <t>T</t>
        </is>
      </c>
      <c r="BB342" t="inlineStr">
        <is>
          <t>T</t>
        </is>
      </c>
      <c r="BC342" t="inlineStr">
        <is>
          <t>T</t>
        </is>
      </c>
      <c r="BD342" t="inlineStr">
        <is>
          <t>T</t>
        </is>
      </c>
      <c r="BE342" t="inlineStr">
        <is>
          <t>T</t>
        </is>
      </c>
      <c r="BF342" t="inlineStr">
        <is>
          <t>T</t>
        </is>
      </c>
      <c r="BG342" t="inlineStr">
        <is>
          <t>T</t>
        </is>
      </c>
      <c r="BH342" t="inlineStr">
        <is>
          <t>T</t>
        </is>
      </c>
      <c r="BI342" t="inlineStr">
        <is>
          <t>T</t>
        </is>
      </c>
      <c r="BJ342" t="inlineStr">
        <is>
          <t>T</t>
        </is>
      </c>
      <c r="BK342" t="inlineStr">
        <is>
          <t>T</t>
        </is>
      </c>
      <c r="BL342" t="inlineStr">
        <is>
          <t>T</t>
        </is>
      </c>
      <c r="BM342" t="inlineStr">
        <is>
          <t>T</t>
        </is>
      </c>
      <c r="BN342" t="inlineStr">
        <is>
          <t>T</t>
        </is>
      </c>
      <c r="BO342" t="inlineStr">
        <is>
          <t>T</t>
        </is>
      </c>
      <c r="BP342" t="inlineStr">
        <is>
          <t>T</t>
        </is>
      </c>
      <c r="BQ342" t="inlineStr">
        <is>
          <t>T</t>
        </is>
      </c>
      <c r="BR342" t="inlineStr">
        <is>
          <t>T</t>
        </is>
      </c>
      <c r="BS342" t="inlineStr">
        <is>
          <t>T</t>
        </is>
      </c>
    </row>
    <row r="343">
      <c r="A343" t="inlineStr">
        <is>
          <t>OREAS0600</t>
        </is>
      </c>
      <c r="B343" t="n">
        <v>0.00243</v>
      </c>
      <c r="C343" t="n">
        <v>6.78</v>
      </c>
      <c r="D343" t="n">
        <v>0.0089</v>
      </c>
      <c r="E343" t="n">
        <v>2e-05</v>
      </c>
      <c r="F343" s="2" t="n">
        <v>0.001</v>
      </c>
      <c r="G343" t="inlineStr">
        <is>
          <t>T</t>
        </is>
      </c>
      <c r="H343" t="n">
        <v>0.000169</v>
      </c>
      <c r="I343" t="n">
        <v>0.000639</v>
      </c>
      <c r="J343" t="n">
        <v>1.88</v>
      </c>
      <c r="K343" t="n">
        <v>0.000337</v>
      </c>
      <c r="L343" t="n">
        <v>0.00477</v>
      </c>
      <c r="M343" t="inlineStr">
        <is>
          <t>T</t>
        </is>
      </c>
      <c r="N343" t="n">
        <v>0.000706</v>
      </c>
      <c r="O343" t="n">
        <v>0.00275</v>
      </c>
      <c r="P343" t="n">
        <v>0.000942</v>
      </c>
      <c r="Q343" t="n">
        <v>0.0482</v>
      </c>
      <c r="R343" t="n">
        <v>0.000205</v>
      </c>
      <c r="S343" t="n">
        <v>9.7e-05</v>
      </c>
      <c r="T343" t="n">
        <v>0.000103</v>
      </c>
      <c r="U343" t="n">
        <v>2.38</v>
      </c>
      <c r="V343" t="n">
        <v>0.00187</v>
      </c>
      <c r="W343" t="n">
        <v>0.000312</v>
      </c>
      <c r="X343" t="inlineStr">
        <is>
          <t>T</t>
        </is>
      </c>
      <c r="Y343" t="n">
        <v>0.00029</v>
      </c>
      <c r="Z343" s="2" t="n">
        <v>0.0001</v>
      </c>
      <c r="AA343" t="n">
        <v>3.6e-05</v>
      </c>
      <c r="AB343" t="n">
        <v>7.499999999999999e-05</v>
      </c>
      <c r="AC343" t="inlineStr">
        <is>
          <t>T</t>
        </is>
      </c>
      <c r="AD343" t="n">
        <v>1.8</v>
      </c>
      <c r="AE343" t="n">
        <v>0.0023</v>
      </c>
      <c r="AF343" t="n">
        <v>0.00187</v>
      </c>
      <c r="AG343" t="n">
        <v>1.3e-05</v>
      </c>
      <c r="AH343" t="n">
        <v>0.772</v>
      </c>
      <c r="AI343" t="n">
        <v>0.07099999999999999</v>
      </c>
      <c r="AJ343" t="n">
        <v>0.00022</v>
      </c>
      <c r="AK343" t="n">
        <v>0.587</v>
      </c>
      <c r="AL343" t="n">
        <v>0.000798</v>
      </c>
      <c r="AM343" t="n">
        <v>0.00195</v>
      </c>
      <c r="AN343" t="n">
        <v>0.00154</v>
      </c>
      <c r="AO343" t="n">
        <v>0.06</v>
      </c>
      <c r="AP343" t="n">
        <v>0.0193</v>
      </c>
      <c r="AQ343" t="inlineStr">
        <is>
          <t>T</t>
        </is>
      </c>
      <c r="AR343" t="n">
        <v>0.0005419999999999999</v>
      </c>
      <c r="AS343" t="inlineStr">
        <is>
          <t>T</t>
        </is>
      </c>
      <c r="AT343" t="n">
        <v>0.0075</v>
      </c>
      <c r="AU343" t="inlineStr">
        <is>
          <t>T</t>
        </is>
      </c>
      <c r="AV343" t="inlineStr">
        <is>
          <t>T</t>
        </is>
      </c>
      <c r="AW343" t="inlineStr">
        <is>
          <t>T</t>
        </is>
      </c>
      <c r="AX343" t="n">
        <v>1.69</v>
      </c>
      <c r="AY343" t="n">
        <v>0.00143</v>
      </c>
      <c r="AZ343" t="n">
        <v>0.000595</v>
      </c>
      <c r="BA343" t="n">
        <v>0.000697</v>
      </c>
      <c r="BB343" t="inlineStr">
        <is>
          <t>T</t>
        </is>
      </c>
      <c r="BC343" t="n">
        <v>0.000249</v>
      </c>
      <c r="BD343" t="n">
        <v>0.000212</v>
      </c>
      <c r="BE343" t="n">
        <v>0.0186</v>
      </c>
      <c r="BF343" t="n">
        <v>6.3e-05</v>
      </c>
      <c r="BG343" t="n">
        <v>4e-05</v>
      </c>
      <c r="BH343" t="n">
        <v>0.00068</v>
      </c>
      <c r="BI343" t="n">
        <v>0.000938</v>
      </c>
      <c r="BJ343" t="n">
        <v>0.242</v>
      </c>
      <c r="BK343" t="n">
        <v>0.000111</v>
      </c>
      <c r="BL343" t="inlineStr">
        <is>
          <t>T</t>
        </is>
      </c>
      <c r="BM343" t="n">
        <v>0.000269</v>
      </c>
      <c r="BN343" t="n">
        <v>0.00129</v>
      </c>
      <c r="BO343" t="n">
        <v>0.00042</v>
      </c>
      <c r="BP343" t="n">
        <v>0.000993</v>
      </c>
      <c r="BQ343" t="n">
        <v>9.1e-05</v>
      </c>
      <c r="BR343" t="n">
        <v>0.0615</v>
      </c>
      <c r="BS343" t="n">
        <v>0.0094</v>
      </c>
    </row>
    <row r="344">
      <c r="A344" t="inlineStr">
        <is>
          <t>OREAS0600b</t>
        </is>
      </c>
      <c r="B344" t="n">
        <v>0.00251</v>
      </c>
      <c r="C344" t="n">
        <v>7.58</v>
      </c>
      <c r="D344" t="n">
        <v>0.009900000000000001</v>
      </c>
      <c r="E344" t="n">
        <v>2.04e-05</v>
      </c>
      <c r="F344" t="inlineStr">
        <is>
          <t>T</t>
        </is>
      </c>
      <c r="G344" t="n">
        <v>0.3397</v>
      </c>
      <c r="H344" t="n">
        <v>0.000314</v>
      </c>
      <c r="I344" t="n">
        <v>0.0005419999999999999</v>
      </c>
      <c r="J344" t="n">
        <v>1.26</v>
      </c>
      <c r="K344" t="n">
        <v>0.000208</v>
      </c>
      <c r="L344" t="n">
        <v>0.009299999999999999</v>
      </c>
      <c r="M344" t="inlineStr">
        <is>
          <t>T</t>
        </is>
      </c>
      <c r="N344" t="n">
        <v>0.000277</v>
      </c>
      <c r="O344" t="n">
        <v>0.00223</v>
      </c>
      <c r="P344" t="n">
        <v>0.000691</v>
      </c>
      <c r="Q344" t="n">
        <v>0.0499</v>
      </c>
      <c r="R344" t="n">
        <v>0.00035</v>
      </c>
      <c r="S344" t="n">
        <v>0.000101</v>
      </c>
      <c r="T344" t="n">
        <v>0.000135</v>
      </c>
      <c r="U344" t="n">
        <v>2.54</v>
      </c>
      <c r="V344" t="n">
        <v>0.00232</v>
      </c>
      <c r="W344" t="n">
        <v>0.000574</v>
      </c>
      <c r="X344" t="n">
        <v>1.8e-05</v>
      </c>
      <c r="Y344" t="n">
        <v>0.0006890000000000001</v>
      </c>
      <c r="Z344" t="n">
        <v>8.8e-06</v>
      </c>
      <c r="AA344" t="n">
        <v>4.9e-05</v>
      </c>
      <c r="AB344" t="n">
        <v>4.4e-05</v>
      </c>
      <c r="AC344" t="inlineStr">
        <is>
          <t>T</t>
        </is>
      </c>
      <c r="AD344" t="n">
        <v>3.03</v>
      </c>
      <c r="AE344" t="n">
        <v>0.00441</v>
      </c>
      <c r="AF344" t="n">
        <v>0.00289</v>
      </c>
      <c r="AG344" t="n">
        <v>6.7e-06</v>
      </c>
      <c r="AH344" t="n">
        <v>0.1229</v>
      </c>
      <c r="AI344" t="n">
        <v>0.0293</v>
      </c>
      <c r="AJ344" t="n">
        <v>0.000543</v>
      </c>
      <c r="AK344" t="n">
        <v>2.76</v>
      </c>
      <c r="AL344" t="n">
        <v>0.00186</v>
      </c>
      <c r="AM344" t="n">
        <v>0.00396</v>
      </c>
      <c r="AN344" t="n">
        <v>0.000441</v>
      </c>
      <c r="AO344" t="n">
        <v>0.0303</v>
      </c>
      <c r="AP344" t="n">
        <v>0.0119</v>
      </c>
      <c r="AQ344" t="inlineStr">
        <is>
          <t>T</t>
        </is>
      </c>
      <c r="AR344" t="n">
        <v>0.00107</v>
      </c>
      <c r="AS344" t="inlineStr">
        <is>
          <t>T</t>
        </is>
      </c>
      <c r="AT344" t="n">
        <v>0.00157</v>
      </c>
      <c r="AU344" t="inlineStr">
        <is>
          <t>T</t>
        </is>
      </c>
      <c r="AV344" t="inlineStr">
        <is>
          <t>T</t>
        </is>
      </c>
      <c r="AW344" t="inlineStr">
        <is>
          <t>T</t>
        </is>
      </c>
      <c r="AX344" t="n">
        <v>0.308</v>
      </c>
      <c r="AY344" t="n">
        <v>0.00135</v>
      </c>
      <c r="AZ344" t="n">
        <v>0.000434</v>
      </c>
      <c r="BA344" t="n">
        <v>0.000333</v>
      </c>
      <c r="BB344" t="inlineStr">
        <is>
          <t>T</t>
        </is>
      </c>
      <c r="BC344" t="n">
        <v>0.000792</v>
      </c>
      <c r="BD344" t="n">
        <v>0.000427</v>
      </c>
      <c r="BE344" t="n">
        <v>0.0212</v>
      </c>
      <c r="BF344" t="n">
        <v>0.000148</v>
      </c>
      <c r="BG344" t="n">
        <v>7.7e-05</v>
      </c>
      <c r="BH344" t="n">
        <v>0.000199</v>
      </c>
      <c r="BI344" t="n">
        <v>0.00151</v>
      </c>
      <c r="BJ344" t="n">
        <v>0.12</v>
      </c>
      <c r="BK344" t="n">
        <v>0.000102</v>
      </c>
      <c r="BL344" t="inlineStr">
        <is>
          <t>T</t>
        </is>
      </c>
      <c r="BM344" t="n">
        <v>0.000597</v>
      </c>
      <c r="BN344" t="n">
        <v>0.000254</v>
      </c>
      <c r="BO344" t="n">
        <v>0.000463</v>
      </c>
      <c r="BP344" t="n">
        <v>0.0015</v>
      </c>
      <c r="BQ344" t="n">
        <v>5.6e-05</v>
      </c>
      <c r="BR344" t="n">
        <v>0.0404</v>
      </c>
      <c r="BS344" t="n">
        <v>0.0254</v>
      </c>
    </row>
    <row r="345">
      <c r="A345" t="inlineStr">
        <is>
          <t>OREAS0601</t>
        </is>
      </c>
      <c r="B345" t="n">
        <v>0.00494</v>
      </c>
      <c r="C345" t="n">
        <v>6.3</v>
      </c>
      <c r="D345" t="n">
        <v>0.0307</v>
      </c>
      <c r="E345" t="n">
        <v>7.8e-05</v>
      </c>
      <c r="F345" s="2" t="n">
        <v>0.001</v>
      </c>
      <c r="G345" t="inlineStr">
        <is>
          <t>T</t>
        </is>
      </c>
      <c r="H345" t="n">
        <v>0.000207</v>
      </c>
      <c r="I345" t="n">
        <v>0.00209</v>
      </c>
      <c r="J345" t="n">
        <v>1.31</v>
      </c>
      <c r="K345" t="n">
        <v>0.000786</v>
      </c>
      <c r="L345" t="n">
        <v>0.0063</v>
      </c>
      <c r="M345" t="inlineStr">
        <is>
          <t>T</t>
        </is>
      </c>
      <c r="N345" t="n">
        <v>0.000514</v>
      </c>
      <c r="O345" t="n">
        <v>0.0042</v>
      </c>
      <c r="P345" t="n">
        <v>0.000672</v>
      </c>
      <c r="Q345" t="n">
        <v>0.101</v>
      </c>
      <c r="R345" t="n">
        <v>0.000269</v>
      </c>
      <c r="S345" t="n">
        <v>9.2e-05</v>
      </c>
      <c r="T345" t="n">
        <v>0.000123</v>
      </c>
      <c r="U345" t="n">
        <v>2.48</v>
      </c>
      <c r="V345" t="n">
        <v>0.00204</v>
      </c>
      <c r="W345" t="n">
        <v>0.00045</v>
      </c>
      <c r="X345" t="inlineStr">
        <is>
          <t>T</t>
        </is>
      </c>
      <c r="Y345" t="n">
        <v>0.000452</v>
      </c>
      <c r="Z345" s="2" t="n">
        <v>0.0003</v>
      </c>
      <c r="AA345" t="n">
        <v>4e-05</v>
      </c>
      <c r="AB345" t="n">
        <v>0.000173</v>
      </c>
      <c r="AC345" t="inlineStr">
        <is>
          <t>T</t>
        </is>
      </c>
      <c r="AD345" t="n">
        <v>2.1</v>
      </c>
      <c r="AE345" t="n">
        <v>0.00309</v>
      </c>
      <c r="AF345" t="n">
        <v>0.00205</v>
      </c>
      <c r="AG345" t="n">
        <v>9.500000000000001e-06</v>
      </c>
      <c r="AH345" t="n">
        <v>0.389</v>
      </c>
      <c r="AI345" t="n">
        <v>0.048</v>
      </c>
      <c r="AJ345" t="n">
        <v>0.000387</v>
      </c>
      <c r="AK345" t="n">
        <v>1.45</v>
      </c>
      <c r="AL345" t="n">
        <v>0.00126</v>
      </c>
      <c r="AM345" t="n">
        <v>0.0027</v>
      </c>
      <c r="AN345" t="n">
        <v>0.00241</v>
      </c>
      <c r="AO345" t="n">
        <v>0.047</v>
      </c>
      <c r="AP345" t="n">
        <v>0.0329</v>
      </c>
      <c r="AQ345" t="inlineStr">
        <is>
          <t>T</t>
        </is>
      </c>
      <c r="AR345" t="n">
        <v>0.000755</v>
      </c>
      <c r="AS345" t="inlineStr">
        <is>
          <t>T</t>
        </is>
      </c>
      <c r="AT345" t="n">
        <v>0.0016</v>
      </c>
      <c r="AU345" t="inlineStr">
        <is>
          <t>T</t>
        </is>
      </c>
      <c r="AV345" t="inlineStr">
        <is>
          <t>T</t>
        </is>
      </c>
      <c r="AW345" t="inlineStr">
        <is>
          <t>T</t>
        </is>
      </c>
      <c r="AX345" t="n">
        <v>1.07</v>
      </c>
      <c r="AY345" t="n">
        <v>0.00304</v>
      </c>
      <c r="AZ345" t="n">
        <v>0.000485</v>
      </c>
      <c r="BA345" t="n">
        <v>0.0012</v>
      </c>
      <c r="BB345" t="inlineStr">
        <is>
          <t>T</t>
        </is>
      </c>
      <c r="BC345" t="n">
        <v>0.000342</v>
      </c>
      <c r="BD345" t="n">
        <v>0.000416</v>
      </c>
      <c r="BE345" t="n">
        <v>0.023</v>
      </c>
      <c r="BF345" t="n">
        <v>0.000104</v>
      </c>
      <c r="BG345" t="n">
        <v>5.6e-05</v>
      </c>
      <c r="BH345" t="n">
        <v>0.00154</v>
      </c>
      <c r="BI345" t="n">
        <v>0.00117</v>
      </c>
      <c r="BJ345" t="n">
        <v>0.18</v>
      </c>
      <c r="BK345" t="n">
        <v>0.000121</v>
      </c>
      <c r="BL345" t="inlineStr">
        <is>
          <t>T</t>
        </is>
      </c>
      <c r="BM345" t="n">
        <v>0.0004</v>
      </c>
      <c r="BN345" t="n">
        <v>0.000924</v>
      </c>
      <c r="BO345" t="n">
        <v>0.00058</v>
      </c>
      <c r="BP345" t="n">
        <v>0.00112</v>
      </c>
      <c r="BQ345" t="n">
        <v>6.8e-05</v>
      </c>
      <c r="BR345" t="n">
        <v>0.133</v>
      </c>
      <c r="BS345" t="n">
        <v>0.0155</v>
      </c>
    </row>
    <row r="346">
      <c r="A346" t="inlineStr">
        <is>
          <t>OREAS0601b</t>
        </is>
      </c>
      <c r="B346" t="n">
        <v>0.005</v>
      </c>
      <c r="C346" t="n">
        <v>6.63</v>
      </c>
      <c r="D346" t="n">
        <v>0.0284</v>
      </c>
      <c r="E346" t="n">
        <v>7.75e-05</v>
      </c>
      <c r="F346" t="inlineStr">
        <is>
          <t>T</t>
        </is>
      </c>
      <c r="G346" t="inlineStr">
        <is>
          <t>T</t>
        </is>
      </c>
      <c r="H346" t="n">
        <v>0.000224</v>
      </c>
      <c r="I346" t="n">
        <v>0.0018</v>
      </c>
      <c r="J346" t="n">
        <v>0.887</v>
      </c>
      <c r="K346" t="n">
        <v>0.000205</v>
      </c>
      <c r="L346" t="n">
        <v>0.007</v>
      </c>
      <c r="M346" t="inlineStr">
        <is>
          <t>T</t>
        </is>
      </c>
      <c r="N346" t="n">
        <v>0.000297</v>
      </c>
      <c r="O346" t="n">
        <v>0.00237</v>
      </c>
      <c r="P346" t="n">
        <v>0.000488</v>
      </c>
      <c r="Q346" t="n">
        <v>0.101</v>
      </c>
      <c r="R346" t="n">
        <v>0.000254</v>
      </c>
      <c r="S346" t="n">
        <v>8.000000000000001e-05</v>
      </c>
      <c r="T346" t="n">
        <v>9.7e-05</v>
      </c>
      <c r="U346" t="n">
        <v>2.29</v>
      </c>
      <c r="V346" t="n">
        <v>0.00234</v>
      </c>
      <c r="W346" t="n">
        <v>0.000414</v>
      </c>
      <c r="X346" t="n">
        <v>1.5e-05</v>
      </c>
      <c r="Y346" t="n">
        <v>0.000509</v>
      </c>
      <c r="Z346" t="n">
        <v>2e-05</v>
      </c>
      <c r="AA346" t="n">
        <v>3.8e-05</v>
      </c>
      <c r="AB346" t="n">
        <v>4.7e-05</v>
      </c>
      <c r="AC346" t="inlineStr">
        <is>
          <t>T</t>
        </is>
      </c>
      <c r="AD346" t="n">
        <v>2.41</v>
      </c>
      <c r="AE346" t="n">
        <v>0.00335</v>
      </c>
      <c r="AF346" t="n">
        <v>0.00226</v>
      </c>
      <c r="AG346" t="n">
        <v>7.3e-06</v>
      </c>
      <c r="AH346" t="n">
        <v>0.09959999999999999</v>
      </c>
      <c r="AI346" t="n">
        <v>0.0222</v>
      </c>
      <c r="AJ346" t="n">
        <v>0.000522</v>
      </c>
      <c r="AK346" t="n">
        <v>1.9</v>
      </c>
      <c r="AL346" t="n">
        <v>0.00144</v>
      </c>
      <c r="AM346" t="n">
        <v>0.00285</v>
      </c>
      <c r="AN346" t="n">
        <v>0.000639</v>
      </c>
      <c r="AO346" t="n">
        <v>0.0292</v>
      </c>
      <c r="AP346" t="n">
        <v>0.0318</v>
      </c>
      <c r="AQ346" t="inlineStr">
        <is>
          <t>T</t>
        </is>
      </c>
      <c r="AR346" t="n">
        <v>0.000855</v>
      </c>
      <c r="AS346" t="inlineStr">
        <is>
          <t>T</t>
        </is>
      </c>
      <c r="AT346" t="n">
        <v>0.00119</v>
      </c>
      <c r="AU346" t="inlineStr">
        <is>
          <t>T</t>
        </is>
      </c>
      <c r="AV346" t="inlineStr">
        <is>
          <t>T</t>
        </is>
      </c>
      <c r="AW346" t="inlineStr">
        <is>
          <t>T</t>
        </is>
      </c>
      <c r="AX346" t="n">
        <v>1.5</v>
      </c>
      <c r="AY346" t="n">
        <v>0.00229</v>
      </c>
      <c r="AZ346" t="n">
        <v>0.000377</v>
      </c>
      <c r="BA346" t="n">
        <v>0.00106</v>
      </c>
      <c r="BB346" t="inlineStr">
        <is>
          <t>T</t>
        </is>
      </c>
      <c r="BC346" t="n">
        <v>0.000577</v>
      </c>
      <c r="BD346" t="n">
        <v>0.000336</v>
      </c>
      <c r="BE346" t="n">
        <v>0.0241</v>
      </c>
      <c r="BF346" t="n">
        <v>0.000111</v>
      </c>
      <c r="BG346" t="n">
        <v>5.2e-05</v>
      </c>
      <c r="BH346" t="n">
        <v>0.0013</v>
      </c>
      <c r="BI346" t="n">
        <v>0.00119</v>
      </c>
      <c r="BJ346" t="n">
        <v>0.135</v>
      </c>
      <c r="BK346" t="n">
        <v>0.000144</v>
      </c>
      <c r="BL346" s="2" t="n">
        <v>1e-05</v>
      </c>
      <c r="BM346" t="n">
        <v>0.000464</v>
      </c>
      <c r="BN346" t="n">
        <v>0.000383</v>
      </c>
      <c r="BO346" t="n">
        <v>0.000613</v>
      </c>
      <c r="BP346" t="n">
        <v>0.00111</v>
      </c>
      <c r="BQ346" t="n">
        <v>5.4e-05</v>
      </c>
      <c r="BR346" t="n">
        <v>0.0318</v>
      </c>
      <c r="BS346" t="n">
        <v>0.0186</v>
      </c>
    </row>
    <row r="347">
      <c r="A347" t="inlineStr">
        <is>
          <t>OREAS0601c</t>
        </is>
      </c>
      <c r="B347" t="n">
        <v>0.00504</v>
      </c>
      <c r="C347" t="n">
        <v>7.06</v>
      </c>
      <c r="D347" t="n">
        <v>0.039</v>
      </c>
      <c r="E347" t="n">
        <v>9.96e-05</v>
      </c>
      <c r="F347" s="2" t="n">
        <v>0.001</v>
      </c>
      <c r="G347" t="inlineStr">
        <is>
          <t>T</t>
        </is>
      </c>
      <c r="H347" t="n">
        <v>0.000246</v>
      </c>
      <c r="I347" t="n">
        <v>0.00211</v>
      </c>
      <c r="J347" t="n">
        <v>0.953</v>
      </c>
      <c r="K347" t="n">
        <v>0.000277</v>
      </c>
      <c r="L347" t="n">
        <v>0.0075</v>
      </c>
      <c r="M347" t="inlineStr">
        <is>
          <t>T</t>
        </is>
      </c>
      <c r="N347" t="n">
        <v>0.000499</v>
      </c>
      <c r="O347" t="n">
        <v>0.00175</v>
      </c>
      <c r="P347" t="n">
        <v>0.000517</v>
      </c>
      <c r="Q347" t="n">
        <v>0.116</v>
      </c>
      <c r="R347" t="n">
        <v>0.000266</v>
      </c>
      <c r="S347" t="n">
        <v>7.8e-05</v>
      </c>
      <c r="T347" t="n">
        <v>0.000108</v>
      </c>
      <c r="U347" t="n">
        <v>2.41</v>
      </c>
      <c r="V347" t="n">
        <v>0.00235</v>
      </c>
      <c r="W347" t="n">
        <v>0.000465</v>
      </c>
      <c r="X347" t="n">
        <v>1.8e-05</v>
      </c>
      <c r="Y347" t="n">
        <v>0.0004929999999999999</v>
      </c>
      <c r="Z347" t="n">
        <v>2.2e-05</v>
      </c>
      <c r="AA347" t="n">
        <v>3.8e-05</v>
      </c>
      <c r="AB347" t="n">
        <v>5.6e-05</v>
      </c>
      <c r="AC347" t="inlineStr">
        <is>
          <t>T</t>
        </is>
      </c>
      <c r="AD347" t="n">
        <v>2.72</v>
      </c>
      <c r="AE347" t="n">
        <v>0.00371</v>
      </c>
      <c r="AF347" t="n">
        <v>0.00267</v>
      </c>
      <c r="AG347" t="n">
        <v>7.700000000000001e-06</v>
      </c>
      <c r="AH347" t="n">
        <v>0.169</v>
      </c>
      <c r="AI347" t="n">
        <v>0.023</v>
      </c>
      <c r="AJ347" t="n">
        <v>0.000366</v>
      </c>
      <c r="AK347" t="n">
        <v>1.94</v>
      </c>
      <c r="AL347" t="n">
        <v>0.00147</v>
      </c>
      <c r="AM347" t="n">
        <v>0.00298</v>
      </c>
      <c r="AN347" t="n">
        <v>0.0005999999999999999</v>
      </c>
      <c r="AO347" t="n">
        <v>0.039</v>
      </c>
      <c r="AP347" t="n">
        <v>0.0328</v>
      </c>
      <c r="AQ347" t="inlineStr">
        <is>
          <t>T</t>
        </is>
      </c>
      <c r="AR347" t="n">
        <v>0.000841</v>
      </c>
      <c r="AS347" t="inlineStr">
        <is>
          <t>T</t>
        </is>
      </c>
      <c r="AT347" t="n">
        <v>0.00124</v>
      </c>
      <c r="AU347" s="2" t="n">
        <v>2e-07</v>
      </c>
      <c r="AV347" t="inlineStr">
        <is>
          <t>T</t>
        </is>
      </c>
      <c r="AW347" t="inlineStr">
        <is>
          <t>T</t>
        </is>
      </c>
      <c r="AX347" t="n">
        <v>1.58</v>
      </c>
      <c r="AY347" t="n">
        <v>0.00372</v>
      </c>
      <c r="AZ347" t="n">
        <v>0.000401</v>
      </c>
      <c r="BA347" t="n">
        <v>0.000875</v>
      </c>
      <c r="BB347" t="inlineStr">
        <is>
          <t>T</t>
        </is>
      </c>
      <c r="BC347" t="n">
        <v>0.000297</v>
      </c>
      <c r="BD347" t="n">
        <v>0.000423</v>
      </c>
      <c r="BE347" t="n">
        <v>0.023</v>
      </c>
      <c r="BF347" t="n">
        <v>0.000111</v>
      </c>
      <c r="BG347" t="n">
        <v>5.5e-05</v>
      </c>
      <c r="BH347" t="n">
        <v>0.000722</v>
      </c>
      <c r="BI347" t="n">
        <v>0.00124</v>
      </c>
      <c r="BJ347" t="n">
        <v>0.135</v>
      </c>
      <c r="BK347" t="n">
        <v>0.000175</v>
      </c>
      <c r="BL347" t="n">
        <v>9.4e-06</v>
      </c>
      <c r="BM347" t="n">
        <v>0.00044</v>
      </c>
      <c r="BN347" t="n">
        <v>0.000475</v>
      </c>
      <c r="BO347" t="n">
        <v>0.000467</v>
      </c>
      <c r="BP347" t="n">
        <v>0.00115</v>
      </c>
      <c r="BQ347" t="n">
        <v>5.4e-05</v>
      </c>
      <c r="BR347" t="n">
        <v>0.0425</v>
      </c>
      <c r="BS347" t="n">
        <v>0.0178</v>
      </c>
    </row>
    <row r="348">
      <c r="A348" t="inlineStr">
        <is>
          <t>OREAS0602</t>
        </is>
      </c>
      <c r="B348" t="n">
        <v>0.0115</v>
      </c>
      <c r="C348" t="n">
        <v>4.37</v>
      </c>
      <c r="D348" t="n">
        <v>0.0649</v>
      </c>
      <c r="E348" t="n">
        <v>0.000195</v>
      </c>
      <c r="F348" t="inlineStr">
        <is>
          <t>T</t>
        </is>
      </c>
      <c r="G348" t="inlineStr">
        <is>
          <t>T</t>
        </is>
      </c>
      <c r="H348" t="n">
        <v>8.000000000000001e-05</v>
      </c>
      <c r="I348" t="n">
        <v>0.0057</v>
      </c>
      <c r="J348" t="n">
        <v>0.617</v>
      </c>
      <c r="K348" t="n">
        <v>0.00247</v>
      </c>
      <c r="L348" t="n">
        <v>0.00321</v>
      </c>
      <c r="M348" t="inlineStr">
        <is>
          <t>T</t>
        </is>
      </c>
      <c r="N348" t="n">
        <v>0.00099</v>
      </c>
      <c r="O348" t="n">
        <v>0.00322</v>
      </c>
      <c r="P348" t="n">
        <v>0.000273</v>
      </c>
      <c r="Q348" t="n">
        <v>0.515</v>
      </c>
      <c r="R348" t="n">
        <v>0.000131</v>
      </c>
      <c r="S348" t="n">
        <v>6.4e-05</v>
      </c>
      <c r="T348" s="2" t="n">
        <v>0.00015</v>
      </c>
      <c r="U348" t="n">
        <v>2.24</v>
      </c>
      <c r="V348" t="n">
        <v>0.00206</v>
      </c>
      <c r="W348" t="n">
        <v>0.000213</v>
      </c>
      <c r="X348" s="2" t="n">
        <v>0.0005</v>
      </c>
      <c r="Y348" t="n">
        <v>0.000253</v>
      </c>
      <c r="Z348" t="n">
        <v>9.6e-05</v>
      </c>
      <c r="AA348" t="n">
        <v>2.3e-05</v>
      </c>
      <c r="AB348" t="n">
        <v>0.000523</v>
      </c>
      <c r="AC348" t="inlineStr">
        <is>
          <t>T</t>
        </is>
      </c>
      <c r="AD348" t="n">
        <v>0.6820000000000001</v>
      </c>
      <c r="AE348" t="n">
        <v>0.00163</v>
      </c>
      <c r="AF348" t="n">
        <v>0.00201</v>
      </c>
      <c r="AG348" t="n">
        <v>1e-05</v>
      </c>
      <c r="AH348" t="n">
        <v>0.201</v>
      </c>
      <c r="AI348" t="n">
        <v>0.0225</v>
      </c>
      <c r="AJ348" t="n">
        <v>0.000441</v>
      </c>
      <c r="AK348" t="n">
        <v>0.457</v>
      </c>
      <c r="AL348" t="n">
        <v>0.000693</v>
      </c>
      <c r="AM348" t="n">
        <v>0.00135</v>
      </c>
      <c r="AN348" t="n">
        <v>0.0061</v>
      </c>
      <c r="AO348" t="n">
        <v>0.057</v>
      </c>
      <c r="AP348" t="n">
        <v>0.1022</v>
      </c>
      <c r="AQ348" t="inlineStr">
        <is>
          <t>T</t>
        </is>
      </c>
      <c r="AR348" t="n">
        <v>0.000376</v>
      </c>
      <c r="AS348" t="inlineStr">
        <is>
          <t>T</t>
        </is>
      </c>
      <c r="AT348" t="n">
        <v>0.00053</v>
      </c>
      <c r="AU348" t="inlineStr">
        <is>
          <t>T</t>
        </is>
      </c>
      <c r="AV348" t="inlineStr">
        <is>
          <t>T</t>
        </is>
      </c>
      <c r="AW348" t="inlineStr">
        <is>
          <t>T</t>
        </is>
      </c>
      <c r="AX348" t="n">
        <v>2.12</v>
      </c>
      <c r="AY348" t="n">
        <v>0.007900000000000001</v>
      </c>
      <c r="AZ348" t="n">
        <v>0.000418</v>
      </c>
      <c r="BA348" t="n">
        <v>0.00316</v>
      </c>
      <c r="BB348" t="inlineStr">
        <is>
          <t>T</t>
        </is>
      </c>
      <c r="BC348" t="n">
        <v>0.000128</v>
      </c>
      <c r="BD348" t="n">
        <v>0.00058</v>
      </c>
      <c r="BE348" t="n">
        <v>0.0464</v>
      </c>
      <c r="BF348" s="2" t="n">
        <v>0.0001</v>
      </c>
      <c r="BG348" t="n">
        <v>2.6e-05</v>
      </c>
      <c r="BH348" t="n">
        <v>0.00382</v>
      </c>
      <c r="BI348" t="n">
        <v>0.000686</v>
      </c>
      <c r="BJ348" t="n">
        <v>0.21</v>
      </c>
      <c r="BK348" t="n">
        <v>0.000171</v>
      </c>
      <c r="BL348" t="n">
        <v>9.9e-06</v>
      </c>
      <c r="BM348" t="n">
        <v>0.000254</v>
      </c>
      <c r="BN348" t="n">
        <v>0.0011</v>
      </c>
      <c r="BO348" t="n">
        <v>0.00121</v>
      </c>
      <c r="BP348" t="n">
        <v>0.000618</v>
      </c>
      <c r="BQ348" t="n">
        <v>6.600000000000001e-05</v>
      </c>
      <c r="BR348" t="n">
        <v>0.419</v>
      </c>
      <c r="BS348" t="n">
        <v>0.007900000000000001</v>
      </c>
    </row>
    <row r="349">
      <c r="A349" t="inlineStr">
        <is>
          <t>OREAS0602b</t>
        </is>
      </c>
      <c r="B349" t="n">
        <v>0.0118</v>
      </c>
      <c r="C349" t="n">
        <v>5.38</v>
      </c>
      <c r="D349" t="n">
        <v>0.08740000000000001</v>
      </c>
      <c r="E349" t="n">
        <v>0.000229</v>
      </c>
      <c r="F349" t="inlineStr">
        <is>
          <t>T</t>
        </is>
      </c>
      <c r="G349" t="inlineStr">
        <is>
          <t>T</t>
        </is>
      </c>
      <c r="H349" t="n">
        <v>0.000169</v>
      </c>
      <c r="I349" t="n">
        <v>0.0058</v>
      </c>
      <c r="J349" t="n">
        <v>0.655</v>
      </c>
      <c r="K349" t="n">
        <v>0.000489</v>
      </c>
      <c r="L349" t="n">
        <v>0.0051</v>
      </c>
      <c r="M349" t="inlineStr">
        <is>
          <t>T</t>
        </is>
      </c>
      <c r="N349" t="n">
        <v>0.000508</v>
      </c>
      <c r="O349" t="n">
        <v>0.00335</v>
      </c>
      <c r="P349" t="n">
        <v>0.000364</v>
      </c>
      <c r="Q349" t="n">
        <v>0.496</v>
      </c>
      <c r="R349" t="n">
        <v>0.000206</v>
      </c>
      <c r="S349" t="n">
        <v>6.8e-05</v>
      </c>
      <c r="T349" t="n">
        <v>8.000000000000001e-05</v>
      </c>
      <c r="U349" t="n">
        <v>2.52</v>
      </c>
      <c r="V349" t="n">
        <v>0.00243</v>
      </c>
      <c r="W349" t="n">
        <v>0.000312</v>
      </c>
      <c r="X349" t="n">
        <v>1.6e-05</v>
      </c>
      <c r="Y349" t="n">
        <v>0.000421</v>
      </c>
      <c r="Z349" t="n">
        <v>4.8e-05</v>
      </c>
      <c r="AA349" t="n">
        <v>2.9e-05</v>
      </c>
      <c r="AB349" t="n">
        <v>0.00015</v>
      </c>
      <c r="AC349" t="inlineStr">
        <is>
          <t>T</t>
        </is>
      </c>
      <c r="AD349" t="n">
        <v>1.78</v>
      </c>
      <c r="AE349" t="n">
        <v>0.00235</v>
      </c>
      <c r="AF349" t="n">
        <v>0.00203</v>
      </c>
      <c r="AG349" t="n">
        <v>6.2e-06</v>
      </c>
      <c r="AH349" t="n">
        <v>0.0759</v>
      </c>
      <c r="AI349" t="n">
        <v>0.0188</v>
      </c>
      <c r="AJ349" t="n">
        <v>0.000745</v>
      </c>
      <c r="AK349" t="n">
        <v>1.4</v>
      </c>
      <c r="AL349" t="n">
        <v>0.0012</v>
      </c>
      <c r="AM349" t="n">
        <v>0.00218</v>
      </c>
      <c r="AN349" t="n">
        <v>0.00141</v>
      </c>
      <c r="AO349" t="n">
        <v>0.0279</v>
      </c>
      <c r="AP349" t="n">
        <v>0.0493</v>
      </c>
      <c r="AQ349" t="inlineStr">
        <is>
          <t>T</t>
        </is>
      </c>
      <c r="AR349" t="n">
        <v>0.000652</v>
      </c>
      <c r="AS349" t="inlineStr">
        <is>
          <t>T</t>
        </is>
      </c>
      <c r="AT349" t="n">
        <v>0.000865</v>
      </c>
      <c r="AU349" t="inlineStr">
        <is>
          <t>T</t>
        </is>
      </c>
      <c r="AV349" t="inlineStr">
        <is>
          <t>T</t>
        </is>
      </c>
      <c r="AW349" t="inlineStr">
        <is>
          <t>T</t>
        </is>
      </c>
      <c r="AX349" t="n">
        <v>2.13</v>
      </c>
      <c r="AY349" t="n">
        <v>0.0105</v>
      </c>
      <c r="AZ349" t="n">
        <v>0.000356</v>
      </c>
      <c r="BA349" t="n">
        <v>0.00241</v>
      </c>
      <c r="BB349" t="inlineStr">
        <is>
          <t>T</t>
        </is>
      </c>
      <c r="BC349" t="n">
        <v>0.000426</v>
      </c>
      <c r="BD349" t="n">
        <v>0.000896</v>
      </c>
      <c r="BE349" t="n">
        <v>0.026</v>
      </c>
      <c r="BF349" t="n">
        <v>9.3e-05</v>
      </c>
      <c r="BG349" t="n">
        <v>4.3e-05</v>
      </c>
      <c r="BH349" t="n">
        <v>0.00355</v>
      </c>
      <c r="BI349" t="n">
        <v>0.000911</v>
      </c>
      <c r="BJ349" t="n">
        <v>0.149</v>
      </c>
      <c r="BK349" t="n">
        <v>0.000217</v>
      </c>
      <c r="BL349" t="inlineStr">
        <is>
          <t>T</t>
        </is>
      </c>
      <c r="BM349" t="n">
        <v>0.00038</v>
      </c>
      <c r="BN349" t="n">
        <v>0.000501</v>
      </c>
      <c r="BO349" t="n">
        <v>0.00138</v>
      </c>
      <c r="BP349" t="n">
        <v>0.000869</v>
      </c>
      <c r="BQ349" t="n">
        <v>5.1e-05</v>
      </c>
      <c r="BR349" t="n">
        <v>0.0764</v>
      </c>
      <c r="BS349" t="n">
        <v>0.0149</v>
      </c>
    </row>
    <row r="350">
      <c r="A350" t="inlineStr">
        <is>
          <t>OREAS0603</t>
        </is>
      </c>
      <c r="B350" t="n">
        <v>0.0284</v>
      </c>
      <c r="C350" t="n">
        <v>3.98</v>
      </c>
      <c r="D350" t="n">
        <v>0.1801</v>
      </c>
      <c r="E350" t="n">
        <v>0.000518</v>
      </c>
      <c r="F350" s="2" t="n">
        <v>0.001</v>
      </c>
      <c r="G350" t="inlineStr">
        <is>
          <t>T</t>
        </is>
      </c>
      <c r="H350" t="n">
        <v>7.1e-05</v>
      </c>
      <c r="I350" t="n">
        <v>0.0149</v>
      </c>
      <c r="J350" t="n">
        <v>0.318</v>
      </c>
      <c r="K350" t="n">
        <v>0.0054</v>
      </c>
      <c r="L350" t="n">
        <v>0.00257</v>
      </c>
      <c r="M350" t="inlineStr">
        <is>
          <t>T</t>
        </is>
      </c>
      <c r="N350" t="n">
        <v>0.00153</v>
      </c>
      <c r="O350" t="n">
        <v>0.00302</v>
      </c>
      <c r="P350" t="n">
        <v>0.000166</v>
      </c>
      <c r="Q350" t="n">
        <v>1</v>
      </c>
      <c r="R350" t="n">
        <v>0.000121</v>
      </c>
      <c r="S350" t="n">
        <v>5.9e-05</v>
      </c>
      <c r="T350" s="2" t="n">
        <v>0.0001</v>
      </c>
      <c r="U350" t="n">
        <v>2.92</v>
      </c>
      <c r="V350" t="n">
        <v>0.00222</v>
      </c>
      <c r="W350" t="n">
        <v>0.000177</v>
      </c>
      <c r="X350" t="inlineStr">
        <is>
          <t>T</t>
        </is>
      </c>
      <c r="Y350" t="n">
        <v>0.000253</v>
      </c>
      <c r="Z350" s="2" t="n">
        <v>0.0004</v>
      </c>
      <c r="AA350" t="n">
        <v>2.1e-05</v>
      </c>
      <c r="AB350" t="n">
        <v>0.00112</v>
      </c>
      <c r="AC350" t="inlineStr">
        <is>
          <t>T</t>
        </is>
      </c>
      <c r="AD350" t="n">
        <v>0.623</v>
      </c>
      <c r="AE350" t="n">
        <v>0.00119</v>
      </c>
      <c r="AF350" t="n">
        <v>0.00189</v>
      </c>
      <c r="AG350" t="n">
        <v>9.9e-06</v>
      </c>
      <c r="AH350" t="n">
        <v>0.0828</v>
      </c>
      <c r="AI350" t="n">
        <v>0.0133</v>
      </c>
      <c r="AJ350" t="n">
        <v>0.000605</v>
      </c>
      <c r="AK350" t="n">
        <v>0.428</v>
      </c>
      <c r="AL350" t="n">
        <v>0.000709</v>
      </c>
      <c r="AM350" t="n">
        <v>0.00114</v>
      </c>
      <c r="AN350" t="n">
        <v>0.0113</v>
      </c>
      <c r="AO350" t="n">
        <v>0.0534</v>
      </c>
      <c r="AP350" t="n">
        <v>0.1908</v>
      </c>
      <c r="AQ350" t="inlineStr">
        <is>
          <t>T</t>
        </is>
      </c>
      <c r="AR350" t="n">
        <v>0.000323</v>
      </c>
      <c r="AS350" t="inlineStr">
        <is>
          <t>T</t>
        </is>
      </c>
      <c r="AT350" t="n">
        <v>0.000489</v>
      </c>
      <c r="AU350" t="inlineStr">
        <is>
          <t>T</t>
        </is>
      </c>
      <c r="AV350" t="inlineStr">
        <is>
          <t>T</t>
        </is>
      </c>
      <c r="AW350" t="inlineStr">
        <is>
          <t>T</t>
        </is>
      </c>
      <c r="AX350" t="n">
        <v>3.71</v>
      </c>
      <c r="AY350" t="n">
        <v>0.0205</v>
      </c>
      <c r="AZ350" t="n">
        <v>0.000404</v>
      </c>
      <c r="BA350" t="n">
        <v>0.006</v>
      </c>
      <c r="BB350" t="inlineStr">
        <is>
          <t>T</t>
        </is>
      </c>
      <c r="BC350" t="n">
        <v>0.000112</v>
      </c>
      <c r="BD350" t="n">
        <v>0.00129</v>
      </c>
      <c r="BE350" t="n">
        <v>0.0459</v>
      </c>
      <c r="BF350" s="2" t="n">
        <v>0.0001</v>
      </c>
      <c r="BG350" t="n">
        <v>2.3e-05</v>
      </c>
      <c r="BH350" t="n">
        <v>0.0057</v>
      </c>
      <c r="BI350" t="n">
        <v>0.00059</v>
      </c>
      <c r="BJ350" t="n">
        <v>0.191</v>
      </c>
      <c r="BK350" t="n">
        <v>0.000418</v>
      </c>
      <c r="BL350" t="inlineStr">
        <is>
          <t>T</t>
        </is>
      </c>
      <c r="BM350" t="n">
        <v>0.000271</v>
      </c>
      <c r="BN350" t="n">
        <v>0.001</v>
      </c>
      <c r="BO350" t="n">
        <v>0.0014</v>
      </c>
      <c r="BP350" t="n">
        <v>0.000564</v>
      </c>
      <c r="BQ350" t="n">
        <v>6.1e-05</v>
      </c>
      <c r="BR350" t="n">
        <v>0.92</v>
      </c>
      <c r="BS350" t="n">
        <v>0.0078</v>
      </c>
    </row>
    <row r="351">
      <c r="A351" t="inlineStr">
        <is>
          <t>OREAS0603b</t>
        </is>
      </c>
      <c r="B351" t="n">
        <v>0.0297</v>
      </c>
      <c r="C351" t="n">
        <v>6.48</v>
      </c>
      <c r="D351" t="n">
        <v>0.2433</v>
      </c>
      <c r="E351" t="n">
        <v>0.000521</v>
      </c>
      <c r="F351" t="inlineStr">
        <is>
          <t>T</t>
        </is>
      </c>
      <c r="G351" t="inlineStr">
        <is>
          <t>T</t>
        </is>
      </c>
      <c r="H351" t="n">
        <v>0.000157</v>
      </c>
      <c r="I351" t="n">
        <v>0.0154</v>
      </c>
      <c r="J351" t="n">
        <v>0.618</v>
      </c>
      <c r="K351" t="n">
        <v>0.00123</v>
      </c>
      <c r="L351" t="n">
        <v>0.00479</v>
      </c>
      <c r="M351" t="inlineStr">
        <is>
          <t>T</t>
        </is>
      </c>
      <c r="N351" t="n">
        <v>0.000938</v>
      </c>
      <c r="O351" t="n">
        <v>0.00262</v>
      </c>
      <c r="P351" t="n">
        <v>0.000341</v>
      </c>
      <c r="Q351" t="n">
        <v>0.973</v>
      </c>
      <c r="R351" t="n">
        <v>0.000195</v>
      </c>
      <c r="S351" t="n">
        <v>7.1e-05</v>
      </c>
      <c r="T351" t="n">
        <v>8.000000000000001e-05</v>
      </c>
      <c r="U351" t="n">
        <v>3.67</v>
      </c>
      <c r="V351" t="n">
        <v>0.00272</v>
      </c>
      <c r="W351" t="n">
        <v>0.000309</v>
      </c>
      <c r="X351" t="n">
        <v>2.1e-05</v>
      </c>
      <c r="Y351" t="n">
        <v>0.000417</v>
      </c>
      <c r="Z351" t="n">
        <v>0.000114</v>
      </c>
      <c r="AA351" t="n">
        <v>2.9e-05</v>
      </c>
      <c r="AB351" t="n">
        <v>0.000361</v>
      </c>
      <c r="AC351" t="inlineStr">
        <is>
          <t>T</t>
        </is>
      </c>
      <c r="AD351" t="n">
        <v>1.96</v>
      </c>
      <c r="AE351" t="n">
        <v>0.00221</v>
      </c>
      <c r="AF351" t="n">
        <v>0.00224</v>
      </c>
      <c r="AG351" t="n">
        <v>6.7e-06</v>
      </c>
      <c r="AH351" t="n">
        <v>0.073</v>
      </c>
      <c r="AI351" t="n">
        <v>0.0162</v>
      </c>
      <c r="AJ351" t="n">
        <v>0.001</v>
      </c>
      <c r="AK351" t="n">
        <v>1.38</v>
      </c>
      <c r="AL351" t="n">
        <v>0.00111</v>
      </c>
      <c r="AM351" t="n">
        <v>0.00223</v>
      </c>
      <c r="AN351" t="n">
        <v>0.00114</v>
      </c>
      <c r="AO351" t="n">
        <v>0.0386</v>
      </c>
      <c r="AP351" t="n">
        <v>0.0862</v>
      </c>
      <c r="AQ351" t="inlineStr">
        <is>
          <t>T</t>
        </is>
      </c>
      <c r="AR351" t="n">
        <v>0.000606</v>
      </c>
      <c r="AS351" t="inlineStr">
        <is>
          <t>T</t>
        </is>
      </c>
      <c r="AT351" t="n">
        <v>0.000858</v>
      </c>
      <c r="AU351" t="n">
        <v>4e-07</v>
      </c>
      <c r="AV351" t="inlineStr">
        <is>
          <t>T</t>
        </is>
      </c>
      <c r="AW351" t="inlineStr">
        <is>
          <t>T</t>
        </is>
      </c>
      <c r="AX351" t="n">
        <v>4.54</v>
      </c>
      <c r="AY351" t="n">
        <v>0.0307</v>
      </c>
      <c r="AZ351" t="n">
        <v>0.00041</v>
      </c>
      <c r="BA351" t="n">
        <v>0.00411</v>
      </c>
      <c r="BB351" t="inlineStr">
        <is>
          <t>T</t>
        </is>
      </c>
      <c r="BC351" t="n">
        <v>0.000421</v>
      </c>
      <c r="BD351" t="n">
        <v>0.00144</v>
      </c>
      <c r="BE351" t="n">
        <v>0.0323</v>
      </c>
      <c r="BF351" t="n">
        <v>8.8e-05</v>
      </c>
      <c r="BG351" t="n">
        <v>4.1e-05</v>
      </c>
      <c r="BH351" t="n">
        <v>0.00385</v>
      </c>
      <c r="BI351" t="n">
        <v>0.000887</v>
      </c>
      <c r="BJ351" t="n">
        <v>0.15</v>
      </c>
      <c r="BK351" t="n">
        <v>0.000552</v>
      </c>
      <c r="BL351" t="inlineStr">
        <is>
          <t>T</t>
        </is>
      </c>
      <c r="BM351" t="n">
        <v>0.000382</v>
      </c>
      <c r="BN351" t="n">
        <v>0.000878</v>
      </c>
      <c r="BO351" t="n">
        <v>0.00128</v>
      </c>
      <c r="BP351" t="n">
        <v>0.000857</v>
      </c>
      <c r="BQ351" t="n">
        <v>5.1e-05</v>
      </c>
      <c r="BR351" t="n">
        <v>0.201</v>
      </c>
      <c r="BS351" t="n">
        <v>0.0146</v>
      </c>
    </row>
    <row r="352">
      <c r="A352" t="inlineStr">
        <is>
          <t>OREAS0603c</t>
        </is>
      </c>
      <c r="B352" t="n">
        <v>0.0275</v>
      </c>
      <c r="C352" t="n">
        <v>6.46</v>
      </c>
      <c r="D352" t="n">
        <v>0.156</v>
      </c>
      <c r="E352" t="n">
        <v>0.000496</v>
      </c>
      <c r="F352" s="2" t="n">
        <v>0.001</v>
      </c>
      <c r="G352" t="inlineStr">
        <is>
          <t>T</t>
        </is>
      </c>
      <c r="H352" t="n">
        <v>0.000228</v>
      </c>
      <c r="I352" t="n">
        <v>0.0089</v>
      </c>
      <c r="J352" t="n">
        <v>0.977</v>
      </c>
      <c r="K352" t="n">
        <v>0.00314</v>
      </c>
      <c r="L352" t="n">
        <v>0.0068</v>
      </c>
      <c r="M352" t="inlineStr">
        <is>
          <t>T</t>
        </is>
      </c>
      <c r="N352" t="n">
        <v>0.00149</v>
      </c>
      <c r="O352" t="n">
        <v>0.00194</v>
      </c>
      <c r="P352" t="n">
        <v>0.000481</v>
      </c>
      <c r="Q352" t="n">
        <v>1.21</v>
      </c>
      <c r="R352" t="n">
        <v>0.000276</v>
      </c>
      <c r="S352" t="n">
        <v>8.3e-05</v>
      </c>
      <c r="T352" t="n">
        <v>0.000119</v>
      </c>
      <c r="U352" t="n">
        <v>4.18</v>
      </c>
      <c r="V352" t="n">
        <v>0.00233</v>
      </c>
      <c r="W352" t="n">
        <v>0.000464</v>
      </c>
      <c r="X352" t="n">
        <v>1.6e-05</v>
      </c>
      <c r="Y352" t="n">
        <v>0.000487</v>
      </c>
      <c r="Z352" t="n">
        <v>0.000135</v>
      </c>
      <c r="AA352" t="n">
        <v>3.6e-05</v>
      </c>
      <c r="AB352" t="n">
        <v>0.000404</v>
      </c>
      <c r="AC352" t="inlineStr">
        <is>
          <t>T</t>
        </is>
      </c>
      <c r="AD352" t="n">
        <v>2.34</v>
      </c>
      <c r="AE352" t="n">
        <v>0.00317</v>
      </c>
      <c r="AF352" t="n">
        <v>0.00276</v>
      </c>
      <c r="AG352" t="n">
        <v>7.8e-06</v>
      </c>
      <c r="AH352" t="n">
        <v>0.162</v>
      </c>
      <c r="AI352" t="n">
        <v>0.066</v>
      </c>
      <c r="AJ352" t="n">
        <v>0.006</v>
      </c>
      <c r="AK352" t="n">
        <v>1.8</v>
      </c>
      <c r="AL352" t="n">
        <v>0.00136</v>
      </c>
      <c r="AM352" t="n">
        <v>0.00282</v>
      </c>
      <c r="AN352" t="n">
        <v>0.00258</v>
      </c>
      <c r="AO352" t="n">
        <v>0.043</v>
      </c>
      <c r="AP352" t="n">
        <v>1.0428</v>
      </c>
      <c r="AQ352" t="inlineStr">
        <is>
          <t>T</t>
        </is>
      </c>
      <c r="AR352" t="n">
        <v>0.000791</v>
      </c>
      <c r="AS352" t="inlineStr">
        <is>
          <t>T</t>
        </is>
      </c>
      <c r="AT352" t="n">
        <v>0.00138</v>
      </c>
      <c r="AU352" t="n">
        <v>3.5e-06</v>
      </c>
      <c r="AV352" t="inlineStr">
        <is>
          <t>T</t>
        </is>
      </c>
      <c r="AW352" t="inlineStr">
        <is>
          <t>T</t>
        </is>
      </c>
      <c r="AX352" t="n">
        <v>3.59</v>
      </c>
      <c r="AY352" t="n">
        <v>0.0396</v>
      </c>
      <c r="AZ352" t="n">
        <v>0.000414</v>
      </c>
      <c r="BA352" t="n">
        <v>0.00296</v>
      </c>
      <c r="BB352" t="inlineStr">
        <is>
          <t>T</t>
        </is>
      </c>
      <c r="BC352" t="n">
        <v>0.000283</v>
      </c>
      <c r="BD352" t="n">
        <v>0.00121</v>
      </c>
      <c r="BE352" t="n">
        <v>0.027</v>
      </c>
      <c r="BF352" t="n">
        <v>0.000104</v>
      </c>
      <c r="BG352" t="n">
        <v>5.5e-05</v>
      </c>
      <c r="BH352" t="n">
        <v>0.00232</v>
      </c>
      <c r="BI352" t="n">
        <v>0.00114</v>
      </c>
      <c r="BJ352" t="n">
        <v>0.142</v>
      </c>
      <c r="BK352" t="n">
        <v>0.000418</v>
      </c>
      <c r="BL352" t="n">
        <v>9.500000000000001e-06</v>
      </c>
      <c r="BM352" t="n">
        <v>0.000442</v>
      </c>
      <c r="BN352" t="n">
        <v>0.000627</v>
      </c>
      <c r="BO352" t="n">
        <v>0.000899</v>
      </c>
      <c r="BP352" t="n">
        <v>0.00116</v>
      </c>
      <c r="BQ352" t="n">
        <v>5.8e-05</v>
      </c>
      <c r="BR352" t="n">
        <v>0.803</v>
      </c>
      <c r="BS352" t="n">
        <v>0.0177</v>
      </c>
    </row>
    <row r="353">
      <c r="A353" t="inlineStr">
        <is>
          <t>OREAS0604</t>
        </is>
      </c>
      <c r="B353" t="n">
        <v>0.0488</v>
      </c>
      <c r="C353" t="n">
        <v>5.82</v>
      </c>
      <c r="D353" t="n">
        <v>0.09719999999999999</v>
      </c>
      <c r="E353" t="n">
        <v>0.000143</v>
      </c>
      <c r="F353" s="2" t="n">
        <v>0.001</v>
      </c>
      <c r="G353" t="inlineStr">
        <is>
          <t>T</t>
        </is>
      </c>
      <c r="H353" t="n">
        <v>0.000113</v>
      </c>
      <c r="I353" t="n">
        <v>0.00284</v>
      </c>
      <c r="J353" t="n">
        <v>0.735</v>
      </c>
      <c r="K353" t="n">
        <v>0.00149</v>
      </c>
      <c r="L353" t="n">
        <v>0.00381</v>
      </c>
      <c r="M353" t="inlineStr">
        <is>
          <t>T</t>
        </is>
      </c>
      <c r="N353" t="n">
        <v>0.0042</v>
      </c>
      <c r="O353" t="n">
        <v>0.00338</v>
      </c>
      <c r="P353" t="n">
        <v>0.000363</v>
      </c>
      <c r="Q353" t="n">
        <v>2.16</v>
      </c>
      <c r="R353" t="n">
        <v>0.00016</v>
      </c>
      <c r="S353" t="n">
        <v>6.2e-05</v>
      </c>
      <c r="T353" t="n">
        <v>7.4e-05</v>
      </c>
      <c r="U353" t="n">
        <v>3.02</v>
      </c>
      <c r="V353" t="n">
        <v>0.00267</v>
      </c>
      <c r="W353" t="n">
        <v>0.000272</v>
      </c>
      <c r="X353" s="2" t="n">
        <v>0.0005</v>
      </c>
      <c r="Y353" t="n">
        <v>0.000315</v>
      </c>
      <c r="Z353" t="n">
        <v>0.000101</v>
      </c>
      <c r="AA353" t="n">
        <v>2.5e-05</v>
      </c>
      <c r="AB353" t="n">
        <v>0.000357</v>
      </c>
      <c r="AC353" t="inlineStr">
        <is>
          <t>T</t>
        </is>
      </c>
      <c r="AD353" t="n">
        <v>1.32</v>
      </c>
      <c r="AE353" t="n">
        <v>0.00194</v>
      </c>
      <c r="AF353" t="n">
        <v>0.00226</v>
      </c>
      <c r="AG353" t="n">
        <v>8.1e-06</v>
      </c>
      <c r="AH353" t="n">
        <v>0.208</v>
      </c>
      <c r="AI353" t="n">
        <v>0.0244</v>
      </c>
      <c r="AJ353" t="n">
        <v>0.000411</v>
      </c>
      <c r="AK353" t="n">
        <v>0.836</v>
      </c>
      <c r="AL353" t="n">
        <v>0.000882</v>
      </c>
      <c r="AM353" t="n">
        <v>0.00165</v>
      </c>
      <c r="AN353" t="n">
        <v>0.065</v>
      </c>
      <c r="AO353" t="n">
        <v>0.0573</v>
      </c>
      <c r="AP353" t="n">
        <v>0.0994</v>
      </c>
      <c r="AQ353" t="inlineStr">
        <is>
          <t>T</t>
        </is>
      </c>
      <c r="AR353" t="n">
        <v>0.000455</v>
      </c>
      <c r="AS353" t="inlineStr">
        <is>
          <t>T</t>
        </is>
      </c>
      <c r="AT353" t="n">
        <v>0.000839</v>
      </c>
      <c r="AU353" t="inlineStr">
        <is>
          <t>T</t>
        </is>
      </c>
      <c r="AV353" t="inlineStr">
        <is>
          <t>T</t>
        </is>
      </c>
      <c r="AW353" t="inlineStr">
        <is>
          <t>T</t>
        </is>
      </c>
      <c r="AX353" t="n">
        <v>4.59</v>
      </c>
      <c r="AY353" t="n">
        <v>0.0167</v>
      </c>
      <c r="AZ353" t="n">
        <v>0.000481</v>
      </c>
      <c r="BA353" t="n">
        <v>0.00439</v>
      </c>
      <c r="BB353" t="inlineStr">
        <is>
          <t>T</t>
        </is>
      </c>
      <c r="BC353" t="n">
        <v>0.000194</v>
      </c>
      <c r="BD353" t="n">
        <v>0.000383</v>
      </c>
      <c r="BE353" t="n">
        <v>0.0398</v>
      </c>
      <c r="BF353" s="2" t="n">
        <v>0.0001</v>
      </c>
      <c r="BG353" t="n">
        <v>3.3e-05</v>
      </c>
      <c r="BH353" t="n">
        <v>0.00253</v>
      </c>
      <c r="BI353" t="n">
        <v>0.0007470000000000001</v>
      </c>
      <c r="BJ353" t="n">
        <v>0.191</v>
      </c>
      <c r="BK353" t="n">
        <v>0.000744</v>
      </c>
      <c r="BL353" t="n">
        <v>8.1e-06</v>
      </c>
      <c r="BM353" t="n">
        <v>0.000317</v>
      </c>
      <c r="BN353" t="n">
        <v>0.00102</v>
      </c>
      <c r="BO353" t="n">
        <v>0.00167</v>
      </c>
      <c r="BP353" t="n">
        <v>0.0007159999999999999</v>
      </c>
      <c r="BQ353" t="n">
        <v>5.6e-05</v>
      </c>
      <c r="BR353" t="n">
        <v>0.255</v>
      </c>
      <c r="BS353" t="n">
        <v>0.0104</v>
      </c>
    </row>
    <row r="354">
      <c r="A354" t="inlineStr">
        <is>
          <t>OREAS0604b</t>
        </is>
      </c>
      <c r="B354" t="n">
        <v>0.0493</v>
      </c>
      <c r="C354" t="n">
        <v>6.55</v>
      </c>
      <c r="D354" t="n">
        <v>0.1351</v>
      </c>
      <c r="E354" t="n">
        <v>0.000169</v>
      </c>
      <c r="F354" t="inlineStr">
        <is>
          <t>T</t>
        </is>
      </c>
      <c r="G354" t="inlineStr">
        <is>
          <t>T</t>
        </is>
      </c>
      <c r="H354" t="n">
        <v>0.000172</v>
      </c>
      <c r="I354" t="n">
        <v>0.00408</v>
      </c>
      <c r="J354" t="n">
        <v>0.704</v>
      </c>
      <c r="K354" t="n">
        <v>0.000705</v>
      </c>
      <c r="L354" t="n">
        <v>0.00453</v>
      </c>
      <c r="M354" t="inlineStr">
        <is>
          <t>T</t>
        </is>
      </c>
      <c r="N354" t="n">
        <v>0.00104</v>
      </c>
      <c r="O354" t="n">
        <v>0.00297</v>
      </c>
      <c r="P354" t="n">
        <v>0.000389</v>
      </c>
      <c r="Q354" t="n">
        <v>2.12</v>
      </c>
      <c r="R354" t="n">
        <v>0.000213</v>
      </c>
      <c r="S354" t="n">
        <v>7.3e-05</v>
      </c>
      <c r="T354" t="n">
        <v>8.500000000000001e-05</v>
      </c>
      <c r="U354" t="n">
        <v>4.25</v>
      </c>
      <c r="V354" t="n">
        <v>0.00281</v>
      </c>
      <c r="W354" t="n">
        <v>0.000322</v>
      </c>
      <c r="X354" t="n">
        <v>2e-05</v>
      </c>
      <c r="Y354" t="n">
        <v>0.000408</v>
      </c>
      <c r="Z354" t="n">
        <v>0.000108</v>
      </c>
      <c r="AA354" t="n">
        <v>3.1e-05</v>
      </c>
      <c r="AB354" t="n">
        <v>0.000225</v>
      </c>
      <c r="AC354" t="inlineStr">
        <is>
          <t>T</t>
        </is>
      </c>
      <c r="AD354" t="n">
        <v>1.88</v>
      </c>
      <c r="AE354" t="n">
        <v>0.00196</v>
      </c>
      <c r="AF354" t="n">
        <v>0.00281</v>
      </c>
      <c r="AG354" t="n">
        <v>7.4e-06</v>
      </c>
      <c r="AH354" t="n">
        <v>0.1182</v>
      </c>
      <c r="AI354" t="n">
        <v>0.0177</v>
      </c>
      <c r="AJ354" t="n">
        <v>0.000932</v>
      </c>
      <c r="AK354" t="n">
        <v>1.4</v>
      </c>
      <c r="AL354" t="n">
        <v>0.00113</v>
      </c>
      <c r="AM354" t="n">
        <v>0.00221</v>
      </c>
      <c r="AN354" t="n">
        <v>0.0017</v>
      </c>
      <c r="AO354" t="n">
        <v>0.0449</v>
      </c>
      <c r="AP354" t="n">
        <v>0.07920000000000001</v>
      </c>
      <c r="AQ354" t="inlineStr">
        <is>
          <t>T</t>
        </is>
      </c>
      <c r="AR354" t="n">
        <v>0.000578</v>
      </c>
      <c r="AS354" t="inlineStr">
        <is>
          <t>T</t>
        </is>
      </c>
      <c r="AT354" t="n">
        <v>0.00137</v>
      </c>
      <c r="AU354" t="inlineStr">
        <is>
          <t>T</t>
        </is>
      </c>
      <c r="AV354" t="inlineStr">
        <is>
          <t>T</t>
        </is>
      </c>
      <c r="AW354" t="inlineStr">
        <is>
          <t>T</t>
        </is>
      </c>
      <c r="AX354" t="n">
        <v>4.76</v>
      </c>
      <c r="AY354" t="n">
        <v>0.0214</v>
      </c>
      <c r="AZ354" t="n">
        <v>0.000509</v>
      </c>
      <c r="BA354" t="n">
        <v>0.00456</v>
      </c>
      <c r="BB354" t="inlineStr">
        <is>
          <t>T</t>
        </is>
      </c>
      <c r="BC354" t="n">
        <v>0.000432</v>
      </c>
      <c r="BD354" t="n">
        <v>0.0009</v>
      </c>
      <c r="BE354" t="n">
        <v>0.0336</v>
      </c>
      <c r="BF354" t="n">
        <v>9.1e-05</v>
      </c>
      <c r="BG354" t="n">
        <v>4.3e-05</v>
      </c>
      <c r="BH354" t="n">
        <v>0.00243</v>
      </c>
      <c r="BI354" t="n">
        <v>0.000836</v>
      </c>
      <c r="BJ354" t="n">
        <v>0.166</v>
      </c>
      <c r="BK354" t="n">
        <v>0.00081</v>
      </c>
      <c r="BL354" t="inlineStr">
        <is>
          <t>T</t>
        </is>
      </c>
      <c r="BM354" t="n">
        <v>0.000411</v>
      </c>
      <c r="BN354" t="n">
        <v>0.00119</v>
      </c>
      <c r="BO354" t="n">
        <v>0.00175</v>
      </c>
      <c r="BP354" t="n">
        <v>0.000909</v>
      </c>
      <c r="BQ354" t="n">
        <v>5.1e-05</v>
      </c>
      <c r="BR354" t="n">
        <v>0.117</v>
      </c>
      <c r="BS354" t="n">
        <v>0.0149</v>
      </c>
    </row>
    <row r="355">
      <c r="A355" t="inlineStr">
        <is>
          <t>OREAS0605</t>
        </is>
      </c>
      <c r="B355" t="n">
        <v>0.0965</v>
      </c>
      <c r="C355" t="n">
        <v>5.43</v>
      </c>
      <c r="D355" t="n">
        <v>0.1602</v>
      </c>
      <c r="E355" t="n">
        <v>0.000167</v>
      </c>
      <c r="F355" s="2" t="n">
        <v>0.001</v>
      </c>
      <c r="G355" t="inlineStr">
        <is>
          <t>T</t>
        </is>
      </c>
      <c r="H355" t="n">
        <v>6.7e-05</v>
      </c>
      <c r="I355" t="n">
        <v>0.00163</v>
      </c>
      <c r="J355" t="n">
        <v>0.276</v>
      </c>
      <c r="K355" t="n">
        <v>0.00125</v>
      </c>
      <c r="L355" t="n">
        <v>0.00214</v>
      </c>
      <c r="M355" t="inlineStr">
        <is>
          <t>T</t>
        </is>
      </c>
      <c r="N355" t="n">
        <v>0.008999999999999999</v>
      </c>
      <c r="O355" t="n">
        <v>0.00304</v>
      </c>
      <c r="P355" t="n">
        <v>0.000157</v>
      </c>
      <c r="Q355" t="n">
        <v>5.02</v>
      </c>
      <c r="R355" t="n">
        <v>0.000102</v>
      </c>
      <c r="S355" t="n">
        <v>3.9e-05</v>
      </c>
      <c r="T355" t="n">
        <v>2.1e-05</v>
      </c>
      <c r="U355" t="n">
        <v>3.76</v>
      </c>
      <c r="V355" t="n">
        <v>0.00303</v>
      </c>
      <c r="W355" t="n">
        <v>0.00016</v>
      </c>
      <c r="X355" s="2" t="n">
        <v>0.0005</v>
      </c>
      <c r="Y355" t="n">
        <v>0.000258</v>
      </c>
      <c r="Z355" s="2" t="n">
        <v>0.0004</v>
      </c>
      <c r="AA355" t="n">
        <v>1.5e-05</v>
      </c>
      <c r="AB355" t="n">
        <v>0.000378</v>
      </c>
      <c r="AC355" t="inlineStr">
        <is>
          <t>T</t>
        </is>
      </c>
      <c r="AD355" t="n">
        <v>1.04</v>
      </c>
      <c r="AE355" s="2" t="n">
        <v>0.002</v>
      </c>
      <c r="AF355" t="n">
        <v>0.00217</v>
      </c>
      <c r="AG355" t="n">
        <v>5.4e-06</v>
      </c>
      <c r="AH355" t="n">
        <v>0.0476</v>
      </c>
      <c r="AI355" t="n">
        <v>0.0091</v>
      </c>
      <c r="AJ355" t="n">
        <v>0.000482</v>
      </c>
      <c r="AK355" t="n">
        <v>0.58</v>
      </c>
      <c r="AL355" t="n">
        <v>0.000692</v>
      </c>
      <c r="AM355" t="n">
        <v>0.00107</v>
      </c>
      <c r="AN355" t="n">
        <v>0.1538</v>
      </c>
      <c r="AO355" t="n">
        <v>0.0507</v>
      </c>
      <c r="AP355" t="n">
        <v>0.1297</v>
      </c>
      <c r="AQ355" t="inlineStr">
        <is>
          <t>T</t>
        </is>
      </c>
      <c r="AR355" t="n">
        <v>0.000297</v>
      </c>
      <c r="AS355" t="inlineStr">
        <is>
          <t>T</t>
        </is>
      </c>
      <c r="AT355" t="n">
        <v>0.000575</v>
      </c>
      <c r="AU355" t="inlineStr">
        <is>
          <t>T</t>
        </is>
      </c>
      <c r="AV355" t="inlineStr">
        <is>
          <t>T</t>
        </is>
      </c>
      <c r="AW355" t="inlineStr">
        <is>
          <t>T</t>
        </is>
      </c>
      <c r="AX355" t="n">
        <v>8.34</v>
      </c>
      <c r="AY355" t="n">
        <v>0.0294</v>
      </c>
      <c r="AZ355" t="n">
        <v>0.000503</v>
      </c>
      <c r="BA355" t="n">
        <v>0.0076</v>
      </c>
      <c r="BB355" t="inlineStr">
        <is>
          <t>T</t>
        </is>
      </c>
      <c r="BC355" t="n">
        <v>0.000116</v>
      </c>
      <c r="BD355" t="n">
        <v>0.000273</v>
      </c>
      <c r="BE355" t="n">
        <v>0.0373</v>
      </c>
      <c r="BF355" s="2" t="n">
        <v>0.0001</v>
      </c>
      <c r="BG355" t="n">
        <v>2e-05</v>
      </c>
      <c r="BH355" t="n">
        <v>0.00331</v>
      </c>
      <c r="BI355" t="n">
        <v>0.000512</v>
      </c>
      <c r="BJ355" t="n">
        <v>0.177</v>
      </c>
      <c r="BK355" t="n">
        <v>0.0015</v>
      </c>
      <c r="BL355" t="inlineStr">
        <is>
          <t>T</t>
        </is>
      </c>
      <c r="BM355" t="n">
        <v>0.000279</v>
      </c>
      <c r="BN355" t="n">
        <v>0.000833</v>
      </c>
      <c r="BO355" t="n">
        <v>0.0027</v>
      </c>
      <c r="BP355" t="n">
        <v>0.000426</v>
      </c>
      <c r="BQ355" t="n">
        <v>3.7e-05</v>
      </c>
      <c r="BR355" t="n">
        <v>0.216</v>
      </c>
      <c r="BS355" t="n">
        <v>0.008399999999999999</v>
      </c>
    </row>
    <row r="356">
      <c r="A356" t="inlineStr">
        <is>
          <t>OREAS0605b</t>
        </is>
      </c>
      <c r="B356" t="n">
        <v>0.0975</v>
      </c>
      <c r="C356" t="n">
        <v>6.26</v>
      </c>
      <c r="D356" t="n">
        <v>0.2454</v>
      </c>
      <c r="E356" t="n">
        <v>0.000172</v>
      </c>
      <c r="F356" t="inlineStr">
        <is>
          <t>T</t>
        </is>
      </c>
      <c r="G356" t="inlineStr">
        <is>
          <t>T</t>
        </is>
      </c>
      <c r="H356" t="n">
        <v>7.1e-05</v>
      </c>
      <c r="I356" t="n">
        <v>0.00496</v>
      </c>
      <c r="J356" t="n">
        <v>0.423</v>
      </c>
      <c r="K356" t="n">
        <v>0.0014</v>
      </c>
      <c r="L356" t="n">
        <v>0.00212</v>
      </c>
      <c r="M356" t="inlineStr">
        <is>
          <t>T</t>
        </is>
      </c>
      <c r="N356" t="n">
        <v>0.00194</v>
      </c>
      <c r="O356" t="n">
        <v>0.00303</v>
      </c>
      <c r="P356" t="n">
        <v>0.000231</v>
      </c>
      <c r="Q356" t="n">
        <v>5.03</v>
      </c>
      <c r="R356" t="n">
        <v>0.000134</v>
      </c>
      <c r="S356" t="n">
        <v>6.4e-05</v>
      </c>
      <c r="T356" t="n">
        <v>4.6e-05</v>
      </c>
      <c r="U356" t="n">
        <v>7.14</v>
      </c>
      <c r="V356" t="n">
        <v>0.00328</v>
      </c>
      <c r="W356" t="n">
        <v>0.000177</v>
      </c>
      <c r="X356" t="n">
        <v>2.9e-05</v>
      </c>
      <c r="Y356" t="n">
        <v>0.000227</v>
      </c>
      <c r="Z356" t="n">
        <v>0.00022</v>
      </c>
      <c r="AA356" t="n">
        <v>2.2e-05</v>
      </c>
      <c r="AB356" t="n">
        <v>0.000392</v>
      </c>
      <c r="AC356" t="inlineStr">
        <is>
          <t>T</t>
        </is>
      </c>
      <c r="AD356" t="n">
        <v>1.2</v>
      </c>
      <c r="AE356" t="inlineStr">
        <is>
          <t>T</t>
        </is>
      </c>
      <c r="AF356" t="n">
        <v>0.00289</v>
      </c>
      <c r="AG356" t="n">
        <v>8.8e-06</v>
      </c>
      <c r="AH356" t="n">
        <v>0.1731</v>
      </c>
      <c r="AI356" t="n">
        <v>0.0109</v>
      </c>
      <c r="AJ356" t="n">
        <v>0.00173</v>
      </c>
      <c r="AK356" t="n">
        <v>0.527</v>
      </c>
      <c r="AL356" t="n">
        <v>0.00068</v>
      </c>
      <c r="AM356" t="n">
        <v>0.00104</v>
      </c>
      <c r="AN356" t="n">
        <v>0.00208</v>
      </c>
      <c r="AO356" t="n">
        <v>0.0624</v>
      </c>
      <c r="AP356" t="n">
        <v>0.151</v>
      </c>
      <c r="AQ356" t="inlineStr">
        <is>
          <t>T</t>
        </is>
      </c>
      <c r="AR356" t="n">
        <v>0.000301</v>
      </c>
      <c r="AS356" t="inlineStr">
        <is>
          <t>T</t>
        </is>
      </c>
      <c r="AT356" t="n">
        <v>0.00175</v>
      </c>
      <c r="AU356" t="n">
        <v>1.1e-06</v>
      </c>
      <c r="AV356" t="inlineStr">
        <is>
          <t>T</t>
        </is>
      </c>
      <c r="AW356" t="inlineStr">
        <is>
          <t>T</t>
        </is>
      </c>
      <c r="AX356" t="n">
        <v>9.960000000000001</v>
      </c>
      <c r="AY356" t="n">
        <v>0.0405</v>
      </c>
      <c r="AZ356" t="n">
        <v>0.0006310000000000001</v>
      </c>
      <c r="BA356" t="n">
        <v>0.008699999999999999</v>
      </c>
      <c r="BB356" t="inlineStr">
        <is>
          <t>T</t>
        </is>
      </c>
      <c r="BC356" t="n">
        <v>0.000215</v>
      </c>
      <c r="BD356" t="n">
        <v>0.000679</v>
      </c>
      <c r="BE356" t="n">
        <v>0.0402</v>
      </c>
      <c r="BF356" t="n">
        <v>5.5e-05</v>
      </c>
      <c r="BG356" t="n">
        <v>2.2e-05</v>
      </c>
      <c r="BH356" t="n">
        <v>0.00334</v>
      </c>
      <c r="BI356" t="n">
        <v>0.000479</v>
      </c>
      <c r="BJ356" t="n">
        <v>0.212</v>
      </c>
      <c r="BK356" t="n">
        <v>0.00155</v>
      </c>
      <c r="BL356" t="inlineStr">
        <is>
          <t>T</t>
        </is>
      </c>
      <c r="BM356" t="n">
        <v>0.000311</v>
      </c>
      <c r="BN356" t="n">
        <v>0.00244</v>
      </c>
      <c r="BO356" t="n">
        <v>0.00302</v>
      </c>
      <c r="BP356" t="n">
        <v>0.000598</v>
      </c>
      <c r="BQ356" t="n">
        <v>6e-05</v>
      </c>
      <c r="BR356" t="n">
        <v>0.24</v>
      </c>
      <c r="BS356" t="n">
        <v>0.0077</v>
      </c>
    </row>
    <row r="357">
      <c r="A357" t="inlineStr">
        <is>
          <t>OREAS0606</t>
        </is>
      </c>
      <c r="B357" t="n">
        <v>0.000103</v>
      </c>
      <c r="C357" t="n">
        <v>6.95</v>
      </c>
      <c r="D357" t="n">
        <v>0.0106</v>
      </c>
      <c r="E357" t="n">
        <v>3.4e-05</v>
      </c>
      <c r="F357" t="inlineStr">
        <is>
          <t>T</t>
        </is>
      </c>
      <c r="G357" t="n">
        <v>0.2506</v>
      </c>
      <c r="H357" t="n">
        <v>0.000258</v>
      </c>
      <c r="I357" t="n">
        <v>0.0005910000000000001</v>
      </c>
      <c r="J357" t="n">
        <v>0.521</v>
      </c>
      <c r="K357" t="n">
        <v>9.6e-05</v>
      </c>
      <c r="L357" t="n">
        <v>0.008</v>
      </c>
      <c r="M357" t="inlineStr">
        <is>
          <t>T</t>
        </is>
      </c>
      <c r="N357" t="n">
        <v>0.000433</v>
      </c>
      <c r="O357" t="n">
        <v>0.00302</v>
      </c>
      <c r="P357" t="n">
        <v>0.000497</v>
      </c>
      <c r="Q357" t="n">
        <v>0.0268</v>
      </c>
      <c r="R357" t="n">
        <v>0.000302</v>
      </c>
      <c r="S357" t="n">
        <v>8.1e-05</v>
      </c>
      <c r="T357" t="n">
        <v>0.000155</v>
      </c>
      <c r="U357" t="n">
        <v>1.72</v>
      </c>
      <c r="V357" t="n">
        <v>0.00208</v>
      </c>
      <c r="W357" t="n">
        <v>0.000598</v>
      </c>
      <c r="X357" t="inlineStr">
        <is>
          <t>T</t>
        </is>
      </c>
      <c r="Y357" t="n">
        <v>0.000248</v>
      </c>
      <c r="Z357" t="n">
        <v>3.9e-06</v>
      </c>
      <c r="AA357" t="n">
        <v>3.9e-05</v>
      </c>
      <c r="AB357" t="n">
        <v>1.5e-05</v>
      </c>
      <c r="AC357" t="inlineStr">
        <is>
          <t>T</t>
        </is>
      </c>
      <c r="AD357" t="n">
        <v>3.22</v>
      </c>
      <c r="AE357" t="n">
        <v>0.00397</v>
      </c>
      <c r="AF357" t="n">
        <v>0.00413</v>
      </c>
      <c r="AG357" t="inlineStr">
        <is>
          <t>T</t>
        </is>
      </c>
      <c r="AH357" t="n">
        <v>0.3628</v>
      </c>
      <c r="AI357" t="n">
        <v>0.0104</v>
      </c>
      <c r="AJ357" t="n">
        <v>0.000404</v>
      </c>
      <c r="AK357" t="n">
        <v>1.77</v>
      </c>
      <c r="AL357" t="n">
        <v>0.00141</v>
      </c>
      <c r="AM357" t="n">
        <v>0.00357</v>
      </c>
      <c r="AN357" t="n">
        <v>0.00143</v>
      </c>
      <c r="AO357" t="n">
        <v>0.08169999999999999</v>
      </c>
      <c r="AP357" t="n">
        <v>0.0107</v>
      </c>
      <c r="AQ357" t="inlineStr">
        <is>
          <t>T</t>
        </is>
      </c>
      <c r="AR357" t="n">
        <v>0.000962</v>
      </c>
      <c r="AS357" t="inlineStr">
        <is>
          <t>T</t>
        </is>
      </c>
      <c r="AT357" t="n">
        <v>0.00179</v>
      </c>
      <c r="AU357" t="inlineStr">
        <is>
          <t>T</t>
        </is>
      </c>
      <c r="AV357" t="inlineStr">
        <is>
          <t>T</t>
        </is>
      </c>
      <c r="AW357" t="inlineStr">
        <is>
          <t>T</t>
        </is>
      </c>
      <c r="AX357" t="n">
        <v>0.503</v>
      </c>
      <c r="AY357" t="n">
        <v>0.00197</v>
      </c>
      <c r="AZ357" t="n">
        <v>0.000348</v>
      </c>
      <c r="BA357" t="n">
        <v>0.000205</v>
      </c>
      <c r="BB357" t="inlineStr">
        <is>
          <t>T</t>
        </is>
      </c>
      <c r="BC357" t="n">
        <v>0.000767</v>
      </c>
      <c r="BD357" t="n">
        <v>0.000426</v>
      </c>
      <c r="BE357" t="n">
        <v>0.0204</v>
      </c>
      <c r="BF357" t="n">
        <v>0.000111</v>
      </c>
      <c r="BG357" t="n">
        <v>6.8e-05</v>
      </c>
      <c r="BH357" t="n">
        <v>7.6e-05</v>
      </c>
      <c r="BI357" t="n">
        <v>0.00152</v>
      </c>
      <c r="BJ357" t="n">
        <v>0.17</v>
      </c>
      <c r="BK357" t="n">
        <v>0.000115</v>
      </c>
      <c r="BL357" t="inlineStr">
        <is>
          <t>T</t>
        </is>
      </c>
      <c r="BM357" t="n">
        <v>0.000441</v>
      </c>
      <c r="BN357" t="n">
        <v>0.000889</v>
      </c>
      <c r="BO357" t="n">
        <v>0.000253</v>
      </c>
      <c r="BP357" t="n">
        <v>0.00115</v>
      </c>
      <c r="BQ357" t="n">
        <v>5.6e-05</v>
      </c>
      <c r="BR357" t="n">
        <v>0.0179</v>
      </c>
      <c r="BS357" t="n">
        <v>0.0066</v>
      </c>
    </row>
    <row r="358">
      <c r="A358" t="inlineStr">
        <is>
          <t>OREAS0607</t>
        </is>
      </c>
      <c r="B358" t="n">
        <v>0.000594</v>
      </c>
      <c r="C358" t="n">
        <v>6.8</v>
      </c>
      <c r="D358" t="n">
        <v>0.0209</v>
      </c>
      <c r="E358" t="n">
        <v>6.9e-05</v>
      </c>
      <c r="F358" t="inlineStr">
        <is>
          <t>T</t>
        </is>
      </c>
      <c r="G358" t="n">
        <v>0.044</v>
      </c>
      <c r="H358" t="n">
        <v>0.000237</v>
      </c>
      <c r="I358" t="n">
        <v>0.00116</v>
      </c>
      <c r="J358" t="n">
        <v>0.494</v>
      </c>
      <c r="K358" t="n">
        <v>0.000163</v>
      </c>
      <c r="L358" t="n">
        <v>0.0076</v>
      </c>
      <c r="M358" t="inlineStr">
        <is>
          <t>T</t>
        </is>
      </c>
      <c r="N358" t="n">
        <v>0.000422</v>
      </c>
      <c r="O358" t="n">
        <v>0.00257</v>
      </c>
      <c r="P358" t="n">
        <v>0.000438</v>
      </c>
      <c r="Q358" t="n">
        <v>0.0563</v>
      </c>
      <c r="R358" t="n">
        <v>0.00028</v>
      </c>
      <c r="S358" t="n">
        <v>7.6e-05</v>
      </c>
      <c r="T358" t="n">
        <v>0.000144</v>
      </c>
      <c r="U358" t="n">
        <v>1.71</v>
      </c>
      <c r="V358" t="n">
        <v>0.00211</v>
      </c>
      <c r="W358" t="n">
        <v>0.000554</v>
      </c>
      <c r="X358" t="n">
        <v>8.1e-06</v>
      </c>
      <c r="Y358" t="n">
        <v>0.000233</v>
      </c>
      <c r="Z358" t="n">
        <v>9e-06</v>
      </c>
      <c r="AA358" t="n">
        <v>3.5e-05</v>
      </c>
      <c r="AB358" t="n">
        <v>2.6e-05</v>
      </c>
      <c r="AC358" t="inlineStr">
        <is>
          <t>T</t>
        </is>
      </c>
      <c r="AD358" t="n">
        <v>3.06</v>
      </c>
      <c r="AE358" t="n">
        <v>0.00368</v>
      </c>
      <c r="AF358" t="n">
        <v>0.00386</v>
      </c>
      <c r="AG358" t="inlineStr">
        <is>
          <t>T</t>
        </is>
      </c>
      <c r="AH358" t="n">
        <v>0.327</v>
      </c>
      <c r="AI358" t="n">
        <v>0.009599999999999999</v>
      </c>
      <c r="AJ358" t="n">
        <v>0.000403</v>
      </c>
      <c r="AK358" t="n">
        <v>1.61</v>
      </c>
      <c r="AL358" t="n">
        <v>0.00132</v>
      </c>
      <c r="AM358" t="n">
        <v>0.00345</v>
      </c>
      <c r="AN358" t="n">
        <v>0.00133</v>
      </c>
      <c r="AO358" t="n">
        <v>0.0775</v>
      </c>
      <c r="AP358" t="n">
        <v>0.0209</v>
      </c>
      <c r="AQ358" t="inlineStr">
        <is>
          <t>T</t>
        </is>
      </c>
      <c r="AR358" t="n">
        <v>0.000919</v>
      </c>
      <c r="AS358" t="inlineStr">
        <is>
          <t>T</t>
        </is>
      </c>
      <c r="AT358" t="n">
        <v>0.00167</v>
      </c>
      <c r="AU358" t="inlineStr">
        <is>
          <t>T</t>
        </is>
      </c>
      <c r="AV358" t="inlineStr">
        <is>
          <t>T</t>
        </is>
      </c>
      <c r="AW358" t="inlineStr">
        <is>
          <t>T</t>
        </is>
      </c>
      <c r="AX358" t="n">
        <v>0.974</v>
      </c>
      <c r="AY358" t="n">
        <v>0.003</v>
      </c>
      <c r="AZ358" t="n">
        <v>0.000327</v>
      </c>
      <c r="BA358" t="n">
        <v>0.000356</v>
      </c>
      <c r="BB358" t="inlineStr">
        <is>
          <t>T</t>
        </is>
      </c>
      <c r="BC358" t="n">
        <v>0.000704</v>
      </c>
      <c r="BD358" t="n">
        <v>0.000399</v>
      </c>
      <c r="BE358" t="n">
        <v>0.0221</v>
      </c>
      <c r="BF358" t="n">
        <v>0.000103</v>
      </c>
      <c r="BG358" t="n">
        <v>5.9e-05</v>
      </c>
      <c r="BH358" t="n">
        <v>0.000251</v>
      </c>
      <c r="BI358" t="n">
        <v>0.0014</v>
      </c>
      <c r="BJ358" t="n">
        <v>0.166</v>
      </c>
      <c r="BK358" t="n">
        <v>0.000129</v>
      </c>
      <c r="BL358" t="inlineStr">
        <is>
          <t>T</t>
        </is>
      </c>
      <c r="BM358" t="n">
        <v>0.000411</v>
      </c>
      <c r="BN358" t="n">
        <v>0.000851</v>
      </c>
      <c r="BO358" t="n">
        <v>0.000315</v>
      </c>
      <c r="BP358" t="n">
        <v>0.00106</v>
      </c>
      <c r="BQ358" t="n">
        <v>5.4e-05</v>
      </c>
      <c r="BR358" t="n">
        <v>0.0259</v>
      </c>
      <c r="BS358" t="n">
        <v>0.0063</v>
      </c>
    </row>
    <row r="359">
      <c r="A359" t="inlineStr">
        <is>
          <t>OREAS0607b</t>
        </is>
      </c>
      <c r="B359" t="n">
        <v>0.00061</v>
      </c>
      <c r="C359" t="n">
        <v>7.18</v>
      </c>
      <c r="D359" t="n">
        <v>0.018</v>
      </c>
      <c r="E359" t="n">
        <v>6.96e-05</v>
      </c>
      <c r="F359" s="2" t="n">
        <v>0.001</v>
      </c>
      <c r="G359" t="n">
        <v>0.2633</v>
      </c>
      <c r="H359" t="n">
        <v>0.000274</v>
      </c>
      <c r="I359" t="n">
        <v>0.00125</v>
      </c>
      <c r="J359" t="n">
        <v>1.07</v>
      </c>
      <c r="K359" t="n">
        <v>0.00033</v>
      </c>
      <c r="L359" t="n">
        <v>0.0083</v>
      </c>
      <c r="M359" t="inlineStr">
        <is>
          <t>T</t>
        </is>
      </c>
      <c r="N359" t="n">
        <v>0.000279</v>
      </c>
      <c r="O359" t="n">
        <v>0.0017</v>
      </c>
      <c r="P359" t="n">
        <v>0.00059</v>
      </c>
      <c r="Q359" t="n">
        <v>0.0554</v>
      </c>
      <c r="R359" t="n">
        <v>0.000308</v>
      </c>
      <c r="S359" t="n">
        <v>8.500000000000001e-05</v>
      </c>
      <c r="T359" t="n">
        <v>0.000123</v>
      </c>
      <c r="U359" t="n">
        <v>2.22</v>
      </c>
      <c r="V359" t="n">
        <v>0.00223</v>
      </c>
      <c r="W359" t="n">
        <v>0.000522</v>
      </c>
      <c r="X359" t="n">
        <v>7.6e-06</v>
      </c>
      <c r="Y359" t="n">
        <v>0.000536</v>
      </c>
      <c r="Z359" t="n">
        <v>9.799999999999999e-06</v>
      </c>
      <c r="AA359" t="n">
        <v>4e-05</v>
      </c>
      <c r="AB359" t="n">
        <v>4.2e-05</v>
      </c>
      <c r="AC359" t="inlineStr">
        <is>
          <t>T</t>
        </is>
      </c>
      <c r="AD359" t="n">
        <v>2.91</v>
      </c>
      <c r="AE359" t="n">
        <v>0.00411</v>
      </c>
      <c r="AF359" t="n">
        <v>0.00305</v>
      </c>
      <c r="AG359" t="n">
        <v>7.900000000000001e-06</v>
      </c>
      <c r="AH359" t="n">
        <v>0.178</v>
      </c>
      <c r="AI359" t="n">
        <v>0.026</v>
      </c>
      <c r="AJ359" t="n">
        <v>0.000343</v>
      </c>
      <c r="AK359" t="n">
        <v>2.21</v>
      </c>
      <c r="AL359" t="n">
        <v>0.0016</v>
      </c>
      <c r="AM359" t="n">
        <v>0.0033</v>
      </c>
      <c r="AN359" t="n">
        <v>0.000498</v>
      </c>
      <c r="AO359" t="n">
        <v>0.037</v>
      </c>
      <c r="AP359" t="n">
        <v>0.1733</v>
      </c>
      <c r="AQ359" t="inlineStr">
        <is>
          <t>T</t>
        </is>
      </c>
      <c r="AR359" t="n">
        <v>0.000943</v>
      </c>
      <c r="AS359" t="inlineStr">
        <is>
          <t>T</t>
        </is>
      </c>
      <c r="AT359" t="n">
        <v>0.00139</v>
      </c>
      <c r="AU359" s="2" t="n">
        <v>2e-07</v>
      </c>
      <c r="AV359" t="inlineStr">
        <is>
          <t>T</t>
        </is>
      </c>
      <c r="AW359" t="inlineStr">
        <is>
          <t>T</t>
        </is>
      </c>
      <c r="AX359" t="n">
        <v>0.892</v>
      </c>
      <c r="AY359" t="n">
        <v>0.00136</v>
      </c>
      <c r="AZ359" t="n">
        <v>0.000396</v>
      </c>
      <c r="BA359" t="n">
        <v>0.000357</v>
      </c>
      <c r="BB359" t="inlineStr">
        <is>
          <t>T</t>
        </is>
      </c>
      <c r="BC359" t="n">
        <v>0.000351</v>
      </c>
      <c r="BD359" t="n">
        <v>0.000401</v>
      </c>
      <c r="BE359" t="n">
        <v>0.0208</v>
      </c>
      <c r="BF359" t="n">
        <v>0.000121</v>
      </c>
      <c r="BG359" t="n">
        <v>6.499999999999999e-05</v>
      </c>
      <c r="BH359" t="n">
        <v>0.000235</v>
      </c>
      <c r="BI359" t="n">
        <v>0.00137</v>
      </c>
      <c r="BJ359" t="n">
        <v>0.124</v>
      </c>
      <c r="BK359" t="n">
        <v>0.000109</v>
      </c>
      <c r="BL359" t="n">
        <v>1e-05</v>
      </c>
      <c r="BM359" t="n">
        <v>0.000474</v>
      </c>
      <c r="BN359" t="n">
        <v>0.000349</v>
      </c>
      <c r="BO359" t="n">
        <v>0.00026</v>
      </c>
      <c r="BP359" t="n">
        <v>0.00127</v>
      </c>
      <c r="BQ359" t="n">
        <v>5.5e-05</v>
      </c>
      <c r="BR359" t="n">
        <v>0.0694</v>
      </c>
      <c r="BS359" t="n">
        <v>0.0196</v>
      </c>
    </row>
    <row r="360">
      <c r="A360" t="inlineStr">
        <is>
          <t>OREAS0608</t>
        </is>
      </c>
      <c r="B360" t="n">
        <v>0.00146</v>
      </c>
      <c r="C360" t="n">
        <v>6.68</v>
      </c>
      <c r="D360" t="n">
        <v>0.0365</v>
      </c>
      <c r="E360" t="n">
        <v>0.000121</v>
      </c>
      <c r="F360" t="inlineStr">
        <is>
          <t>T</t>
        </is>
      </c>
      <c r="G360" t="inlineStr">
        <is>
          <t>T</t>
        </is>
      </c>
      <c r="H360" t="n">
        <v>0.000219</v>
      </c>
      <c r="I360" t="n">
        <v>0.00204</v>
      </c>
      <c r="J360" t="n">
        <v>0.458</v>
      </c>
      <c r="K360" t="n">
        <v>0.000248</v>
      </c>
      <c r="L360" t="n">
        <v>0.007</v>
      </c>
      <c r="M360" t="inlineStr">
        <is>
          <t>T</t>
        </is>
      </c>
      <c r="N360" t="n">
        <v>0.000442</v>
      </c>
      <c r="O360" t="n">
        <v>0.00268</v>
      </c>
      <c r="P360" t="n">
        <v>0.0004</v>
      </c>
      <c r="Q360" t="n">
        <v>0.101</v>
      </c>
      <c r="R360" t="n">
        <v>0.000254</v>
      </c>
      <c r="S360" t="n">
        <v>7.3e-05</v>
      </c>
      <c r="T360" t="n">
        <v>0.000131</v>
      </c>
      <c r="U360" t="n">
        <v>1.77</v>
      </c>
      <c r="V360" t="n">
        <v>0.00214</v>
      </c>
      <c r="W360" t="n">
        <v>0.000504</v>
      </c>
      <c r="X360" t="n">
        <v>9.300000000000001e-06</v>
      </c>
      <c r="Y360" t="n">
        <v>0.000226</v>
      </c>
      <c r="Z360" t="n">
        <v>1.5e-05</v>
      </c>
      <c r="AA360" t="n">
        <v>3.2e-05</v>
      </c>
      <c r="AB360" t="n">
        <v>4.5e-05</v>
      </c>
      <c r="AC360" t="inlineStr">
        <is>
          <t>T</t>
        </is>
      </c>
      <c r="AD360" t="n">
        <v>2.9</v>
      </c>
      <c r="AE360" t="n">
        <v>0.00339</v>
      </c>
      <c r="AF360" t="n">
        <v>0.00363</v>
      </c>
      <c r="AG360" t="inlineStr">
        <is>
          <t>T</t>
        </is>
      </c>
      <c r="AH360" t="n">
        <v>0.301</v>
      </c>
      <c r="AI360" t="n">
        <v>0.0095</v>
      </c>
      <c r="AJ360" t="n">
        <v>0.000413</v>
      </c>
      <c r="AK360" t="n">
        <v>1.45</v>
      </c>
      <c r="AL360" t="n">
        <v>0.00122</v>
      </c>
      <c r="AM360" t="n">
        <v>0.00311</v>
      </c>
      <c r="AN360" t="n">
        <v>0.00135</v>
      </c>
      <c r="AO360" t="n">
        <v>0.0723</v>
      </c>
      <c r="AP360" t="n">
        <v>0.0316</v>
      </c>
      <c r="AQ360" t="inlineStr">
        <is>
          <t>T</t>
        </is>
      </c>
      <c r="AR360" t="n">
        <v>0.000833</v>
      </c>
      <c r="AS360" t="inlineStr">
        <is>
          <t>T</t>
        </is>
      </c>
      <c r="AT360" t="n">
        <v>0.00152</v>
      </c>
      <c r="AU360" t="inlineStr">
        <is>
          <t>T</t>
        </is>
      </c>
      <c r="AV360" t="inlineStr">
        <is>
          <t>T</t>
        </is>
      </c>
      <c r="AW360" t="inlineStr">
        <is>
          <t>T</t>
        </is>
      </c>
      <c r="AX360" t="n">
        <v>1.4</v>
      </c>
      <c r="AY360" t="n">
        <v>0.0053</v>
      </c>
      <c r="AZ360" t="n">
        <v>0.000329</v>
      </c>
      <c r="BA360" t="n">
        <v>0.000602</v>
      </c>
      <c r="BB360" t="inlineStr">
        <is>
          <t>T</t>
        </is>
      </c>
      <c r="BC360" t="n">
        <v>0.000632</v>
      </c>
      <c r="BD360" t="n">
        <v>0.000422</v>
      </c>
      <c r="BE360" t="n">
        <v>0.0231</v>
      </c>
      <c r="BF360" t="n">
        <v>9.399999999999999e-05</v>
      </c>
      <c r="BG360" t="n">
        <v>5.4e-05</v>
      </c>
      <c r="BH360" t="n">
        <v>0.0005730000000000001</v>
      </c>
      <c r="BI360" t="n">
        <v>0.0013</v>
      </c>
      <c r="BJ360" t="n">
        <v>0.167</v>
      </c>
      <c r="BK360" t="n">
        <v>0.000142</v>
      </c>
      <c r="BL360" t="inlineStr">
        <is>
          <t>T</t>
        </is>
      </c>
      <c r="BM360" t="n">
        <v>0.000385</v>
      </c>
      <c r="BN360" t="n">
        <v>0.000865</v>
      </c>
      <c r="BO360" t="n">
        <v>0.000399</v>
      </c>
      <c r="BP360" t="n">
        <v>0.000995</v>
      </c>
      <c r="BQ360" t="n">
        <v>5.3e-05</v>
      </c>
      <c r="BR360" t="n">
        <v>0.0366</v>
      </c>
      <c r="BS360" t="n">
        <v>0.0063</v>
      </c>
    </row>
    <row r="361">
      <c r="A361" t="inlineStr">
        <is>
          <t>OREAS0609</t>
        </is>
      </c>
      <c r="B361" t="n">
        <v>0.00246</v>
      </c>
      <c r="C361" t="n">
        <v>6.39</v>
      </c>
      <c r="D361" t="n">
        <v>0.1489</v>
      </c>
      <c r="E361" t="n">
        <v>0.000516</v>
      </c>
      <c r="F361" t="inlineStr">
        <is>
          <t>T</t>
        </is>
      </c>
      <c r="G361" t="inlineStr">
        <is>
          <t>T</t>
        </is>
      </c>
      <c r="H361" t="n">
        <v>0.000142</v>
      </c>
      <c r="I361" t="n">
        <v>0.0112</v>
      </c>
      <c r="J361" t="n">
        <v>0.294</v>
      </c>
      <c r="K361" t="n">
        <v>0.00074</v>
      </c>
      <c r="L361" t="n">
        <v>0.0053</v>
      </c>
      <c r="M361" t="inlineStr">
        <is>
          <t>T</t>
        </is>
      </c>
      <c r="N361" t="n">
        <v>0.000541</v>
      </c>
      <c r="O361" t="n">
        <v>0.00284</v>
      </c>
      <c r="P361" t="n">
        <v>0.000249</v>
      </c>
      <c r="Q361" t="n">
        <v>0.495</v>
      </c>
      <c r="R361" t="n">
        <v>0.000168</v>
      </c>
      <c r="S361" t="n">
        <v>6.1e-05</v>
      </c>
      <c r="T361" t="n">
        <v>8.500000000000001e-05</v>
      </c>
      <c r="U361" t="n">
        <v>2.09</v>
      </c>
      <c r="V361" t="n">
        <v>0.00232</v>
      </c>
      <c r="W361" t="n">
        <v>0.000319</v>
      </c>
      <c r="X361" t="inlineStr">
        <is>
          <t>T</t>
        </is>
      </c>
      <c r="Y361" t="n">
        <v>0.0002</v>
      </c>
      <c r="Z361" t="n">
        <v>4.7e-05</v>
      </c>
      <c r="AA361" t="n">
        <v>2.3e-05</v>
      </c>
      <c r="AB361" t="n">
        <v>0.000197</v>
      </c>
      <c r="AC361" t="inlineStr">
        <is>
          <t>T</t>
        </is>
      </c>
      <c r="AD361" t="n">
        <v>2.25</v>
      </c>
      <c r="AE361" t="n">
        <v>0.00233</v>
      </c>
      <c r="AF361" t="n">
        <v>0.00256</v>
      </c>
      <c r="AG361" t="inlineStr">
        <is>
          <t>T</t>
        </is>
      </c>
      <c r="AH361" t="n">
        <v>0.1857</v>
      </c>
      <c r="AI361" t="n">
        <v>0.008200000000000001</v>
      </c>
      <c r="AJ361" t="n">
        <v>0.000443</v>
      </c>
      <c r="AK361" t="n">
        <v>0.9340000000000001</v>
      </c>
      <c r="AL361" t="n">
        <v>0.000917</v>
      </c>
      <c r="AM361" t="n">
        <v>0.00213</v>
      </c>
      <c r="AN361" t="n">
        <v>0.00126</v>
      </c>
      <c r="AO361" t="n">
        <v>0.057</v>
      </c>
      <c r="AP361" t="n">
        <v>0.0608</v>
      </c>
      <c r="AQ361" t="inlineStr">
        <is>
          <t>T</t>
        </is>
      </c>
      <c r="AR361" t="n">
        <v>0.0005820000000000001</v>
      </c>
      <c r="AS361" t="inlineStr">
        <is>
          <t>T</t>
        </is>
      </c>
      <c r="AT361" t="n">
        <v>0.000902</v>
      </c>
      <c r="AU361" t="inlineStr">
        <is>
          <t>T</t>
        </is>
      </c>
      <c r="AV361" t="inlineStr">
        <is>
          <t>T</t>
        </is>
      </c>
      <c r="AW361" t="inlineStr">
        <is>
          <t>T</t>
        </is>
      </c>
      <c r="AX361" t="n">
        <v>3.43</v>
      </c>
      <c r="AY361" t="n">
        <v>0.014</v>
      </c>
      <c r="AZ361" t="n">
        <v>0.000308</v>
      </c>
      <c r="BA361" t="n">
        <v>0.00171</v>
      </c>
      <c r="BB361" t="inlineStr">
        <is>
          <t>T</t>
        </is>
      </c>
      <c r="BC361" t="n">
        <v>0.000415</v>
      </c>
      <c r="BD361" t="n">
        <v>0.00101</v>
      </c>
      <c r="BE361" t="n">
        <v>0.0284</v>
      </c>
      <c r="BF361" t="n">
        <v>7.1e-05</v>
      </c>
      <c r="BG361" t="n">
        <v>3.6e-05</v>
      </c>
      <c r="BH361" t="n">
        <v>0.00191</v>
      </c>
      <c r="BI361" t="n">
        <v>0.0009909999999999999</v>
      </c>
      <c r="BJ361" t="n">
        <v>0.161</v>
      </c>
      <c r="BK361" t="n">
        <v>0.000168</v>
      </c>
      <c r="BL361" t="inlineStr">
        <is>
          <t>T</t>
        </is>
      </c>
      <c r="BM361" t="n">
        <v>0.000287</v>
      </c>
      <c r="BN361" t="n">
        <v>0.000949</v>
      </c>
      <c r="BO361" t="n">
        <v>0.000562</v>
      </c>
      <c r="BP361" t="n">
        <v>0.000729</v>
      </c>
      <c r="BQ361" t="n">
        <v>5.3e-05</v>
      </c>
      <c r="BR361" t="n">
        <v>0.1032</v>
      </c>
      <c r="BS361" t="n">
        <v>0.0059</v>
      </c>
    </row>
    <row r="362">
      <c r="A362" t="inlineStr">
        <is>
          <t>OREAS0609b</t>
        </is>
      </c>
      <c r="B362" t="n">
        <v>0.00244</v>
      </c>
      <c r="C362" t="n">
        <v>6.71</v>
      </c>
      <c r="D362" t="n">
        <v>0.15</v>
      </c>
      <c r="E362" t="n">
        <v>0.000497</v>
      </c>
      <c r="F362" s="2" t="n">
        <v>0.001</v>
      </c>
      <c r="G362" t="inlineStr">
        <is>
          <t>T</t>
        </is>
      </c>
      <c r="H362" t="n">
        <v>0.000243</v>
      </c>
      <c r="I362" t="n">
        <v>0.011</v>
      </c>
      <c r="J362" t="n">
        <v>0.9389999999999999</v>
      </c>
      <c r="K362" t="n">
        <v>0.000816</v>
      </c>
      <c r="L362" t="n">
        <v>0.0071</v>
      </c>
      <c r="M362" t="inlineStr">
        <is>
          <t>T</t>
        </is>
      </c>
      <c r="N362" t="n">
        <v>0.000543</v>
      </c>
      <c r="O362" t="n">
        <v>0.00199</v>
      </c>
      <c r="P362" t="n">
        <v>0.000528</v>
      </c>
      <c r="Q362" t="n">
        <v>0.498</v>
      </c>
      <c r="R362" t="n">
        <v>0.000275</v>
      </c>
      <c r="S362" t="n">
        <v>8.1e-05</v>
      </c>
      <c r="T362" t="n">
        <v>0.000108</v>
      </c>
      <c r="U362" t="n">
        <v>2.89</v>
      </c>
      <c r="V362" t="n">
        <v>0.0023</v>
      </c>
      <c r="W362" t="n">
        <v>0.000458</v>
      </c>
      <c r="X362" t="n">
        <v>1.8e-05</v>
      </c>
      <c r="Y362" t="n">
        <v>0.0005</v>
      </c>
      <c r="Z362" t="n">
        <v>5.2e-05</v>
      </c>
      <c r="AA362" t="n">
        <v>3.6e-05</v>
      </c>
      <c r="AB362" t="n">
        <v>0.000205</v>
      </c>
      <c r="AC362" t="inlineStr">
        <is>
          <t>T</t>
        </is>
      </c>
      <c r="AD362" t="n">
        <v>2.53</v>
      </c>
      <c r="AE362" t="n">
        <v>0.00353</v>
      </c>
      <c r="AF362" t="n">
        <v>0.00309</v>
      </c>
      <c r="AG362" t="n">
        <v>8.3e-06</v>
      </c>
      <c r="AH362" t="n">
        <v>0.147</v>
      </c>
      <c r="AI362" t="n">
        <v>0.023</v>
      </c>
      <c r="AJ362" t="n">
        <v>0.000554</v>
      </c>
      <c r="AK362" t="n">
        <v>1.91</v>
      </c>
      <c r="AL362" t="n">
        <v>0.00146</v>
      </c>
      <c r="AM362" t="n">
        <v>0.00299</v>
      </c>
      <c r="AN362" t="n">
        <v>0.000705</v>
      </c>
      <c r="AO362" t="n">
        <v>0.033</v>
      </c>
      <c r="AP362" t="n">
        <v>0.0448</v>
      </c>
      <c r="AQ362" t="inlineStr">
        <is>
          <t>T</t>
        </is>
      </c>
      <c r="AR362" t="n">
        <v>0.000837</v>
      </c>
      <c r="AS362" t="inlineStr">
        <is>
          <t>T</t>
        </is>
      </c>
      <c r="AT362" t="n">
        <v>0.00139</v>
      </c>
      <c r="AU362" s="2" t="n">
        <v>2e-07</v>
      </c>
      <c r="AV362" t="inlineStr">
        <is>
          <t>T</t>
        </is>
      </c>
      <c r="AW362" t="inlineStr">
        <is>
          <t>T</t>
        </is>
      </c>
      <c r="AX362" t="n">
        <v>2.27</v>
      </c>
      <c r="AY362" t="n">
        <v>0.0158</v>
      </c>
      <c r="AZ362" t="n">
        <v>0.000373</v>
      </c>
      <c r="BA362" t="n">
        <v>0.00155</v>
      </c>
      <c r="BB362" t="inlineStr">
        <is>
          <t>T</t>
        </is>
      </c>
      <c r="BC362" t="n">
        <v>0.000282</v>
      </c>
      <c r="BD362" t="n">
        <v>0.00116</v>
      </c>
      <c r="BE362" t="n">
        <v>0.0219</v>
      </c>
      <c r="BF362" t="n">
        <v>0.000107</v>
      </c>
      <c r="BG362" t="n">
        <v>5.7e-05</v>
      </c>
      <c r="BH362" t="n">
        <v>0.00218</v>
      </c>
      <c r="BI362" t="n">
        <v>0.00122</v>
      </c>
      <c r="BJ362" t="n">
        <v>0.122</v>
      </c>
      <c r="BK362" t="n">
        <v>0.000148</v>
      </c>
      <c r="BL362" t="n">
        <v>9.500000000000001e-06</v>
      </c>
      <c r="BM362" t="n">
        <v>0.000426</v>
      </c>
      <c r="BN362" t="n">
        <v>0.000569</v>
      </c>
      <c r="BO362" t="n">
        <v>0.000442</v>
      </c>
      <c r="BP362" t="n">
        <v>0.00114</v>
      </c>
      <c r="BQ362" t="n">
        <v>5.6e-05</v>
      </c>
      <c r="BR362" t="n">
        <v>0.1308</v>
      </c>
      <c r="BS362" t="n">
        <v>0.0181</v>
      </c>
    </row>
    <row r="363">
      <c r="A363" t="inlineStr">
        <is>
          <t>OREAS0060b</t>
        </is>
      </c>
      <c r="B363" t="n">
        <v>0.000496</v>
      </c>
      <c r="C363" t="inlineStr">
        <is>
          <t>T</t>
        </is>
      </c>
      <c r="D363" t="inlineStr">
        <is>
          <t>T</t>
        </is>
      </c>
      <c r="E363" t="n">
        <v>0.000257</v>
      </c>
      <c r="F363" t="inlineStr">
        <is>
          <t>T</t>
        </is>
      </c>
      <c r="G363" t="inlineStr">
        <is>
          <t>T</t>
        </is>
      </c>
      <c r="H363" t="inlineStr">
        <is>
          <t>T</t>
        </is>
      </c>
      <c r="I363" t="inlineStr">
        <is>
          <t>T</t>
        </is>
      </c>
      <c r="J363" t="inlineStr">
        <is>
          <t>T</t>
        </is>
      </c>
      <c r="K363" t="inlineStr">
        <is>
          <t>T</t>
        </is>
      </c>
      <c r="L363" t="inlineStr">
        <is>
          <t>T</t>
        </is>
      </c>
      <c r="M363" t="inlineStr">
        <is>
          <t>T</t>
        </is>
      </c>
      <c r="N363" t="inlineStr">
        <is>
          <t>T</t>
        </is>
      </c>
      <c r="O363" t="inlineStr">
        <is>
          <t>T</t>
        </is>
      </c>
      <c r="P363" t="inlineStr">
        <is>
          <t>T</t>
        </is>
      </c>
      <c r="Q363" t="inlineStr">
        <is>
          <t>T</t>
        </is>
      </c>
      <c r="R363" t="inlineStr">
        <is>
          <t>T</t>
        </is>
      </c>
      <c r="S363" t="inlineStr">
        <is>
          <t>T</t>
        </is>
      </c>
      <c r="T363" t="inlineStr">
        <is>
          <t>T</t>
        </is>
      </c>
      <c r="U363" t="inlineStr">
        <is>
          <t>T</t>
        </is>
      </c>
      <c r="V363" t="inlineStr">
        <is>
          <t>T</t>
        </is>
      </c>
      <c r="W363" t="inlineStr">
        <is>
          <t>T</t>
        </is>
      </c>
      <c r="X363" t="inlineStr">
        <is>
          <t>T</t>
        </is>
      </c>
      <c r="Y363" t="inlineStr">
        <is>
          <t>T</t>
        </is>
      </c>
      <c r="Z363" t="inlineStr">
        <is>
          <t>T</t>
        </is>
      </c>
      <c r="AA363" t="inlineStr">
        <is>
          <t>T</t>
        </is>
      </c>
      <c r="AB363" t="inlineStr">
        <is>
          <t>T</t>
        </is>
      </c>
      <c r="AC363" t="inlineStr">
        <is>
          <t>T</t>
        </is>
      </c>
      <c r="AD363" t="inlineStr">
        <is>
          <t>T</t>
        </is>
      </c>
      <c r="AE363" t="inlineStr">
        <is>
          <t>T</t>
        </is>
      </c>
      <c r="AF363" t="inlineStr">
        <is>
          <t>T</t>
        </is>
      </c>
      <c r="AG363" t="inlineStr">
        <is>
          <t>T</t>
        </is>
      </c>
      <c r="AH363" t="inlineStr">
        <is>
          <t>T</t>
        </is>
      </c>
      <c r="AI363" t="inlineStr">
        <is>
          <t>T</t>
        </is>
      </c>
      <c r="AJ363" t="inlineStr">
        <is>
          <t>T</t>
        </is>
      </c>
      <c r="AK363" t="inlineStr">
        <is>
          <t>T</t>
        </is>
      </c>
      <c r="AL363" t="inlineStr">
        <is>
          <t>T</t>
        </is>
      </c>
      <c r="AM363" t="inlineStr">
        <is>
          <t>T</t>
        </is>
      </c>
      <c r="AN363" t="inlineStr">
        <is>
          <t>T</t>
        </is>
      </c>
      <c r="AO363" t="inlineStr">
        <is>
          <t>T</t>
        </is>
      </c>
      <c r="AP363" t="inlineStr">
        <is>
          <t>T</t>
        </is>
      </c>
      <c r="AQ363" t="inlineStr">
        <is>
          <t>T</t>
        </is>
      </c>
      <c r="AR363" t="inlineStr">
        <is>
          <t>T</t>
        </is>
      </c>
      <c r="AS363" t="inlineStr">
        <is>
          <t>T</t>
        </is>
      </c>
      <c r="AT363" t="inlineStr">
        <is>
          <t>T</t>
        </is>
      </c>
      <c r="AU363" t="inlineStr">
        <is>
          <t>T</t>
        </is>
      </c>
      <c r="AV363" t="inlineStr">
        <is>
          <t>T</t>
        </is>
      </c>
      <c r="AW363" t="inlineStr">
        <is>
          <t>T</t>
        </is>
      </c>
      <c r="AX363" t="inlineStr">
        <is>
          <t>T</t>
        </is>
      </c>
      <c r="AY363" t="inlineStr">
        <is>
          <t>T</t>
        </is>
      </c>
      <c r="AZ363" t="inlineStr">
        <is>
          <t>T</t>
        </is>
      </c>
      <c r="BA363" t="inlineStr">
        <is>
          <t>T</t>
        </is>
      </c>
      <c r="BB363" t="inlineStr">
        <is>
          <t>T</t>
        </is>
      </c>
      <c r="BC363" t="inlineStr">
        <is>
          <t>T</t>
        </is>
      </c>
      <c r="BD363" t="inlineStr">
        <is>
          <t>T</t>
        </is>
      </c>
      <c r="BE363" t="inlineStr">
        <is>
          <t>T</t>
        </is>
      </c>
      <c r="BF363" t="inlineStr">
        <is>
          <t>T</t>
        </is>
      </c>
      <c r="BG363" t="inlineStr">
        <is>
          <t>T</t>
        </is>
      </c>
      <c r="BH363" t="inlineStr">
        <is>
          <t>T</t>
        </is>
      </c>
      <c r="BI363" t="inlineStr">
        <is>
          <t>T</t>
        </is>
      </c>
      <c r="BJ363" t="inlineStr">
        <is>
          <t>T</t>
        </is>
      </c>
      <c r="BK363" t="inlineStr">
        <is>
          <t>T</t>
        </is>
      </c>
      <c r="BL363" t="inlineStr">
        <is>
          <t>T</t>
        </is>
      </c>
      <c r="BM363" t="inlineStr">
        <is>
          <t>T</t>
        </is>
      </c>
      <c r="BN363" t="inlineStr">
        <is>
          <t>T</t>
        </is>
      </c>
      <c r="BO363" t="inlineStr">
        <is>
          <t>T</t>
        </is>
      </c>
      <c r="BP363" t="inlineStr">
        <is>
          <t>T</t>
        </is>
      </c>
      <c r="BQ363" t="inlineStr">
        <is>
          <t>T</t>
        </is>
      </c>
      <c r="BR363" t="inlineStr">
        <is>
          <t>T</t>
        </is>
      </c>
      <c r="BS363" t="inlineStr">
        <is>
          <t>T</t>
        </is>
      </c>
    </row>
    <row r="364">
      <c r="A364" t="inlineStr">
        <is>
          <t>OREAS0060c</t>
        </is>
      </c>
      <c r="B364" t="n">
        <v>0.000481</v>
      </c>
      <c r="C364" t="inlineStr">
        <is>
          <t>T</t>
        </is>
      </c>
      <c r="D364" t="inlineStr">
        <is>
          <t>T</t>
        </is>
      </c>
      <c r="E364" t="n">
        <v>0.000247</v>
      </c>
      <c r="F364" t="inlineStr">
        <is>
          <t>T</t>
        </is>
      </c>
      <c r="G364" t="inlineStr">
        <is>
          <t>T</t>
        </is>
      </c>
      <c r="H364" t="inlineStr">
        <is>
          <t>T</t>
        </is>
      </c>
      <c r="I364" t="inlineStr">
        <is>
          <t>T</t>
        </is>
      </c>
      <c r="J364" t="inlineStr">
        <is>
          <t>T</t>
        </is>
      </c>
      <c r="K364" t="inlineStr">
        <is>
          <t>T</t>
        </is>
      </c>
      <c r="L364" t="inlineStr">
        <is>
          <t>T</t>
        </is>
      </c>
      <c r="M364" t="inlineStr">
        <is>
          <t>T</t>
        </is>
      </c>
      <c r="N364" t="inlineStr">
        <is>
          <t>T</t>
        </is>
      </c>
      <c r="O364" t="inlineStr">
        <is>
          <t>T</t>
        </is>
      </c>
      <c r="P364" t="inlineStr">
        <is>
          <t>T</t>
        </is>
      </c>
      <c r="Q364" t="inlineStr">
        <is>
          <t>T</t>
        </is>
      </c>
      <c r="R364" t="inlineStr">
        <is>
          <t>T</t>
        </is>
      </c>
      <c r="S364" t="inlineStr">
        <is>
          <t>T</t>
        </is>
      </c>
      <c r="T364" t="inlineStr">
        <is>
          <t>T</t>
        </is>
      </c>
      <c r="U364" t="inlineStr">
        <is>
          <t>T</t>
        </is>
      </c>
      <c r="V364" t="inlineStr">
        <is>
          <t>T</t>
        </is>
      </c>
      <c r="W364" t="inlineStr">
        <is>
          <t>T</t>
        </is>
      </c>
      <c r="X364" t="inlineStr">
        <is>
          <t>T</t>
        </is>
      </c>
      <c r="Y364" t="inlineStr">
        <is>
          <t>T</t>
        </is>
      </c>
      <c r="Z364" t="inlineStr">
        <is>
          <t>T</t>
        </is>
      </c>
      <c r="AA364" t="inlineStr">
        <is>
          <t>T</t>
        </is>
      </c>
      <c r="AB364" t="inlineStr">
        <is>
          <t>T</t>
        </is>
      </c>
      <c r="AC364" t="inlineStr">
        <is>
          <t>T</t>
        </is>
      </c>
      <c r="AD364" t="inlineStr">
        <is>
          <t>T</t>
        </is>
      </c>
      <c r="AE364" t="inlineStr">
        <is>
          <t>T</t>
        </is>
      </c>
      <c r="AF364" t="inlineStr">
        <is>
          <t>T</t>
        </is>
      </c>
      <c r="AG364" t="inlineStr">
        <is>
          <t>T</t>
        </is>
      </c>
      <c r="AH364" t="inlineStr">
        <is>
          <t>T</t>
        </is>
      </c>
      <c r="AI364" t="inlineStr">
        <is>
          <t>T</t>
        </is>
      </c>
      <c r="AJ364" t="inlineStr">
        <is>
          <t>T</t>
        </is>
      </c>
      <c r="AK364" t="inlineStr">
        <is>
          <t>T</t>
        </is>
      </c>
      <c r="AL364" t="inlineStr">
        <is>
          <t>T</t>
        </is>
      </c>
      <c r="AM364" t="inlineStr">
        <is>
          <t>T</t>
        </is>
      </c>
      <c r="AN364" t="inlineStr">
        <is>
          <t>T</t>
        </is>
      </c>
      <c r="AO364" t="inlineStr">
        <is>
          <t>T</t>
        </is>
      </c>
      <c r="AP364" t="inlineStr">
        <is>
          <t>T</t>
        </is>
      </c>
      <c r="AQ364" t="inlineStr">
        <is>
          <t>T</t>
        </is>
      </c>
      <c r="AR364" t="inlineStr">
        <is>
          <t>T</t>
        </is>
      </c>
      <c r="AS364" t="inlineStr">
        <is>
          <t>T</t>
        </is>
      </c>
      <c r="AT364" t="inlineStr">
        <is>
          <t>T</t>
        </is>
      </c>
      <c r="AU364" t="inlineStr">
        <is>
          <t>T</t>
        </is>
      </c>
      <c r="AV364" t="inlineStr">
        <is>
          <t>T</t>
        </is>
      </c>
      <c r="AW364" t="inlineStr">
        <is>
          <t>T</t>
        </is>
      </c>
      <c r="AX364" t="n">
        <v>0.86</v>
      </c>
      <c r="AY364" t="inlineStr">
        <is>
          <t>T</t>
        </is>
      </c>
      <c r="AZ364" t="inlineStr">
        <is>
          <t>T</t>
        </is>
      </c>
      <c r="BA364" t="inlineStr">
        <is>
          <t>T</t>
        </is>
      </c>
      <c r="BB364" t="inlineStr">
        <is>
          <t>T</t>
        </is>
      </c>
      <c r="BC364" t="inlineStr">
        <is>
          <t>T</t>
        </is>
      </c>
      <c r="BD364" t="inlineStr">
        <is>
          <t>T</t>
        </is>
      </c>
      <c r="BE364" t="inlineStr">
        <is>
          <t>T</t>
        </is>
      </c>
      <c r="BF364" t="inlineStr">
        <is>
          <t>T</t>
        </is>
      </c>
      <c r="BG364" t="inlineStr">
        <is>
          <t>T</t>
        </is>
      </c>
      <c r="BH364" t="inlineStr">
        <is>
          <t>T</t>
        </is>
      </c>
      <c r="BI364" t="inlineStr">
        <is>
          <t>T</t>
        </is>
      </c>
      <c r="BJ364" t="inlineStr">
        <is>
          <t>T</t>
        </is>
      </c>
      <c r="BK364" t="inlineStr">
        <is>
          <t>T</t>
        </is>
      </c>
      <c r="BL364" t="inlineStr">
        <is>
          <t>T</t>
        </is>
      </c>
      <c r="BM364" t="inlineStr">
        <is>
          <t>T</t>
        </is>
      </c>
      <c r="BN364" t="inlineStr">
        <is>
          <t>T</t>
        </is>
      </c>
      <c r="BO364" t="inlineStr">
        <is>
          <t>T</t>
        </is>
      </c>
      <c r="BP364" t="inlineStr">
        <is>
          <t>T</t>
        </is>
      </c>
      <c r="BQ364" t="inlineStr">
        <is>
          <t>T</t>
        </is>
      </c>
      <c r="BR364" t="inlineStr">
        <is>
          <t>T</t>
        </is>
      </c>
      <c r="BS364" t="inlineStr">
        <is>
          <t>T</t>
        </is>
      </c>
    </row>
    <row r="365">
      <c r="A365" t="inlineStr">
        <is>
          <t>OREAS0060d</t>
        </is>
      </c>
      <c r="B365" t="n">
        <v>0.000445</v>
      </c>
      <c r="C365" t="n">
        <v>3.56</v>
      </c>
      <c r="D365" t="n">
        <v>0.00157</v>
      </c>
      <c r="E365" t="n">
        <v>0.000247</v>
      </c>
      <c r="F365" t="inlineStr">
        <is>
          <t>T</t>
        </is>
      </c>
      <c r="G365" t="n">
        <v>0.0215</v>
      </c>
      <c r="H365" t="n">
        <v>7.2e-05</v>
      </c>
      <c r="I365" t="n">
        <v>3.1e-05</v>
      </c>
      <c r="J365" t="n">
        <v>10.19</v>
      </c>
      <c r="K365" t="n">
        <v>1.5e-05</v>
      </c>
      <c r="L365" t="n">
        <v>0.00186</v>
      </c>
      <c r="M365" t="inlineStr">
        <is>
          <t>T</t>
        </is>
      </c>
      <c r="N365" t="n">
        <v>0.000759</v>
      </c>
      <c r="O365" t="n">
        <v>0.00136</v>
      </c>
      <c r="P365" t="n">
        <v>0.000434</v>
      </c>
      <c r="Q365" t="n">
        <v>0.0073</v>
      </c>
      <c r="R365" t="n">
        <v>0.000137</v>
      </c>
      <c r="S365" t="n">
        <v>8.1e-05</v>
      </c>
      <c r="T365" t="n">
        <v>5e-05</v>
      </c>
      <c r="U365" t="n">
        <v>1.96</v>
      </c>
      <c r="V365" t="n">
        <v>0.000815</v>
      </c>
      <c r="W365" t="n">
        <v>0.000162</v>
      </c>
      <c r="X365" t="inlineStr">
        <is>
          <t>T</t>
        </is>
      </c>
      <c r="Y365" t="n">
        <v>0.00013</v>
      </c>
      <c r="Z365" t="n">
        <v>1e-05</v>
      </c>
      <c r="AA365" t="n">
        <v>2.8e-05</v>
      </c>
      <c r="AB365" t="n">
        <v>2.3e-06</v>
      </c>
      <c r="AC365" t="inlineStr">
        <is>
          <t>T</t>
        </is>
      </c>
      <c r="AD365" t="n">
        <v>1.51</v>
      </c>
      <c r="AE365" t="n">
        <v>0.000909</v>
      </c>
      <c r="AF365" t="n">
        <v>0.00406</v>
      </c>
      <c r="AG365" t="n">
        <v>1.2e-05</v>
      </c>
      <c r="AH365" t="n">
        <v>0.59</v>
      </c>
      <c r="AI365" t="n">
        <v>0.059</v>
      </c>
      <c r="AJ365" t="n">
        <v>0.000283</v>
      </c>
      <c r="AK365" t="n">
        <v>0.5649999999999999</v>
      </c>
      <c r="AL365" t="n">
        <v>0.000178</v>
      </c>
      <c r="AM365" t="n">
        <v>0.0008899999999999999</v>
      </c>
      <c r="AN365" t="n">
        <v>0.000864</v>
      </c>
      <c r="AO365" t="n">
        <v>0.042</v>
      </c>
      <c r="AP365" t="n">
        <v>0.00106</v>
      </c>
      <c r="AQ365" t="inlineStr">
        <is>
          <t>T</t>
        </is>
      </c>
      <c r="AR365" t="n">
        <v>0.00022</v>
      </c>
      <c r="AS365" t="inlineStr">
        <is>
          <t>T</t>
        </is>
      </c>
      <c r="AT365" t="n">
        <v>0.0009909999999999999</v>
      </c>
      <c r="AU365" t="inlineStr">
        <is>
          <t>T</t>
        </is>
      </c>
      <c r="AV365" t="inlineStr">
        <is>
          <t>T</t>
        </is>
      </c>
      <c r="AW365" t="inlineStr">
        <is>
          <t>T</t>
        </is>
      </c>
      <c r="AX365" t="n">
        <v>0.573</v>
      </c>
      <c r="AY365" t="n">
        <v>0.000214</v>
      </c>
      <c r="AZ365" t="n">
        <v>0.000685</v>
      </c>
      <c r="BA365" t="inlineStr">
        <is>
          <t>T</t>
        </is>
      </c>
      <c r="BB365" t="inlineStr">
        <is>
          <t>T</t>
        </is>
      </c>
      <c r="BC365" t="n">
        <v>0.000151</v>
      </c>
      <c r="BD365" t="n">
        <v>6.999999999999999e-05</v>
      </c>
      <c r="BE365" t="n">
        <v>0.0244</v>
      </c>
      <c r="BF365" t="inlineStr">
        <is>
          <t>T</t>
        </is>
      </c>
      <c r="BG365" t="n">
        <v>2.4e-05</v>
      </c>
      <c r="BH365" t="n">
        <v>0.000202</v>
      </c>
      <c r="BI365" t="n">
        <v>0.000215</v>
      </c>
      <c r="BJ365" t="n">
        <v>0.171</v>
      </c>
      <c r="BK365" t="n">
        <v>6.4e-05</v>
      </c>
      <c r="BL365" t="n">
        <v>1.1e-05</v>
      </c>
      <c r="BM365" t="n">
        <v>6.499999999999999e-05</v>
      </c>
      <c r="BN365" t="n">
        <v>0.00378</v>
      </c>
      <c r="BO365" t="n">
        <v>0.000228</v>
      </c>
      <c r="BP365" t="n">
        <v>0.000725</v>
      </c>
      <c r="BQ365" t="n">
        <v>7.499999999999999e-05</v>
      </c>
      <c r="BR365" t="n">
        <v>0.00369</v>
      </c>
      <c r="BS365" t="n">
        <v>0.00496</v>
      </c>
    </row>
    <row r="366">
      <c r="A366" t="inlineStr">
        <is>
          <t>OREAS0060e</t>
        </is>
      </c>
      <c r="B366" t="n">
        <v>0.000483</v>
      </c>
      <c r="C366" t="n">
        <v>7.12</v>
      </c>
      <c r="D366" t="n">
        <v>0.00133</v>
      </c>
      <c r="E366" t="n">
        <v>0.000238</v>
      </c>
      <c r="F366" t="n">
        <v>0.00146</v>
      </c>
      <c r="G366" t="n">
        <v>0.0386</v>
      </c>
      <c r="H366" t="n">
        <v>9.500000000000001e-05</v>
      </c>
      <c r="I366" t="n">
        <v>9.7e-06</v>
      </c>
      <c r="J366" t="n">
        <v>3.78</v>
      </c>
      <c r="K366" t="n">
        <v>3.4e-05</v>
      </c>
      <c r="L366" t="n">
        <v>0.00307</v>
      </c>
      <c r="M366" t="inlineStr">
        <is>
          <t>T</t>
        </is>
      </c>
      <c r="N366" t="n">
        <v>0.00142</v>
      </c>
      <c r="O366" t="n">
        <v>0.00258</v>
      </c>
      <c r="P366" t="n">
        <v>0.000385</v>
      </c>
      <c r="Q366" t="n">
        <v>0.0116</v>
      </c>
      <c r="R366" t="n">
        <v>0.000254</v>
      </c>
      <c r="S366" t="n">
        <v>0.00015</v>
      </c>
      <c r="T366" t="n">
        <v>8.7e-05</v>
      </c>
      <c r="U366" t="n">
        <v>3.82</v>
      </c>
      <c r="V366" t="n">
        <v>0.00153</v>
      </c>
      <c r="W366" t="n">
        <v>0.000296</v>
      </c>
      <c r="X366" t="n">
        <v>9.799999999999999e-06</v>
      </c>
      <c r="Y366" t="n">
        <v>0.000258</v>
      </c>
      <c r="Z366" t="n">
        <v>6.8e-06</v>
      </c>
      <c r="AA366" t="n">
        <v>5.2e-05</v>
      </c>
      <c r="AB366" t="n">
        <v>4.8e-06</v>
      </c>
      <c r="AC366" t="inlineStr">
        <is>
          <t>T</t>
        </is>
      </c>
      <c r="AD366" t="n">
        <v>1.75</v>
      </c>
      <c r="AE366" t="n">
        <v>0.00141</v>
      </c>
      <c r="AF366" t="n">
        <v>0.00358</v>
      </c>
      <c r="AG366" t="n">
        <v>2.3e-05</v>
      </c>
      <c r="AH366" t="n">
        <v>1.46</v>
      </c>
      <c r="AI366" t="n">
        <v>0.083</v>
      </c>
      <c r="AJ366" t="n">
        <v>0.00031</v>
      </c>
      <c r="AK366" t="n">
        <v>1.96</v>
      </c>
      <c r="AL366" t="n">
        <v>0.000318</v>
      </c>
      <c r="AM366" t="n">
        <v>0.00162</v>
      </c>
      <c r="AN366" t="n">
        <v>0.00141</v>
      </c>
      <c r="AO366" t="n">
        <v>0.08699999999999999</v>
      </c>
      <c r="AP366" t="n">
        <v>0.00405</v>
      </c>
      <c r="AQ366" t="inlineStr">
        <is>
          <t>T</t>
        </is>
      </c>
      <c r="AR366" t="n">
        <v>0.000374</v>
      </c>
      <c r="AS366" t="inlineStr">
        <is>
          <t>T</t>
        </is>
      </c>
      <c r="AT366" t="n">
        <v>0.000861</v>
      </c>
      <c r="AU366" s="2" t="n">
        <v>2e-07</v>
      </c>
      <c r="AV366" t="inlineStr">
        <is>
          <t>T</t>
        </is>
      </c>
      <c r="AW366" t="inlineStr">
        <is>
          <t>T</t>
        </is>
      </c>
      <c r="AX366" t="n">
        <v>0.469</v>
      </c>
      <c r="AY366" t="n">
        <v>0.0007739999999999999</v>
      </c>
      <c r="AZ366" t="n">
        <v>0.00152</v>
      </c>
      <c r="BA366" t="n">
        <v>4.5e-05</v>
      </c>
      <c r="BB366" t="inlineStr">
        <is>
          <t>T</t>
        </is>
      </c>
      <c r="BC366" t="n">
        <v>0.000297</v>
      </c>
      <c r="BD366" t="n">
        <v>9.399999999999999e-05</v>
      </c>
      <c r="BE366" t="n">
        <v>0.0444</v>
      </c>
      <c r="BF366" t="n">
        <v>1.9e-05</v>
      </c>
      <c r="BG366" t="n">
        <v>4.4e-05</v>
      </c>
      <c r="BH366" t="n">
        <v>9.2e-05</v>
      </c>
      <c r="BI366" t="n">
        <v>0.000293</v>
      </c>
      <c r="BJ366" t="n">
        <v>0.367</v>
      </c>
      <c r="BK366" t="n">
        <v>5.1e-05</v>
      </c>
      <c r="BL366" t="n">
        <v>2e-05</v>
      </c>
      <c r="BM366" t="n">
        <v>7.9e-05</v>
      </c>
      <c r="BN366" t="n">
        <v>0.0094</v>
      </c>
      <c r="BO366" t="n">
        <v>0.000162</v>
      </c>
      <c r="BP366" t="n">
        <v>0.00142</v>
      </c>
      <c r="BQ366" t="n">
        <v>0.000146</v>
      </c>
      <c r="BR366" t="n">
        <v>0.0141</v>
      </c>
      <c r="BS366" t="n">
        <v>0.0098</v>
      </c>
    </row>
    <row r="367">
      <c r="A367" t="inlineStr">
        <is>
          <t>OREAS0060P</t>
        </is>
      </c>
      <c r="B367" t="n">
        <v>0.000489</v>
      </c>
      <c r="C367" t="inlineStr">
        <is>
          <t>T</t>
        </is>
      </c>
      <c r="D367" t="inlineStr">
        <is>
          <t>T</t>
        </is>
      </c>
      <c r="E367" t="n">
        <v>0.00026</v>
      </c>
      <c r="F367" t="inlineStr">
        <is>
          <t>T</t>
        </is>
      </c>
      <c r="G367" t="inlineStr">
        <is>
          <t>T</t>
        </is>
      </c>
      <c r="H367" t="inlineStr">
        <is>
          <t>T</t>
        </is>
      </c>
      <c r="I367" t="inlineStr">
        <is>
          <t>T</t>
        </is>
      </c>
      <c r="J367" t="inlineStr">
        <is>
          <t>T</t>
        </is>
      </c>
      <c r="K367" t="inlineStr">
        <is>
          <t>T</t>
        </is>
      </c>
      <c r="L367" t="inlineStr">
        <is>
          <t>T</t>
        </is>
      </c>
      <c r="M367" t="inlineStr">
        <is>
          <t>T</t>
        </is>
      </c>
      <c r="N367" t="inlineStr">
        <is>
          <t>T</t>
        </is>
      </c>
      <c r="O367" t="inlineStr">
        <is>
          <t>T</t>
        </is>
      </c>
      <c r="P367" t="inlineStr">
        <is>
          <t>T</t>
        </is>
      </c>
      <c r="Q367" t="inlineStr">
        <is>
          <t>T</t>
        </is>
      </c>
      <c r="R367" t="inlineStr">
        <is>
          <t>T</t>
        </is>
      </c>
      <c r="S367" t="inlineStr">
        <is>
          <t>T</t>
        </is>
      </c>
      <c r="T367" t="inlineStr">
        <is>
          <t>T</t>
        </is>
      </c>
      <c r="U367" t="inlineStr">
        <is>
          <t>T</t>
        </is>
      </c>
      <c r="V367" t="inlineStr">
        <is>
          <t>T</t>
        </is>
      </c>
      <c r="W367" t="inlineStr">
        <is>
          <t>T</t>
        </is>
      </c>
      <c r="X367" t="inlineStr">
        <is>
          <t>T</t>
        </is>
      </c>
      <c r="Y367" t="inlineStr">
        <is>
          <t>T</t>
        </is>
      </c>
      <c r="Z367" t="inlineStr">
        <is>
          <t>T</t>
        </is>
      </c>
      <c r="AA367" t="inlineStr">
        <is>
          <t>T</t>
        </is>
      </c>
      <c r="AB367" t="inlineStr">
        <is>
          <t>T</t>
        </is>
      </c>
      <c r="AC367" t="inlineStr">
        <is>
          <t>T</t>
        </is>
      </c>
      <c r="AD367" t="inlineStr">
        <is>
          <t>T</t>
        </is>
      </c>
      <c r="AE367" t="inlineStr">
        <is>
          <t>T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T</t>
        </is>
      </c>
      <c r="AK367" t="inlineStr">
        <is>
          <t>T</t>
        </is>
      </c>
      <c r="AL367" t="inlineStr">
        <is>
          <t>T</t>
        </is>
      </c>
      <c r="AM367" t="inlineStr">
        <is>
          <t>T</t>
        </is>
      </c>
      <c r="AN367" t="inlineStr">
        <is>
          <t>T</t>
        </is>
      </c>
      <c r="AO367" t="inlineStr">
        <is>
          <t>T</t>
        </is>
      </c>
      <c r="AP367" t="inlineStr">
        <is>
          <t>T</t>
        </is>
      </c>
      <c r="AQ367" t="inlineStr">
        <is>
          <t>T</t>
        </is>
      </c>
      <c r="AR367" t="inlineStr">
        <is>
          <t>T</t>
        </is>
      </c>
      <c r="AS367" t="inlineStr">
        <is>
          <t>T</t>
        </is>
      </c>
      <c r="AT367" t="inlineStr">
        <is>
          <t>T</t>
        </is>
      </c>
      <c r="AU367" t="inlineStr">
        <is>
          <t>T</t>
        </is>
      </c>
      <c r="AV367" t="inlineStr">
        <is>
          <t>T</t>
        </is>
      </c>
      <c r="AW367" t="inlineStr">
        <is>
          <t>T</t>
        </is>
      </c>
      <c r="AX367" t="inlineStr">
        <is>
          <t>T</t>
        </is>
      </c>
      <c r="AY367" t="inlineStr">
        <is>
          <t>T</t>
        </is>
      </c>
      <c r="AZ367" t="inlineStr">
        <is>
          <t>T</t>
        </is>
      </c>
      <c r="BA367" t="inlineStr">
        <is>
          <t>T</t>
        </is>
      </c>
      <c r="BB367" t="inlineStr">
        <is>
          <t>T</t>
        </is>
      </c>
      <c r="BC367" t="inlineStr">
        <is>
          <t>T</t>
        </is>
      </c>
      <c r="BD367" t="inlineStr">
        <is>
          <t>T</t>
        </is>
      </c>
      <c r="BE367" t="inlineStr">
        <is>
          <t>T</t>
        </is>
      </c>
      <c r="BF367" t="inlineStr">
        <is>
          <t>T</t>
        </is>
      </c>
      <c r="BG367" t="inlineStr">
        <is>
          <t>T</t>
        </is>
      </c>
      <c r="BH367" t="inlineStr">
        <is>
          <t>T</t>
        </is>
      </c>
      <c r="BI367" t="inlineStr">
        <is>
          <t>T</t>
        </is>
      </c>
      <c r="BJ367" t="inlineStr">
        <is>
          <t>T</t>
        </is>
      </c>
      <c r="BK367" t="inlineStr">
        <is>
          <t>T</t>
        </is>
      </c>
      <c r="BL367" t="inlineStr">
        <is>
          <t>T</t>
        </is>
      </c>
      <c r="BM367" t="inlineStr">
        <is>
          <t>T</t>
        </is>
      </c>
      <c r="BN367" t="inlineStr">
        <is>
          <t>T</t>
        </is>
      </c>
      <c r="BO367" t="inlineStr">
        <is>
          <t>T</t>
        </is>
      </c>
      <c r="BP367" t="inlineStr">
        <is>
          <t>T</t>
        </is>
      </c>
      <c r="BQ367" t="inlineStr">
        <is>
          <t>T</t>
        </is>
      </c>
      <c r="BR367" t="inlineStr">
        <is>
          <t>T</t>
        </is>
      </c>
      <c r="BS367" t="inlineStr">
        <is>
          <t>T</t>
        </is>
      </c>
    </row>
    <row r="368">
      <c r="A368" t="inlineStr">
        <is>
          <t>OREAS0610</t>
        </is>
      </c>
      <c r="B368" t="n">
        <v>0.00484</v>
      </c>
      <c r="C368" t="n">
        <v>5.99</v>
      </c>
      <c r="D368" t="n">
        <v>0.2835</v>
      </c>
      <c r="E368" t="n">
        <v>0.0009829999999999999</v>
      </c>
      <c r="F368" t="inlineStr">
        <is>
          <t>T</t>
        </is>
      </c>
      <c r="G368" t="inlineStr">
        <is>
          <t>T</t>
        </is>
      </c>
      <c r="H368" t="n">
        <v>0.000148</v>
      </c>
      <c r="I368" t="n">
        <v>0.0224</v>
      </c>
      <c r="J368" t="n">
        <v>0.241</v>
      </c>
      <c r="K368" t="n">
        <v>0.00121</v>
      </c>
      <c r="L368" t="n">
        <v>0.00467</v>
      </c>
      <c r="M368" t="inlineStr">
        <is>
          <t>T</t>
        </is>
      </c>
      <c r="N368" t="n">
        <v>0.000772</v>
      </c>
      <c r="O368" t="n">
        <v>0.00391</v>
      </c>
      <c r="P368" t="n">
        <v>0.000216</v>
      </c>
      <c r="Q368" t="n">
        <v>0.971</v>
      </c>
      <c r="R368" t="n">
        <v>0.000153</v>
      </c>
      <c r="S368" t="n">
        <v>5.9e-05</v>
      </c>
      <c r="T368" t="n">
        <v>7.7e-05</v>
      </c>
      <c r="U368" t="n">
        <v>2.37</v>
      </c>
      <c r="V368" t="n">
        <v>0.00244</v>
      </c>
      <c r="W368" t="n">
        <v>0.000286</v>
      </c>
      <c r="X368" t="inlineStr">
        <is>
          <t>T</t>
        </is>
      </c>
      <c r="Y368" t="n">
        <v>0.000201</v>
      </c>
      <c r="Z368" t="n">
        <v>8.000000000000001e-05</v>
      </c>
      <c r="AA368" t="n">
        <v>2.2e-05</v>
      </c>
      <c r="AB368" t="n">
        <v>0.00039</v>
      </c>
      <c r="AC368" t="inlineStr">
        <is>
          <t>T</t>
        </is>
      </c>
      <c r="AD368" t="n">
        <v>1.98</v>
      </c>
      <c r="AE368" t="n">
        <v>0.00204</v>
      </c>
      <c r="AF368" t="n">
        <v>0.00284</v>
      </c>
      <c r="AG368" t="inlineStr">
        <is>
          <t>T</t>
        </is>
      </c>
      <c r="AH368" t="n">
        <v>0.1557</v>
      </c>
      <c r="AI368" t="n">
        <v>0.0078</v>
      </c>
      <c r="AJ368" t="n">
        <v>0.000482</v>
      </c>
      <c r="AK368" t="n">
        <v>0.82</v>
      </c>
      <c r="AL368" t="n">
        <v>0.000827</v>
      </c>
      <c r="AM368" t="n">
        <v>0.00189</v>
      </c>
      <c r="AN368" t="n">
        <v>0.00243</v>
      </c>
      <c r="AO368" t="n">
        <v>0.0554</v>
      </c>
      <c r="AP368" t="n">
        <v>0.06619999999999999</v>
      </c>
      <c r="AQ368" t="inlineStr">
        <is>
          <t>T</t>
        </is>
      </c>
      <c r="AR368" t="n">
        <v>0.000509</v>
      </c>
      <c r="AS368" t="inlineStr">
        <is>
          <t>T</t>
        </is>
      </c>
      <c r="AT368" t="n">
        <v>0.000763</v>
      </c>
      <c r="AU368" t="inlineStr">
        <is>
          <t>T</t>
        </is>
      </c>
      <c r="AV368" t="inlineStr">
        <is>
          <t>T</t>
        </is>
      </c>
      <c r="AW368" t="inlineStr">
        <is>
          <t>T</t>
        </is>
      </c>
      <c r="AX368" t="n">
        <v>4.07</v>
      </c>
      <c r="AY368" t="n">
        <v>0.0299</v>
      </c>
      <c r="AZ368" t="n">
        <v>0.000306</v>
      </c>
      <c r="BA368" t="n">
        <v>0.00291</v>
      </c>
      <c r="BB368" t="inlineStr">
        <is>
          <t>T</t>
        </is>
      </c>
      <c r="BC368" t="n">
        <v>0.000368</v>
      </c>
      <c r="BD368" t="n">
        <v>0.00271</v>
      </c>
      <c r="BE368" t="n">
        <v>0.0306</v>
      </c>
      <c r="BF368" t="n">
        <v>6.8e-05</v>
      </c>
      <c r="BG368" t="n">
        <v>3.1e-05</v>
      </c>
      <c r="BH368" t="n">
        <v>0.00417</v>
      </c>
      <c r="BI368" t="n">
        <v>0.000895</v>
      </c>
      <c r="BJ368" t="n">
        <v>0.167</v>
      </c>
      <c r="BK368" t="n">
        <v>0.000184</v>
      </c>
      <c r="BL368" t="inlineStr">
        <is>
          <t>T</t>
        </is>
      </c>
      <c r="BM368" t="n">
        <v>0.000263</v>
      </c>
      <c r="BN368" t="n">
        <v>0.00116</v>
      </c>
      <c r="BO368" t="n">
        <v>0.000757</v>
      </c>
      <c r="BP368" t="n">
        <v>0.000659</v>
      </c>
      <c r="BQ368" t="n">
        <v>5.2e-05</v>
      </c>
      <c r="BR368" t="n">
        <v>0.1754</v>
      </c>
      <c r="BS368" t="n">
        <v>0.0061</v>
      </c>
    </row>
    <row r="369">
      <c r="A369" t="inlineStr">
        <is>
          <t>OREAS0611</t>
        </is>
      </c>
      <c r="B369" t="n">
        <v>0.00792</v>
      </c>
      <c r="C369" t="n">
        <v>5.78</v>
      </c>
      <c r="D369" t="n">
        <v>0.34</v>
      </c>
      <c r="E369" t="n">
        <v>0.00157</v>
      </c>
      <c r="F369" t="inlineStr">
        <is>
          <t>T</t>
        </is>
      </c>
      <c r="G369" t="inlineStr">
        <is>
          <t>T</t>
        </is>
      </c>
      <c r="H369" t="n">
        <v>0.000146</v>
      </c>
      <c r="I369" t="n">
        <v>0.0265</v>
      </c>
      <c r="J369" t="n">
        <v>0.227</v>
      </c>
      <c r="K369" t="n">
        <v>0.00139</v>
      </c>
      <c r="L369" t="n">
        <v>0.00464</v>
      </c>
      <c r="M369" t="inlineStr">
        <is>
          <t>T</t>
        </is>
      </c>
      <c r="N369" t="n">
        <v>0.00087</v>
      </c>
      <c r="O369" t="n">
        <v>0.0051</v>
      </c>
      <c r="P369" t="n">
        <v>0.000206</v>
      </c>
      <c r="Q369" t="n">
        <v>1.17</v>
      </c>
      <c r="R369" t="n">
        <v>0.000155</v>
      </c>
      <c r="S369" t="n">
        <v>6.1e-05</v>
      </c>
      <c r="T369" t="n">
        <v>7.6e-05</v>
      </c>
      <c r="U369" t="n">
        <v>2.54</v>
      </c>
      <c r="V369" t="n">
        <v>0.00244</v>
      </c>
      <c r="W369" t="n">
        <v>0.000292</v>
      </c>
      <c r="X369" t="inlineStr">
        <is>
          <t>T</t>
        </is>
      </c>
      <c r="Y369" t="n">
        <v>0.000226</v>
      </c>
      <c r="Z369" t="n">
        <v>9.500000000000001e-05</v>
      </c>
      <c r="AA369" t="n">
        <v>2.2e-05</v>
      </c>
      <c r="AB369" t="n">
        <v>0.000468</v>
      </c>
      <c r="AC369" t="inlineStr">
        <is>
          <t>T</t>
        </is>
      </c>
      <c r="AD369" t="n">
        <v>1.86</v>
      </c>
      <c r="AE369" t="n">
        <v>0.00208</v>
      </c>
      <c r="AF369" t="n">
        <v>0.00297</v>
      </c>
      <c r="AG369" t="inlineStr">
        <is>
          <t>T</t>
        </is>
      </c>
      <c r="AH369" t="n">
        <v>0.1472</v>
      </c>
      <c r="AI369" t="n">
        <v>0.007900000000000001</v>
      </c>
      <c r="AJ369" t="n">
        <v>0.000546</v>
      </c>
      <c r="AK369" t="n">
        <v>0.804</v>
      </c>
      <c r="AL369" t="n">
        <v>0.000882</v>
      </c>
      <c r="AM369" t="n">
        <v>0.00194</v>
      </c>
      <c r="AN369" t="n">
        <v>0.00269</v>
      </c>
      <c r="AO369" t="n">
        <v>0.0548</v>
      </c>
      <c r="AP369" t="n">
        <v>0.064</v>
      </c>
      <c r="AQ369" t="inlineStr">
        <is>
          <t>T</t>
        </is>
      </c>
      <c r="AR369" t="n">
        <v>0.000515</v>
      </c>
      <c r="AS369" t="inlineStr">
        <is>
          <t>T</t>
        </is>
      </c>
      <c r="AT369" t="n">
        <v>0.000725</v>
      </c>
      <c r="AU369" t="inlineStr">
        <is>
          <t>T</t>
        </is>
      </c>
      <c r="AV369" t="inlineStr">
        <is>
          <t>T</t>
        </is>
      </c>
      <c r="AW369" t="inlineStr">
        <is>
          <t>T</t>
        </is>
      </c>
      <c r="AX369" t="n">
        <v>4.18</v>
      </c>
      <c r="AY369" t="n">
        <v>0.0365</v>
      </c>
      <c r="AZ369" t="n">
        <v>0.00032</v>
      </c>
      <c r="BA369" t="n">
        <v>0.00348</v>
      </c>
      <c r="BB369" t="inlineStr">
        <is>
          <t>T</t>
        </is>
      </c>
      <c r="BC369" t="n">
        <v>0.00038</v>
      </c>
      <c r="BD369" t="n">
        <v>0.00321</v>
      </c>
      <c r="BE369" t="n">
        <v>0.0317</v>
      </c>
      <c r="BF369" t="n">
        <v>7.1e-05</v>
      </c>
      <c r="BG369" t="n">
        <v>3.1e-05</v>
      </c>
      <c r="BH369" t="n">
        <v>0.0049</v>
      </c>
      <c r="BI369" t="n">
        <v>0.000866</v>
      </c>
      <c r="BJ369" t="n">
        <v>0.192</v>
      </c>
      <c r="BK369" t="n">
        <v>0.000217</v>
      </c>
      <c r="BL369" t="inlineStr">
        <is>
          <t>T</t>
        </is>
      </c>
      <c r="BM369" t="n">
        <v>0.000268</v>
      </c>
      <c r="BN369" t="n">
        <v>0.00127</v>
      </c>
      <c r="BO369" t="n">
        <v>0.000875</v>
      </c>
      <c r="BP369" t="n">
        <v>0.00068</v>
      </c>
      <c r="BQ369" t="n">
        <v>5.5e-05</v>
      </c>
      <c r="BR369" t="n">
        <v>0.2023</v>
      </c>
      <c r="BS369" t="n">
        <v>0.0069</v>
      </c>
    </row>
    <row r="370">
      <c r="A370" t="inlineStr">
        <is>
          <t>OREAS0061d</t>
        </is>
      </c>
      <c r="B370" t="n">
        <v>0.000927</v>
      </c>
      <c r="C370" t="inlineStr">
        <is>
          <t>T</t>
        </is>
      </c>
      <c r="D370" t="inlineStr">
        <is>
          <t>T</t>
        </is>
      </c>
      <c r="E370" t="n">
        <v>0.000476</v>
      </c>
      <c r="F370" t="inlineStr">
        <is>
          <t>T</t>
        </is>
      </c>
      <c r="G370" t="inlineStr">
        <is>
          <t>T</t>
        </is>
      </c>
      <c r="H370" t="inlineStr">
        <is>
          <t>T</t>
        </is>
      </c>
      <c r="I370" t="inlineStr">
        <is>
          <t>T</t>
        </is>
      </c>
      <c r="J370" t="inlineStr">
        <is>
          <t>T</t>
        </is>
      </c>
      <c r="K370" t="inlineStr">
        <is>
          <t>T</t>
        </is>
      </c>
      <c r="L370" t="inlineStr">
        <is>
          <t>T</t>
        </is>
      </c>
      <c r="M370" t="inlineStr">
        <is>
          <t>T</t>
        </is>
      </c>
      <c r="N370" t="inlineStr">
        <is>
          <t>T</t>
        </is>
      </c>
      <c r="O370" t="inlineStr">
        <is>
          <t>T</t>
        </is>
      </c>
      <c r="P370" t="inlineStr">
        <is>
          <t>T</t>
        </is>
      </c>
      <c r="Q370" t="inlineStr">
        <is>
          <t>T</t>
        </is>
      </c>
      <c r="R370" t="inlineStr">
        <is>
          <t>T</t>
        </is>
      </c>
      <c r="S370" t="inlineStr">
        <is>
          <t>T</t>
        </is>
      </c>
      <c r="T370" t="inlineStr">
        <is>
          <t>T</t>
        </is>
      </c>
      <c r="U370" t="inlineStr">
        <is>
          <t>T</t>
        </is>
      </c>
      <c r="V370" t="inlineStr">
        <is>
          <t>T</t>
        </is>
      </c>
      <c r="W370" t="inlineStr">
        <is>
          <t>T</t>
        </is>
      </c>
      <c r="X370" t="inlineStr">
        <is>
          <t>T</t>
        </is>
      </c>
      <c r="Y370" t="inlineStr">
        <is>
          <t>T</t>
        </is>
      </c>
      <c r="Z370" t="inlineStr">
        <is>
          <t>T</t>
        </is>
      </c>
      <c r="AA370" t="inlineStr">
        <is>
          <t>T</t>
        </is>
      </c>
      <c r="AB370" t="inlineStr">
        <is>
          <t>T</t>
        </is>
      </c>
      <c r="AC370" t="inlineStr">
        <is>
          <t>T</t>
        </is>
      </c>
      <c r="AD370" t="inlineStr">
        <is>
          <t>T</t>
        </is>
      </c>
      <c r="AE370" t="inlineStr">
        <is>
          <t>T</t>
        </is>
      </c>
      <c r="AF370" t="inlineStr">
        <is>
          <t>T</t>
        </is>
      </c>
      <c r="AG370" t="inlineStr">
        <is>
          <t>T</t>
        </is>
      </c>
      <c r="AH370" t="inlineStr">
        <is>
          <t>T</t>
        </is>
      </c>
      <c r="AI370" t="inlineStr">
        <is>
          <t>T</t>
        </is>
      </c>
      <c r="AJ370" t="inlineStr">
        <is>
          <t>T</t>
        </is>
      </c>
      <c r="AK370" t="inlineStr">
        <is>
          <t>T</t>
        </is>
      </c>
      <c r="AL370" t="inlineStr">
        <is>
          <t>T</t>
        </is>
      </c>
      <c r="AM370" t="inlineStr">
        <is>
          <t>T</t>
        </is>
      </c>
      <c r="AN370" t="inlineStr">
        <is>
          <t>T</t>
        </is>
      </c>
      <c r="AO370" t="inlineStr">
        <is>
          <t>T</t>
        </is>
      </c>
      <c r="AP370" t="inlineStr">
        <is>
          <t>T</t>
        </is>
      </c>
      <c r="AQ370" t="inlineStr">
        <is>
          <t>T</t>
        </is>
      </c>
      <c r="AR370" t="inlineStr">
        <is>
          <t>T</t>
        </is>
      </c>
      <c r="AS370" t="inlineStr">
        <is>
          <t>T</t>
        </is>
      </c>
      <c r="AT370" t="inlineStr">
        <is>
          <t>T</t>
        </is>
      </c>
      <c r="AU370" t="inlineStr">
        <is>
          <t>T</t>
        </is>
      </c>
      <c r="AV370" t="inlineStr">
        <is>
          <t>T</t>
        </is>
      </c>
      <c r="AW370" t="inlineStr">
        <is>
          <t>T</t>
        </is>
      </c>
      <c r="AX370" t="inlineStr">
        <is>
          <t>T</t>
        </is>
      </c>
      <c r="AY370" t="inlineStr">
        <is>
          <t>T</t>
        </is>
      </c>
      <c r="AZ370" t="inlineStr">
        <is>
          <t>T</t>
        </is>
      </c>
      <c r="BA370" t="inlineStr">
        <is>
          <t>T</t>
        </is>
      </c>
      <c r="BB370" t="inlineStr">
        <is>
          <t>T</t>
        </is>
      </c>
      <c r="BC370" t="inlineStr">
        <is>
          <t>T</t>
        </is>
      </c>
      <c r="BD370" t="inlineStr">
        <is>
          <t>T</t>
        </is>
      </c>
      <c r="BE370" t="inlineStr">
        <is>
          <t>T</t>
        </is>
      </c>
      <c r="BF370" t="inlineStr">
        <is>
          <t>T</t>
        </is>
      </c>
      <c r="BG370" t="inlineStr">
        <is>
          <t>T</t>
        </is>
      </c>
      <c r="BH370" t="inlineStr">
        <is>
          <t>T</t>
        </is>
      </c>
      <c r="BI370" t="inlineStr">
        <is>
          <t>T</t>
        </is>
      </c>
      <c r="BJ370" t="inlineStr">
        <is>
          <t>T</t>
        </is>
      </c>
      <c r="BK370" t="inlineStr">
        <is>
          <t>T</t>
        </is>
      </c>
      <c r="BL370" t="inlineStr">
        <is>
          <t>T</t>
        </is>
      </c>
      <c r="BM370" t="inlineStr">
        <is>
          <t>T</t>
        </is>
      </c>
      <c r="BN370" t="inlineStr">
        <is>
          <t>T</t>
        </is>
      </c>
      <c r="BO370" t="inlineStr">
        <is>
          <t>T</t>
        </is>
      </c>
      <c r="BP370" t="inlineStr">
        <is>
          <t>T</t>
        </is>
      </c>
      <c r="BQ370" t="inlineStr">
        <is>
          <t>T</t>
        </is>
      </c>
      <c r="BR370" t="inlineStr">
        <is>
          <t>T</t>
        </is>
      </c>
      <c r="BS370" t="inlineStr">
        <is>
          <t>T</t>
        </is>
      </c>
    </row>
    <row r="371">
      <c r="A371" t="inlineStr">
        <is>
          <t>OREAS0061e</t>
        </is>
      </c>
      <c r="B371" t="n">
        <v>0.000537</v>
      </c>
      <c r="C371" t="inlineStr">
        <is>
          <t>T</t>
        </is>
      </c>
      <c r="D371" t="inlineStr">
        <is>
          <t>T</t>
        </is>
      </c>
      <c r="E371" t="n">
        <v>0.000443</v>
      </c>
      <c r="F371" t="inlineStr">
        <is>
          <t>T</t>
        </is>
      </c>
      <c r="G371" t="inlineStr">
        <is>
          <t>T</t>
        </is>
      </c>
      <c r="H371" t="inlineStr">
        <is>
          <t>T</t>
        </is>
      </c>
      <c r="I371" t="inlineStr">
        <is>
          <t>T</t>
        </is>
      </c>
      <c r="J371" t="inlineStr">
        <is>
          <t>T</t>
        </is>
      </c>
      <c r="K371" t="inlineStr">
        <is>
          <t>T</t>
        </is>
      </c>
      <c r="L371" t="inlineStr">
        <is>
          <t>T</t>
        </is>
      </c>
      <c r="M371" t="inlineStr">
        <is>
          <t>T</t>
        </is>
      </c>
      <c r="N371" t="inlineStr">
        <is>
          <t>T</t>
        </is>
      </c>
      <c r="O371" t="inlineStr">
        <is>
          <t>T</t>
        </is>
      </c>
      <c r="P371" t="inlineStr">
        <is>
          <t>T</t>
        </is>
      </c>
      <c r="Q371" t="inlineStr">
        <is>
          <t>T</t>
        </is>
      </c>
      <c r="R371" t="inlineStr">
        <is>
          <t>T</t>
        </is>
      </c>
      <c r="S371" t="inlineStr">
        <is>
          <t>T</t>
        </is>
      </c>
      <c r="T371" t="inlineStr">
        <is>
          <t>T</t>
        </is>
      </c>
      <c r="U371" t="inlineStr">
        <is>
          <t>T</t>
        </is>
      </c>
      <c r="V371" t="inlineStr">
        <is>
          <t>T</t>
        </is>
      </c>
      <c r="W371" t="inlineStr">
        <is>
          <t>T</t>
        </is>
      </c>
      <c r="X371" t="inlineStr">
        <is>
          <t>T</t>
        </is>
      </c>
      <c r="Y371" t="inlineStr">
        <is>
          <t>T</t>
        </is>
      </c>
      <c r="Z371" t="inlineStr">
        <is>
          <t>T</t>
        </is>
      </c>
      <c r="AA371" t="inlineStr">
        <is>
          <t>T</t>
        </is>
      </c>
      <c r="AB371" t="inlineStr">
        <is>
          <t>T</t>
        </is>
      </c>
      <c r="AC371" t="inlineStr">
        <is>
          <t>T</t>
        </is>
      </c>
      <c r="AD371" t="inlineStr">
        <is>
          <t>T</t>
        </is>
      </c>
      <c r="AE371" t="inlineStr">
        <is>
          <t>T</t>
        </is>
      </c>
      <c r="AF371" t="inlineStr">
        <is>
          <t>T</t>
        </is>
      </c>
      <c r="AG371" t="inlineStr">
        <is>
          <t>T</t>
        </is>
      </c>
      <c r="AH371" t="inlineStr">
        <is>
          <t>T</t>
        </is>
      </c>
      <c r="AI371" t="inlineStr">
        <is>
          <t>T</t>
        </is>
      </c>
      <c r="AJ371" t="inlineStr">
        <is>
          <t>T</t>
        </is>
      </c>
      <c r="AK371" t="inlineStr">
        <is>
          <t>T</t>
        </is>
      </c>
      <c r="AL371" t="inlineStr">
        <is>
          <t>T</t>
        </is>
      </c>
      <c r="AM371" t="inlineStr">
        <is>
          <t>T</t>
        </is>
      </c>
      <c r="AN371" t="inlineStr">
        <is>
          <t>T</t>
        </is>
      </c>
      <c r="AO371" t="inlineStr">
        <is>
          <t>T</t>
        </is>
      </c>
      <c r="AP371" t="inlineStr">
        <is>
          <t>T</t>
        </is>
      </c>
      <c r="AQ371" t="inlineStr">
        <is>
          <t>T</t>
        </is>
      </c>
      <c r="AR371" t="inlineStr">
        <is>
          <t>T</t>
        </is>
      </c>
      <c r="AS371" t="inlineStr">
        <is>
          <t>T</t>
        </is>
      </c>
      <c r="AT371" t="inlineStr">
        <is>
          <t>T</t>
        </is>
      </c>
      <c r="AU371" t="inlineStr">
        <is>
          <t>T</t>
        </is>
      </c>
      <c r="AV371" t="inlineStr">
        <is>
          <t>T</t>
        </is>
      </c>
      <c r="AW371" t="inlineStr">
        <is>
          <t>T</t>
        </is>
      </c>
      <c r="AX371" t="n">
        <v>0.79</v>
      </c>
      <c r="AY371" t="inlineStr">
        <is>
          <t>T</t>
        </is>
      </c>
      <c r="AZ371" t="inlineStr">
        <is>
          <t>T</t>
        </is>
      </c>
      <c r="BA371" t="inlineStr">
        <is>
          <t>T</t>
        </is>
      </c>
      <c r="BB371" t="inlineStr">
        <is>
          <t>T</t>
        </is>
      </c>
      <c r="BC371" t="inlineStr">
        <is>
          <t>T</t>
        </is>
      </c>
      <c r="BD371" t="inlineStr">
        <is>
          <t>T</t>
        </is>
      </c>
      <c r="BE371" t="inlineStr">
        <is>
          <t>T</t>
        </is>
      </c>
      <c r="BF371" t="inlineStr">
        <is>
          <t>T</t>
        </is>
      </c>
      <c r="BG371" t="inlineStr">
        <is>
          <t>T</t>
        </is>
      </c>
      <c r="BH371" t="inlineStr">
        <is>
          <t>T</t>
        </is>
      </c>
      <c r="BI371" t="inlineStr">
        <is>
          <t>T</t>
        </is>
      </c>
      <c r="BJ371" t="inlineStr">
        <is>
          <t>T</t>
        </is>
      </c>
      <c r="BK371" t="inlineStr">
        <is>
          <t>T</t>
        </is>
      </c>
      <c r="BL371" t="inlineStr">
        <is>
          <t>T</t>
        </is>
      </c>
      <c r="BM371" t="inlineStr">
        <is>
          <t>T</t>
        </is>
      </c>
      <c r="BN371" t="inlineStr">
        <is>
          <t>T</t>
        </is>
      </c>
      <c r="BO371" t="inlineStr">
        <is>
          <t>T</t>
        </is>
      </c>
      <c r="BP371" t="inlineStr">
        <is>
          <t>T</t>
        </is>
      </c>
      <c r="BQ371" t="inlineStr">
        <is>
          <t>T</t>
        </is>
      </c>
      <c r="BR371" t="inlineStr">
        <is>
          <t>T</t>
        </is>
      </c>
      <c r="BS371" t="inlineStr">
        <is>
          <t>T</t>
        </is>
      </c>
    </row>
    <row r="372">
      <c r="A372" t="inlineStr">
        <is>
          <t>OREAS0061f</t>
        </is>
      </c>
      <c r="B372" t="n">
        <v>0.000361</v>
      </c>
      <c r="C372" t="n">
        <v>5.37</v>
      </c>
      <c r="D372" t="n">
        <v>0.00122</v>
      </c>
      <c r="E372" t="n">
        <v>0.00046</v>
      </c>
      <c r="F372" t="inlineStr">
        <is>
          <t>T</t>
        </is>
      </c>
      <c r="G372" t="n">
        <v>0.0257</v>
      </c>
      <c r="H372" t="n">
        <v>7.6e-05</v>
      </c>
      <c r="I372" t="n">
        <v>1e-05</v>
      </c>
      <c r="J372" t="n">
        <v>7.54</v>
      </c>
      <c r="K372" t="n">
        <v>1.3e-05</v>
      </c>
      <c r="L372" t="n">
        <v>0.00225</v>
      </c>
      <c r="M372" t="inlineStr">
        <is>
          <t>T</t>
        </is>
      </c>
      <c r="N372" t="n">
        <v>0.000985</v>
      </c>
      <c r="O372" t="n">
        <v>0.0022</v>
      </c>
      <c r="P372" t="n">
        <v>0.00039</v>
      </c>
      <c r="Q372" t="n">
        <v>0.00402</v>
      </c>
      <c r="R372" t="n">
        <v>0.000202</v>
      </c>
      <c r="S372" t="n">
        <v>0.000119</v>
      </c>
      <c r="T372" t="n">
        <v>6.9e-05</v>
      </c>
      <c r="U372" t="n">
        <v>2.67</v>
      </c>
      <c r="V372" t="n">
        <v>0.00115</v>
      </c>
      <c r="W372" t="n">
        <v>0.000233</v>
      </c>
      <c r="X372" t="inlineStr">
        <is>
          <t>T</t>
        </is>
      </c>
      <c r="Y372" t="n">
        <v>0.000188</v>
      </c>
      <c r="Z372" t="n">
        <v>9.9e-06</v>
      </c>
      <c r="AA372" t="n">
        <v>4e-05</v>
      </c>
      <c r="AB372" t="n">
        <v>3.2e-06</v>
      </c>
      <c r="AC372" t="inlineStr">
        <is>
          <t>T</t>
        </is>
      </c>
      <c r="AD372" t="n">
        <v>1.54</v>
      </c>
      <c r="AE372" t="n">
        <v>0.00105</v>
      </c>
      <c r="AF372" t="n">
        <v>0.00357</v>
      </c>
      <c r="AG372" t="n">
        <v>1.7e-05</v>
      </c>
      <c r="AH372" t="n">
        <v>1</v>
      </c>
      <c r="AI372" t="n">
        <v>0.065</v>
      </c>
      <c r="AJ372" t="n">
        <v>0.000208</v>
      </c>
      <c r="AK372" t="n">
        <v>1.28</v>
      </c>
      <c r="AL372" t="n">
        <v>0.000228</v>
      </c>
      <c r="AM372" t="n">
        <v>0.00122</v>
      </c>
      <c r="AN372" t="n">
        <v>0.00131</v>
      </c>
      <c r="AO372" t="n">
        <v>0.065</v>
      </c>
      <c r="AP372" t="n">
        <v>0.00101</v>
      </c>
      <c r="AQ372" t="inlineStr">
        <is>
          <t>T</t>
        </is>
      </c>
      <c r="AR372" t="n">
        <v>0.00029</v>
      </c>
      <c r="AS372" t="inlineStr">
        <is>
          <t>T</t>
        </is>
      </c>
      <c r="AT372" t="n">
        <v>0.000879</v>
      </c>
      <c r="AU372" t="inlineStr">
        <is>
          <t>T</t>
        </is>
      </c>
      <c r="AV372" t="inlineStr">
        <is>
          <t>T</t>
        </is>
      </c>
      <c r="AW372" t="inlineStr">
        <is>
          <t>T</t>
        </is>
      </c>
      <c r="AX372" t="n">
        <v>0.406</v>
      </c>
      <c r="AY372" t="n">
        <v>0.00016</v>
      </c>
      <c r="AZ372" t="n">
        <v>0.00106</v>
      </c>
      <c r="BA372" t="inlineStr">
        <is>
          <t>T</t>
        </is>
      </c>
      <c r="BB372" t="inlineStr">
        <is>
          <t>T</t>
        </is>
      </c>
      <c r="BC372" t="n">
        <v>0.000211</v>
      </c>
      <c r="BD372" t="n">
        <v>7.1e-05</v>
      </c>
      <c r="BE372" t="n">
        <v>0.0359</v>
      </c>
      <c r="BF372" t="inlineStr">
        <is>
          <t>T</t>
        </is>
      </c>
      <c r="BG372" t="n">
        <v>3.5e-05</v>
      </c>
      <c r="BH372" t="n">
        <v>0.000113</v>
      </c>
      <c r="BI372" t="n">
        <v>0.0002</v>
      </c>
      <c r="BJ372" t="n">
        <v>0.263</v>
      </c>
      <c r="BK372" t="n">
        <v>6e-05</v>
      </c>
      <c r="BL372" t="n">
        <v>1.5e-05</v>
      </c>
      <c r="BM372" t="n">
        <v>5.3e-05</v>
      </c>
      <c r="BN372" t="n">
        <v>0.0063</v>
      </c>
      <c r="BO372" t="n">
        <v>0.000204</v>
      </c>
      <c r="BP372" t="n">
        <v>0.00102</v>
      </c>
      <c r="BQ372" t="n">
        <v>0.00011</v>
      </c>
      <c r="BR372" t="n">
        <v>0.0051</v>
      </c>
      <c r="BS372" t="n">
        <v>0.0072</v>
      </c>
    </row>
    <row r="373">
      <c r="A373" t="inlineStr">
        <is>
          <t>OREAS0061h</t>
        </is>
      </c>
      <c r="B373" t="n">
        <v>0.000365</v>
      </c>
      <c r="C373" t="n">
        <v>6.75</v>
      </c>
      <c r="D373" t="n">
        <v>0.0292</v>
      </c>
      <c r="E373" t="n">
        <v>0.000442</v>
      </c>
      <c r="F373" t="n">
        <v>0.000923</v>
      </c>
      <c r="G373" t="n">
        <v>0.0433</v>
      </c>
      <c r="H373" t="n">
        <v>0.000106</v>
      </c>
      <c r="I373" t="n">
        <v>1.4e-05</v>
      </c>
      <c r="J373" t="n">
        <v>3.35</v>
      </c>
      <c r="K373" t="n">
        <v>2.5e-05</v>
      </c>
      <c r="L373" t="n">
        <v>0.00327</v>
      </c>
      <c r="M373" t="inlineStr">
        <is>
          <t>T</t>
        </is>
      </c>
      <c r="N373" t="n">
        <v>0.00139</v>
      </c>
      <c r="O373" t="n">
        <v>0.00223</v>
      </c>
      <c r="P373" t="n">
        <v>0.000505</v>
      </c>
      <c r="Q373" t="n">
        <v>0.008399999999999999</v>
      </c>
      <c r="R373" t="n">
        <v>0.000242</v>
      </c>
      <c r="S373" t="n">
        <v>0.000146</v>
      </c>
      <c r="T373" t="n">
        <v>8.6e-05</v>
      </c>
      <c r="U373" t="n">
        <v>3.78</v>
      </c>
      <c r="V373" t="n">
        <v>0.00149</v>
      </c>
      <c r="W373" t="n">
        <v>0.000299</v>
      </c>
      <c r="X373" t="n">
        <v>8.600000000000001e-06</v>
      </c>
      <c r="Y373" t="n">
        <v>0.000248</v>
      </c>
      <c r="Z373" t="n">
        <v>7.1e-06</v>
      </c>
      <c r="AA373" t="n">
        <v>5.2e-05</v>
      </c>
      <c r="AB373" t="n">
        <v>4.8e-06</v>
      </c>
      <c r="AC373" t="inlineStr">
        <is>
          <t>T</t>
        </is>
      </c>
      <c r="AD373" t="n">
        <v>2.08</v>
      </c>
      <c r="AE373" t="n">
        <v>0.00153</v>
      </c>
      <c r="AF373" t="n">
        <v>0.00424</v>
      </c>
      <c r="AG373" t="n">
        <v>2.1e-05</v>
      </c>
      <c r="AH373" t="n">
        <v>1.37</v>
      </c>
      <c r="AI373" t="n">
        <v>0.08799999999999999</v>
      </c>
      <c r="AJ373" t="n">
        <v>0.000382</v>
      </c>
      <c r="AK373" t="n">
        <v>1.7</v>
      </c>
      <c r="AL373" t="n">
        <v>0.00034</v>
      </c>
      <c r="AM373" t="n">
        <v>0.00163</v>
      </c>
      <c r="AN373" t="n">
        <v>0.00123</v>
      </c>
      <c r="AO373" t="n">
        <v>0.083</v>
      </c>
      <c r="AP373" t="n">
        <v>0.00268</v>
      </c>
      <c r="AQ373" t="inlineStr">
        <is>
          <t>T</t>
        </is>
      </c>
      <c r="AR373" t="n">
        <v>0.000401</v>
      </c>
      <c r="AS373" t="inlineStr">
        <is>
          <t>T</t>
        </is>
      </c>
      <c r="AT373" t="n">
        <v>0.00108</v>
      </c>
      <c r="AU373" s="2" t="n">
        <v>2e-07</v>
      </c>
      <c r="AV373" t="inlineStr">
        <is>
          <t>T</t>
        </is>
      </c>
      <c r="AW373" t="inlineStr">
        <is>
          <t>T</t>
        </is>
      </c>
      <c r="AX373" t="n">
        <v>0.581</v>
      </c>
      <c r="AY373" t="n">
        <v>0.0269</v>
      </c>
      <c r="AZ373" t="n">
        <v>0.00151</v>
      </c>
      <c r="BA373" t="n">
        <v>5.8e-05</v>
      </c>
      <c r="BB373" t="inlineStr">
        <is>
          <t>T</t>
        </is>
      </c>
      <c r="BC373" t="n">
        <v>0.000293</v>
      </c>
      <c r="BD373" t="n">
        <v>0.000108</v>
      </c>
      <c r="BE373" t="n">
        <v>0.0387</v>
      </c>
      <c r="BF373" t="n">
        <v>2.1e-05</v>
      </c>
      <c r="BG373" t="n">
        <v>4.2e-05</v>
      </c>
      <c r="BH373" t="n">
        <v>0.000105</v>
      </c>
      <c r="BI373" t="n">
        <v>0.000383</v>
      </c>
      <c r="BJ373" t="n">
        <v>0.356</v>
      </c>
      <c r="BK373" t="n">
        <v>6.3e-05</v>
      </c>
      <c r="BL373" t="n">
        <v>2.1e-05</v>
      </c>
      <c r="BM373" t="n">
        <v>0.000101</v>
      </c>
      <c r="BN373" t="n">
        <v>0.0089</v>
      </c>
      <c r="BO373" t="n">
        <v>0.000415</v>
      </c>
      <c r="BP373" t="n">
        <v>0.00135</v>
      </c>
      <c r="BQ373" t="n">
        <v>0.000144</v>
      </c>
      <c r="BR373" t="n">
        <v>0.0101</v>
      </c>
      <c r="BS373" t="n">
        <v>0.0091</v>
      </c>
    </row>
    <row r="374">
      <c r="A374" t="inlineStr">
        <is>
          <t>OREAS0061Pa</t>
        </is>
      </c>
      <c r="B374" t="n">
        <v>0.000854</v>
      </c>
      <c r="C374" t="inlineStr">
        <is>
          <t>T</t>
        </is>
      </c>
      <c r="D374" t="inlineStr">
        <is>
          <t>T</t>
        </is>
      </c>
      <c r="E374" t="n">
        <v>0.000446</v>
      </c>
      <c r="F374" t="inlineStr">
        <is>
          <t>T</t>
        </is>
      </c>
      <c r="G374" t="inlineStr">
        <is>
          <t>T</t>
        </is>
      </c>
      <c r="H374" t="inlineStr">
        <is>
          <t>T</t>
        </is>
      </c>
      <c r="I374" t="inlineStr">
        <is>
          <t>T</t>
        </is>
      </c>
      <c r="J374" t="inlineStr">
        <is>
          <t>T</t>
        </is>
      </c>
      <c r="K374" t="inlineStr">
        <is>
          <t>T</t>
        </is>
      </c>
      <c r="L374" t="inlineStr">
        <is>
          <t>T</t>
        </is>
      </c>
      <c r="M374" t="inlineStr">
        <is>
          <t>T</t>
        </is>
      </c>
      <c r="N374" t="inlineStr">
        <is>
          <t>T</t>
        </is>
      </c>
      <c r="O374" t="inlineStr">
        <is>
          <t>T</t>
        </is>
      </c>
      <c r="P374" t="inlineStr">
        <is>
          <t>T</t>
        </is>
      </c>
      <c r="Q374" t="inlineStr">
        <is>
          <t>T</t>
        </is>
      </c>
      <c r="R374" t="inlineStr">
        <is>
          <t>T</t>
        </is>
      </c>
      <c r="S374" t="inlineStr">
        <is>
          <t>T</t>
        </is>
      </c>
      <c r="T374" t="inlineStr">
        <is>
          <t>T</t>
        </is>
      </c>
      <c r="U374" t="inlineStr">
        <is>
          <t>T</t>
        </is>
      </c>
      <c r="V374" t="inlineStr">
        <is>
          <t>T</t>
        </is>
      </c>
      <c r="W374" t="inlineStr">
        <is>
          <t>T</t>
        </is>
      </c>
      <c r="X374" t="inlineStr">
        <is>
          <t>T</t>
        </is>
      </c>
      <c r="Y374" t="inlineStr">
        <is>
          <t>T</t>
        </is>
      </c>
      <c r="Z374" t="inlineStr">
        <is>
          <t>T</t>
        </is>
      </c>
      <c r="AA374" t="inlineStr">
        <is>
          <t>T</t>
        </is>
      </c>
      <c r="AB374" t="inlineStr">
        <is>
          <t>T</t>
        </is>
      </c>
      <c r="AC374" t="inlineStr">
        <is>
          <t>T</t>
        </is>
      </c>
      <c r="AD374" t="inlineStr">
        <is>
          <t>T</t>
        </is>
      </c>
      <c r="AE374" t="inlineStr">
        <is>
          <t>T</t>
        </is>
      </c>
      <c r="AF374" t="inlineStr">
        <is>
          <t>T</t>
        </is>
      </c>
      <c r="AG374" t="inlineStr">
        <is>
          <t>T</t>
        </is>
      </c>
      <c r="AH374" t="inlineStr">
        <is>
          <t>T</t>
        </is>
      </c>
      <c r="AI374" t="inlineStr">
        <is>
          <t>T</t>
        </is>
      </c>
      <c r="AJ374" t="inlineStr">
        <is>
          <t>T</t>
        </is>
      </c>
      <c r="AK374" t="inlineStr">
        <is>
          <t>T</t>
        </is>
      </c>
      <c r="AL374" t="inlineStr">
        <is>
          <t>T</t>
        </is>
      </c>
      <c r="AM374" t="inlineStr">
        <is>
          <t>T</t>
        </is>
      </c>
      <c r="AN374" t="inlineStr">
        <is>
          <t>T</t>
        </is>
      </c>
      <c r="AO374" t="inlineStr">
        <is>
          <t>T</t>
        </is>
      </c>
      <c r="AP374" t="inlineStr">
        <is>
          <t>T</t>
        </is>
      </c>
      <c r="AQ374" t="inlineStr">
        <is>
          <t>T</t>
        </is>
      </c>
      <c r="AR374" t="inlineStr">
        <is>
          <t>T</t>
        </is>
      </c>
      <c r="AS374" t="inlineStr">
        <is>
          <t>T</t>
        </is>
      </c>
      <c r="AT374" t="inlineStr">
        <is>
          <t>T</t>
        </is>
      </c>
      <c r="AU374" t="inlineStr">
        <is>
          <t>T</t>
        </is>
      </c>
      <c r="AV374" t="inlineStr">
        <is>
          <t>T</t>
        </is>
      </c>
      <c r="AW374" t="inlineStr">
        <is>
          <t>T</t>
        </is>
      </c>
      <c r="AX374" t="inlineStr">
        <is>
          <t>T</t>
        </is>
      </c>
      <c r="AY374" t="inlineStr">
        <is>
          <t>T</t>
        </is>
      </c>
      <c r="AZ374" t="inlineStr">
        <is>
          <t>T</t>
        </is>
      </c>
      <c r="BA374" t="inlineStr">
        <is>
          <t>T</t>
        </is>
      </c>
      <c r="BB374" t="inlineStr">
        <is>
          <t>T</t>
        </is>
      </c>
      <c r="BC374" t="inlineStr">
        <is>
          <t>T</t>
        </is>
      </c>
      <c r="BD374" t="inlineStr">
        <is>
          <t>T</t>
        </is>
      </c>
      <c r="BE374" t="inlineStr">
        <is>
          <t>T</t>
        </is>
      </c>
      <c r="BF374" t="inlineStr">
        <is>
          <t>T</t>
        </is>
      </c>
      <c r="BG374" t="inlineStr">
        <is>
          <t>T</t>
        </is>
      </c>
      <c r="BH374" t="inlineStr">
        <is>
          <t>T</t>
        </is>
      </c>
      <c r="BI374" t="inlineStr">
        <is>
          <t>T</t>
        </is>
      </c>
      <c r="BJ374" t="inlineStr">
        <is>
          <t>T</t>
        </is>
      </c>
      <c r="BK374" t="inlineStr">
        <is>
          <t>T</t>
        </is>
      </c>
      <c r="BL374" t="inlineStr">
        <is>
          <t>T</t>
        </is>
      </c>
      <c r="BM374" t="inlineStr">
        <is>
          <t>T</t>
        </is>
      </c>
      <c r="BN374" t="inlineStr">
        <is>
          <t>T</t>
        </is>
      </c>
      <c r="BO374" t="inlineStr">
        <is>
          <t>T</t>
        </is>
      </c>
      <c r="BP374" t="inlineStr">
        <is>
          <t>T</t>
        </is>
      </c>
      <c r="BQ374" t="inlineStr">
        <is>
          <t>T</t>
        </is>
      </c>
      <c r="BR374" t="inlineStr">
        <is>
          <t>T</t>
        </is>
      </c>
      <c r="BS374" t="inlineStr">
        <is>
          <t>T</t>
        </is>
      </c>
    </row>
    <row r="375">
      <c r="A375" t="inlineStr">
        <is>
          <t>OREAS0061Pb</t>
        </is>
      </c>
      <c r="B375" t="n">
        <v>0.0009</v>
      </c>
      <c r="C375" t="inlineStr">
        <is>
          <t>T</t>
        </is>
      </c>
      <c r="D375" t="inlineStr">
        <is>
          <t>T</t>
        </is>
      </c>
      <c r="E375" t="n">
        <v>0.000475</v>
      </c>
      <c r="F375" t="inlineStr">
        <is>
          <t>T</t>
        </is>
      </c>
      <c r="G375" t="inlineStr">
        <is>
          <t>T</t>
        </is>
      </c>
      <c r="H375" t="inlineStr">
        <is>
          <t>T</t>
        </is>
      </c>
      <c r="I375" t="inlineStr">
        <is>
          <t>T</t>
        </is>
      </c>
      <c r="J375" t="inlineStr">
        <is>
          <t>T</t>
        </is>
      </c>
      <c r="K375" t="inlineStr">
        <is>
          <t>T</t>
        </is>
      </c>
      <c r="L375" t="inlineStr">
        <is>
          <t>T</t>
        </is>
      </c>
      <c r="M375" t="inlineStr">
        <is>
          <t>T</t>
        </is>
      </c>
      <c r="N375" t="inlineStr">
        <is>
          <t>T</t>
        </is>
      </c>
      <c r="O375" t="inlineStr">
        <is>
          <t>T</t>
        </is>
      </c>
      <c r="P375" t="inlineStr">
        <is>
          <t>T</t>
        </is>
      </c>
      <c r="Q375" t="inlineStr">
        <is>
          <t>T</t>
        </is>
      </c>
      <c r="R375" t="inlineStr">
        <is>
          <t>T</t>
        </is>
      </c>
      <c r="S375" t="inlineStr">
        <is>
          <t>T</t>
        </is>
      </c>
      <c r="T375" t="inlineStr">
        <is>
          <t>T</t>
        </is>
      </c>
      <c r="U375" t="inlineStr">
        <is>
          <t>T</t>
        </is>
      </c>
      <c r="V375" t="inlineStr">
        <is>
          <t>T</t>
        </is>
      </c>
      <c r="W375" t="inlineStr">
        <is>
          <t>T</t>
        </is>
      </c>
      <c r="X375" t="inlineStr">
        <is>
          <t>T</t>
        </is>
      </c>
      <c r="Y375" t="inlineStr">
        <is>
          <t>T</t>
        </is>
      </c>
      <c r="Z375" t="inlineStr">
        <is>
          <t>T</t>
        </is>
      </c>
      <c r="AA375" t="inlineStr">
        <is>
          <t>T</t>
        </is>
      </c>
      <c r="AB375" t="inlineStr">
        <is>
          <t>T</t>
        </is>
      </c>
      <c r="AC375" t="inlineStr">
        <is>
          <t>T</t>
        </is>
      </c>
      <c r="AD375" t="inlineStr">
        <is>
          <t>T</t>
        </is>
      </c>
      <c r="AE375" t="inlineStr">
        <is>
          <t>T</t>
        </is>
      </c>
      <c r="AF375" t="inlineStr">
        <is>
          <t>T</t>
        </is>
      </c>
      <c r="AG375" t="inlineStr">
        <is>
          <t>T</t>
        </is>
      </c>
      <c r="AH375" t="inlineStr">
        <is>
          <t>T</t>
        </is>
      </c>
      <c r="AI375" t="inlineStr">
        <is>
          <t>T</t>
        </is>
      </c>
      <c r="AJ375" t="inlineStr">
        <is>
          <t>T</t>
        </is>
      </c>
      <c r="AK375" t="inlineStr">
        <is>
          <t>T</t>
        </is>
      </c>
      <c r="AL375" t="inlineStr">
        <is>
          <t>T</t>
        </is>
      </c>
      <c r="AM375" t="inlineStr">
        <is>
          <t>T</t>
        </is>
      </c>
      <c r="AN375" t="inlineStr">
        <is>
          <t>T</t>
        </is>
      </c>
      <c r="AO375" t="inlineStr">
        <is>
          <t>T</t>
        </is>
      </c>
      <c r="AP375" t="inlineStr">
        <is>
          <t>T</t>
        </is>
      </c>
      <c r="AQ375" t="inlineStr">
        <is>
          <t>T</t>
        </is>
      </c>
      <c r="AR375" t="inlineStr">
        <is>
          <t>T</t>
        </is>
      </c>
      <c r="AS375" t="inlineStr">
        <is>
          <t>T</t>
        </is>
      </c>
      <c r="AT375" t="inlineStr">
        <is>
          <t>T</t>
        </is>
      </c>
      <c r="AU375" t="inlineStr">
        <is>
          <t>T</t>
        </is>
      </c>
      <c r="AV375" t="inlineStr">
        <is>
          <t>T</t>
        </is>
      </c>
      <c r="AW375" t="inlineStr">
        <is>
          <t>T</t>
        </is>
      </c>
      <c r="AX375" t="inlineStr">
        <is>
          <t>T</t>
        </is>
      </c>
      <c r="AY375" t="inlineStr">
        <is>
          <t>T</t>
        </is>
      </c>
      <c r="AZ375" t="inlineStr">
        <is>
          <t>T</t>
        </is>
      </c>
      <c r="BA375" t="inlineStr">
        <is>
          <t>T</t>
        </is>
      </c>
      <c r="BB375" t="inlineStr">
        <is>
          <t>T</t>
        </is>
      </c>
      <c r="BC375" t="inlineStr">
        <is>
          <t>T</t>
        </is>
      </c>
      <c r="BD375" t="inlineStr">
        <is>
          <t>T</t>
        </is>
      </c>
      <c r="BE375" t="inlineStr">
        <is>
          <t>T</t>
        </is>
      </c>
      <c r="BF375" t="inlineStr">
        <is>
          <t>T</t>
        </is>
      </c>
      <c r="BG375" t="inlineStr">
        <is>
          <t>T</t>
        </is>
      </c>
      <c r="BH375" t="inlineStr">
        <is>
          <t>T</t>
        </is>
      </c>
      <c r="BI375" t="inlineStr">
        <is>
          <t>T</t>
        </is>
      </c>
      <c r="BJ375" t="inlineStr">
        <is>
          <t>T</t>
        </is>
      </c>
      <c r="BK375" t="inlineStr">
        <is>
          <t>T</t>
        </is>
      </c>
      <c r="BL375" t="inlineStr">
        <is>
          <t>T</t>
        </is>
      </c>
      <c r="BM375" t="inlineStr">
        <is>
          <t>T</t>
        </is>
      </c>
      <c r="BN375" t="inlineStr">
        <is>
          <t>T</t>
        </is>
      </c>
      <c r="BO375" t="inlineStr">
        <is>
          <t>T</t>
        </is>
      </c>
      <c r="BP375" t="inlineStr">
        <is>
          <t>T</t>
        </is>
      </c>
      <c r="BQ375" t="inlineStr">
        <is>
          <t>T</t>
        </is>
      </c>
      <c r="BR375" t="inlineStr">
        <is>
          <t>T</t>
        </is>
      </c>
      <c r="BS375" t="inlineStr">
        <is>
          <t>T</t>
        </is>
      </c>
    </row>
    <row r="376">
      <c r="A376" t="inlineStr">
        <is>
          <t>OREAS0620</t>
        </is>
      </c>
      <c r="B376" t="n">
        <v>0.00384</v>
      </c>
      <c r="C376" t="n">
        <v>6.72</v>
      </c>
      <c r="D376" t="n">
        <v>0.005</v>
      </c>
      <c r="E376" t="n">
        <v>6.85e-05</v>
      </c>
      <c r="F376" t="inlineStr">
        <is>
          <t>T</t>
        </is>
      </c>
      <c r="G376" t="n">
        <v>0.2487</v>
      </c>
      <c r="H376" t="n">
        <v>0.000236</v>
      </c>
      <c r="I376" t="n">
        <v>0.000193</v>
      </c>
      <c r="J376" t="n">
        <v>1.6</v>
      </c>
      <c r="K376" t="n">
        <v>0.0163</v>
      </c>
      <c r="L376" t="n">
        <v>0.0064</v>
      </c>
      <c r="M376" t="inlineStr">
        <is>
          <t>T</t>
        </is>
      </c>
      <c r="N376" t="n">
        <v>0.00121</v>
      </c>
      <c r="O376" t="n">
        <v>0.00219</v>
      </c>
      <c r="P376" t="n">
        <v>0.000501</v>
      </c>
      <c r="Q376" t="n">
        <v>0.173</v>
      </c>
      <c r="R376" t="inlineStr">
        <is>
          <t>T</t>
        </is>
      </c>
      <c r="S376" t="inlineStr">
        <is>
          <t>T</t>
        </is>
      </c>
      <c r="T376" t="inlineStr">
        <is>
          <t>T</t>
        </is>
      </c>
      <c r="U376" t="n">
        <v>2.94</v>
      </c>
      <c r="V376" t="n">
        <v>0.00237</v>
      </c>
      <c r="W376" t="inlineStr">
        <is>
          <t>T</t>
        </is>
      </c>
      <c r="X376" t="inlineStr">
        <is>
          <t>T</t>
        </is>
      </c>
      <c r="Y376" t="n">
        <v>0.000561</v>
      </c>
      <c r="Z376" t="n">
        <v>0.000214</v>
      </c>
      <c r="AA376" t="inlineStr">
        <is>
          <t>T</t>
        </is>
      </c>
      <c r="AB376" t="n">
        <v>0.000115</v>
      </c>
      <c r="AC376" t="inlineStr">
        <is>
          <t>T</t>
        </is>
      </c>
      <c r="AD376" t="n">
        <v>2.63</v>
      </c>
      <c r="AE376" t="n">
        <v>0.00297</v>
      </c>
      <c r="AF376" t="n">
        <v>0.002</v>
      </c>
      <c r="AG376" t="n">
        <v>1.1e-05</v>
      </c>
      <c r="AH376" t="n">
        <v>0.341</v>
      </c>
      <c r="AI376" t="n">
        <v>0.044</v>
      </c>
      <c r="AJ376" t="n">
        <v>0.000947</v>
      </c>
      <c r="AK376" t="n">
        <v>1.94</v>
      </c>
      <c r="AL376" t="n">
        <v>0.00131</v>
      </c>
      <c r="AM376" t="n">
        <v>0.00333</v>
      </c>
      <c r="AN376" t="n">
        <v>0.00144</v>
      </c>
      <c r="AO376" t="n">
        <v>0.0353</v>
      </c>
      <c r="AP376" t="n">
        <v>0.774</v>
      </c>
      <c r="AQ376" t="inlineStr">
        <is>
          <t>T</t>
        </is>
      </c>
      <c r="AR376" t="n">
        <v>0.000896</v>
      </c>
      <c r="AS376" t="inlineStr">
        <is>
          <t>T</t>
        </is>
      </c>
      <c r="AT376" t="n">
        <v>0.0123</v>
      </c>
      <c r="AU376" t="inlineStr">
        <is>
          <t>T</t>
        </is>
      </c>
      <c r="AV376" t="inlineStr">
        <is>
          <t>T</t>
        </is>
      </c>
      <c r="AW376" t="inlineStr">
        <is>
          <t>T</t>
        </is>
      </c>
      <c r="AX376" t="n">
        <v>2.47</v>
      </c>
      <c r="AY376" t="n">
        <v>0.0076</v>
      </c>
      <c r="AZ376" t="n">
        <v>0.00052</v>
      </c>
      <c r="BA376" s="2" t="n">
        <v>0.0005</v>
      </c>
      <c r="BB376" t="n">
        <v>29.82</v>
      </c>
      <c r="BC376" t="inlineStr">
        <is>
          <t>T</t>
        </is>
      </c>
      <c r="BD376" t="n">
        <v>0.000488</v>
      </c>
      <c r="BE376" t="n">
        <v>0.0131</v>
      </c>
      <c r="BF376" t="n">
        <v>0.000113</v>
      </c>
      <c r="BG376" t="n">
        <v>5.8e-05</v>
      </c>
      <c r="BH376" t="inlineStr">
        <is>
          <t>T</t>
        </is>
      </c>
      <c r="BI376" t="n">
        <v>0.0011</v>
      </c>
      <c r="BJ376" t="n">
        <v>0.135</v>
      </c>
      <c r="BK376" t="n">
        <v>0.000161</v>
      </c>
      <c r="BL376" t="inlineStr">
        <is>
          <t>T</t>
        </is>
      </c>
      <c r="BM376" t="n">
        <v>0.000423</v>
      </c>
      <c r="BN376" t="n">
        <v>0.00269</v>
      </c>
      <c r="BO376" t="n">
        <v>0.000221</v>
      </c>
      <c r="BP376" t="n">
        <v>0.00123</v>
      </c>
      <c r="BQ376" t="n">
        <v>7.3e-05</v>
      </c>
      <c r="BR376" t="n">
        <v>3.15</v>
      </c>
      <c r="BS376" t="n">
        <v>0.0202</v>
      </c>
    </row>
    <row r="377">
      <c r="A377" t="inlineStr">
        <is>
          <t>OREAS0621</t>
        </is>
      </c>
      <c r="B377" t="n">
        <v>0.0068</v>
      </c>
      <c r="C377" t="n">
        <v>6.4</v>
      </c>
      <c r="D377" t="n">
        <v>0.0077</v>
      </c>
      <c r="E377" t="n">
        <v>0.000125</v>
      </c>
      <c r="F377" t="inlineStr">
        <is>
          <t>T</t>
        </is>
      </c>
      <c r="G377" t="n">
        <v>0.2612</v>
      </c>
      <c r="H377" t="n">
        <v>0.000169</v>
      </c>
      <c r="I377" t="n">
        <v>0.000393</v>
      </c>
      <c r="J377" t="n">
        <v>1.97</v>
      </c>
      <c r="K377" t="n">
        <v>0.0284</v>
      </c>
      <c r="L377" t="n">
        <v>0.00466</v>
      </c>
      <c r="M377" t="inlineStr">
        <is>
          <t>T</t>
        </is>
      </c>
      <c r="N377" t="n">
        <v>0.00293</v>
      </c>
      <c r="O377" t="n">
        <v>0.00371</v>
      </c>
      <c r="P377" t="n">
        <v>0.000328</v>
      </c>
      <c r="Q377" t="n">
        <v>0.363</v>
      </c>
      <c r="R377" t="inlineStr">
        <is>
          <t>T</t>
        </is>
      </c>
      <c r="S377" t="inlineStr">
        <is>
          <t>T</t>
        </is>
      </c>
      <c r="T377" t="inlineStr">
        <is>
          <t>T</t>
        </is>
      </c>
      <c r="U377" t="n">
        <v>3.7</v>
      </c>
      <c r="V377" t="n">
        <v>0.00246</v>
      </c>
      <c r="W377" t="inlineStr">
        <is>
          <t>T</t>
        </is>
      </c>
      <c r="X377" t="inlineStr">
        <is>
          <t>T</t>
        </is>
      </c>
      <c r="Y377" t="n">
        <v>0.000441</v>
      </c>
      <c r="Z377" t="n">
        <v>0.000393</v>
      </c>
      <c r="AA377" t="inlineStr">
        <is>
          <t>T</t>
        </is>
      </c>
      <c r="AB377" t="n">
        <v>0.000183</v>
      </c>
      <c r="AC377" t="inlineStr">
        <is>
          <t>T</t>
        </is>
      </c>
      <c r="AD377" t="n">
        <v>2.2</v>
      </c>
      <c r="AE377" t="n">
        <v>0.00216</v>
      </c>
      <c r="AF377" t="n">
        <v>0.00142</v>
      </c>
      <c r="AG377" t="n">
        <v>1.4e-05</v>
      </c>
      <c r="AH377" t="n">
        <v>0.507</v>
      </c>
      <c r="AI377" t="n">
        <v>0.0532</v>
      </c>
      <c r="AJ377" t="n">
        <v>0.00136</v>
      </c>
      <c r="AK377" t="n">
        <v>1.31</v>
      </c>
      <c r="AL377" t="n">
        <v>0.000861</v>
      </c>
      <c r="AM377" t="n">
        <v>0.00242</v>
      </c>
      <c r="AN377" t="n">
        <v>0.00258</v>
      </c>
      <c r="AO377" t="n">
        <v>0.0359</v>
      </c>
      <c r="AP377" t="n">
        <v>1.36</v>
      </c>
      <c r="AQ377" t="inlineStr">
        <is>
          <t>T</t>
        </is>
      </c>
      <c r="AR377" t="n">
        <v>0.000664</v>
      </c>
      <c r="AS377" t="inlineStr">
        <is>
          <t>T</t>
        </is>
      </c>
      <c r="AT377" t="n">
        <v>0.0089</v>
      </c>
      <c r="AU377" t="inlineStr">
        <is>
          <t>T</t>
        </is>
      </c>
      <c r="AV377" t="inlineStr">
        <is>
          <t>T</t>
        </is>
      </c>
      <c r="AW377" t="inlineStr">
        <is>
          <t>T</t>
        </is>
      </c>
      <c r="AX377" t="n">
        <v>4.48</v>
      </c>
      <c r="AY377" t="n">
        <v>0.0139</v>
      </c>
      <c r="AZ377" t="n">
        <v>0.000624</v>
      </c>
      <c r="BA377" t="n">
        <v>0.000564</v>
      </c>
      <c r="BB377" t="n">
        <v>28.05</v>
      </c>
      <c r="BC377" t="inlineStr">
        <is>
          <t>T</t>
        </is>
      </c>
      <c r="BD377" t="n">
        <v>0.000525</v>
      </c>
      <c r="BE377" t="n">
        <v>0.0091</v>
      </c>
      <c r="BF377" s="2" t="n">
        <v>0.0001</v>
      </c>
      <c r="BG377" t="n">
        <v>4.6e-05</v>
      </c>
      <c r="BH377" s="2" t="n">
        <v>1e-05</v>
      </c>
      <c r="BI377" t="n">
        <v>0.000748</v>
      </c>
      <c r="BJ377" t="n">
        <v>0.149</v>
      </c>
      <c r="BK377" t="n">
        <v>0.000196</v>
      </c>
      <c r="BL377" t="inlineStr">
        <is>
          <t>T</t>
        </is>
      </c>
      <c r="BM377" t="n">
        <v>0.000283</v>
      </c>
      <c r="BN377" t="n">
        <v>0.00363</v>
      </c>
      <c r="BO377" t="n">
        <v>0.000235</v>
      </c>
      <c r="BP377" t="n">
        <v>0.00111</v>
      </c>
      <c r="BQ377" t="n">
        <v>9.899999999999999e-05</v>
      </c>
      <c r="BR377" t="n">
        <v>5.22</v>
      </c>
      <c r="BS377" t="n">
        <v>0.0168</v>
      </c>
    </row>
    <row r="378">
      <c r="A378" t="inlineStr">
        <is>
          <t>OREAS0622</t>
        </is>
      </c>
      <c r="B378" t="n">
        <v>0.0101</v>
      </c>
      <c r="C378" t="n">
        <v>5.77</v>
      </c>
      <c r="D378" t="n">
        <v>0.0109</v>
      </c>
      <c r="E378" t="n">
        <v>0.000185</v>
      </c>
      <c r="F378" s="2" t="n">
        <v>0.001</v>
      </c>
      <c r="G378" t="n">
        <v>0.2311</v>
      </c>
      <c r="H378" t="n">
        <v>0.000105</v>
      </c>
      <c r="I378" t="n">
        <v>0.000505</v>
      </c>
      <c r="J378" t="n">
        <v>2.14</v>
      </c>
      <c r="K378" t="n">
        <v>0.046</v>
      </c>
      <c r="L378" t="n">
        <v>0.00301</v>
      </c>
      <c r="M378" t="inlineStr">
        <is>
          <t>T</t>
        </is>
      </c>
      <c r="N378" t="n">
        <v>0.0036</v>
      </c>
      <c r="O378" t="n">
        <v>0.00339</v>
      </c>
      <c r="P378" t="n">
        <v>0.000172</v>
      </c>
      <c r="Q378" t="n">
        <v>0.486</v>
      </c>
      <c r="R378" t="inlineStr">
        <is>
          <t>T</t>
        </is>
      </c>
      <c r="S378" t="inlineStr">
        <is>
          <t>T</t>
        </is>
      </c>
      <c r="T378" t="inlineStr">
        <is>
          <t>T</t>
        </is>
      </c>
      <c r="U378" t="n">
        <v>4.31</v>
      </c>
      <c r="V378" t="n">
        <v>0.00245</v>
      </c>
      <c r="W378" t="inlineStr">
        <is>
          <t>T</t>
        </is>
      </c>
      <c r="X378" t="inlineStr">
        <is>
          <t>T</t>
        </is>
      </c>
      <c r="Y378" t="n">
        <v>0.000325</v>
      </c>
      <c r="Z378" t="n">
        <v>0.000537</v>
      </c>
      <c r="AA378" t="inlineStr">
        <is>
          <t>T</t>
        </is>
      </c>
      <c r="AB378" t="n">
        <v>0.000463</v>
      </c>
      <c r="AC378" t="inlineStr">
        <is>
          <t>T</t>
        </is>
      </c>
      <c r="AD378" t="n">
        <v>1.72</v>
      </c>
      <c r="AE378" t="n">
        <v>0.00141</v>
      </c>
      <c r="AF378" t="n">
        <v>0.000867</v>
      </c>
      <c r="AG378" t="n">
        <v>1.8e-05</v>
      </c>
      <c r="AH378" t="n">
        <v>0.5620000000000001</v>
      </c>
      <c r="AI378" t="n">
        <v>0.06</v>
      </c>
      <c r="AJ378" t="n">
        <v>0.00174</v>
      </c>
      <c r="AK378" t="n">
        <v>0.729</v>
      </c>
      <c r="AL378" t="n">
        <v>0.000462</v>
      </c>
      <c r="AM378" t="n">
        <v>0.00157</v>
      </c>
      <c r="AN378" s="2" t="n">
        <v>0.004</v>
      </c>
      <c r="AO378" t="n">
        <v>0.033</v>
      </c>
      <c r="AP378" t="n">
        <v>2.21</v>
      </c>
      <c r="AQ378" t="inlineStr">
        <is>
          <t>T</t>
        </is>
      </c>
      <c r="AR378" t="n">
        <v>0.000429</v>
      </c>
      <c r="AS378" t="inlineStr">
        <is>
          <t>T</t>
        </is>
      </c>
      <c r="AT378" t="n">
        <v>0.0058</v>
      </c>
      <c r="AU378" t="inlineStr">
        <is>
          <t>T</t>
        </is>
      </c>
      <c r="AV378" t="inlineStr">
        <is>
          <t>T</t>
        </is>
      </c>
      <c r="AW378" t="inlineStr">
        <is>
          <t>T</t>
        </is>
      </c>
      <c r="AX378" t="n">
        <v>7.71</v>
      </c>
      <c r="AY378" t="n">
        <v>0.0195</v>
      </c>
      <c r="AZ378" t="n">
        <v>0.000682</v>
      </c>
      <c r="BA378" t="n">
        <v>0.000781</v>
      </c>
      <c r="BB378" t="n">
        <v>25.09</v>
      </c>
      <c r="BC378" t="inlineStr">
        <is>
          <t>T</t>
        </is>
      </c>
      <c r="BD378" t="n">
        <v>0.000701</v>
      </c>
      <c r="BE378" t="n">
        <v>0.0052</v>
      </c>
      <c r="BF378" t="n">
        <v>4.2e-05</v>
      </c>
      <c r="BG378" t="n">
        <v>3.2e-05</v>
      </c>
      <c r="BH378" s="2" t="n">
        <v>1e-05</v>
      </c>
      <c r="BI378" t="n">
        <v>0.000471</v>
      </c>
      <c r="BJ378" t="n">
        <v>0.147</v>
      </c>
      <c r="BK378" t="n">
        <v>0.000365</v>
      </c>
      <c r="BL378" t="inlineStr">
        <is>
          <t>T</t>
        </is>
      </c>
      <c r="BM378" t="n">
        <v>0.000157</v>
      </c>
      <c r="BN378" t="n">
        <v>0.00454</v>
      </c>
      <c r="BO378" t="n">
        <v>0.000248</v>
      </c>
      <c r="BP378" t="n">
        <v>0.000976</v>
      </c>
      <c r="BQ378" t="n">
        <v>0.000111</v>
      </c>
      <c r="BR378" t="n">
        <v>10.24</v>
      </c>
      <c r="BS378" t="n">
        <v>0.0124</v>
      </c>
    </row>
    <row r="379">
      <c r="A379" t="inlineStr">
        <is>
          <t>OREAS0623</t>
        </is>
      </c>
      <c r="B379" t="n">
        <v>0.00204</v>
      </c>
      <c r="C379" t="n">
        <v>5.04</v>
      </c>
      <c r="D379" t="n">
        <v>0.0077</v>
      </c>
      <c r="E379" t="n">
        <v>8.27e-05</v>
      </c>
      <c r="F379" s="2" t="n">
        <v>0.001</v>
      </c>
      <c r="G379" t="n">
        <v>0.1395</v>
      </c>
      <c r="H379" t="n">
        <v>0.000139</v>
      </c>
      <c r="I379" t="n">
        <v>0.00177</v>
      </c>
      <c r="J379" t="n">
        <v>1.38</v>
      </c>
      <c r="K379" t="n">
        <v>0.0054</v>
      </c>
      <c r="L379" t="n">
        <v>0.00456</v>
      </c>
      <c r="M379" t="inlineStr">
        <is>
          <t>T</t>
        </is>
      </c>
      <c r="N379" t="n">
        <v>0.0222</v>
      </c>
      <c r="O379" t="n">
        <v>0.00248</v>
      </c>
      <c r="P379" t="n">
        <v>0.000285</v>
      </c>
      <c r="Q379" t="n">
        <v>1.73</v>
      </c>
      <c r="R379" t="inlineStr">
        <is>
          <t>T</t>
        </is>
      </c>
      <c r="S379" t="inlineStr">
        <is>
          <t>T</t>
        </is>
      </c>
      <c r="T379" t="inlineStr">
        <is>
          <t>T</t>
        </is>
      </c>
      <c r="U379" t="n">
        <v>13.42</v>
      </c>
      <c r="V379" t="n">
        <v>0.00217</v>
      </c>
      <c r="W379" t="inlineStr">
        <is>
          <t>T</t>
        </is>
      </c>
      <c r="X379" t="inlineStr">
        <is>
          <t>T</t>
        </is>
      </c>
      <c r="Y379" t="n">
        <v>0.000397</v>
      </c>
      <c r="Z379" t="n">
        <v>8.3e-05</v>
      </c>
      <c r="AA379" t="inlineStr">
        <is>
          <t>T</t>
        </is>
      </c>
      <c r="AB379" t="n">
        <v>0.00021</v>
      </c>
      <c r="AC379" t="inlineStr">
        <is>
          <t>T</t>
        </is>
      </c>
      <c r="AD379" t="n">
        <v>1.45</v>
      </c>
      <c r="AE379" t="n">
        <v>0.00216</v>
      </c>
      <c r="AF379" t="n">
        <v>0.00157</v>
      </c>
      <c r="AG379" t="n">
        <v>2.4e-05</v>
      </c>
      <c r="AH379" t="n">
        <v>1.2</v>
      </c>
      <c r="AI379" t="n">
        <v>0.06</v>
      </c>
      <c r="AJ379" t="n">
        <v>0.000955</v>
      </c>
      <c r="AK379" t="n">
        <v>1.12</v>
      </c>
      <c r="AL379" t="n">
        <v>0.000858</v>
      </c>
      <c r="AM379" t="n">
        <v>0.00249</v>
      </c>
      <c r="AN379" s="2" t="n">
        <v>0.005</v>
      </c>
      <c r="AO379" t="n">
        <v>0.043</v>
      </c>
      <c r="AP379" t="n">
        <v>0.25</v>
      </c>
      <c r="AQ379" t="inlineStr">
        <is>
          <t>T</t>
        </is>
      </c>
      <c r="AR379" t="n">
        <v>0.000653</v>
      </c>
      <c r="AS379" t="inlineStr">
        <is>
          <t>T</t>
        </is>
      </c>
      <c r="AT379" t="n">
        <v>0.0067</v>
      </c>
      <c r="AU379" t="inlineStr">
        <is>
          <t>T</t>
        </is>
      </c>
      <c r="AV379" t="inlineStr">
        <is>
          <t>T</t>
        </is>
      </c>
      <c r="AW379" t="inlineStr">
        <is>
          <t>T</t>
        </is>
      </c>
      <c r="AX379" t="n">
        <v>9.06</v>
      </c>
      <c r="AY379" t="n">
        <v>0.00276</v>
      </c>
      <c r="AZ379" t="n">
        <v>0.0008319999999999999</v>
      </c>
      <c r="BA379" t="n">
        <v>0.00187</v>
      </c>
      <c r="BB379" t="n">
        <v>24.45</v>
      </c>
      <c r="BC379" t="inlineStr">
        <is>
          <t>T</t>
        </is>
      </c>
      <c r="BD379" t="n">
        <v>0.000594</v>
      </c>
      <c r="BE379" t="n">
        <v>0.008</v>
      </c>
      <c r="BF379" s="2" t="n">
        <v>0.0001</v>
      </c>
      <c r="BG379" t="n">
        <v>5.3e-05</v>
      </c>
      <c r="BH379" t="n">
        <v>5.7e-05</v>
      </c>
      <c r="BI379" t="n">
        <v>0.0006400000000000001</v>
      </c>
      <c r="BJ379" t="n">
        <v>0.139</v>
      </c>
      <c r="BK379" t="n">
        <v>7.4e-05</v>
      </c>
      <c r="BL379" t="inlineStr">
        <is>
          <t>T</t>
        </is>
      </c>
      <c r="BM379" t="n">
        <v>0.000263</v>
      </c>
      <c r="BN379" t="n">
        <v>0.00158</v>
      </c>
      <c r="BO379" t="n">
        <v>0.000428</v>
      </c>
      <c r="BP379" t="n">
        <v>0.00133</v>
      </c>
      <c r="BQ379" t="n">
        <v>0.000147</v>
      </c>
      <c r="BR379" t="n">
        <v>1.03</v>
      </c>
      <c r="BS379" t="n">
        <v>0.015</v>
      </c>
    </row>
    <row r="380">
      <c r="A380" t="inlineStr">
        <is>
          <t>OREAS0624</t>
        </is>
      </c>
      <c r="B380" t="n">
        <v>0.0045</v>
      </c>
      <c r="C380" t="n">
        <v>4.2</v>
      </c>
      <c r="D380" t="n">
        <v>0.0109</v>
      </c>
      <c r="E380" t="n">
        <v>0.000116</v>
      </c>
      <c r="F380" s="2" t="n">
        <v>0.001</v>
      </c>
      <c r="G380" t="n">
        <v>0.107</v>
      </c>
      <c r="H380" t="n">
        <v>7.6e-05</v>
      </c>
      <c r="I380" t="n">
        <v>0.00223</v>
      </c>
      <c r="J380" t="n">
        <v>1.49</v>
      </c>
      <c r="K380" t="n">
        <v>0.0132</v>
      </c>
      <c r="L380" t="n">
        <v>0.0029</v>
      </c>
      <c r="M380" t="inlineStr">
        <is>
          <t>T</t>
        </is>
      </c>
      <c r="N380" t="n">
        <v>0.0269</v>
      </c>
      <c r="O380" t="n">
        <v>0.0029</v>
      </c>
      <c r="P380" t="n">
        <v>0.00012</v>
      </c>
      <c r="Q380" t="n">
        <v>3.1</v>
      </c>
      <c r="R380" t="inlineStr">
        <is>
          <t>T</t>
        </is>
      </c>
      <c r="S380" t="inlineStr">
        <is>
          <t>T</t>
        </is>
      </c>
      <c r="T380" t="inlineStr">
        <is>
          <t>T</t>
        </is>
      </c>
      <c r="U380" t="n">
        <v>16.21</v>
      </c>
      <c r="V380" t="n">
        <v>0.0021</v>
      </c>
      <c r="W380" t="inlineStr">
        <is>
          <t>T</t>
        </is>
      </c>
      <c r="X380" t="inlineStr">
        <is>
          <t>T</t>
        </is>
      </c>
      <c r="Y380" t="n">
        <v>0.000285</v>
      </c>
      <c r="Z380" t="n">
        <v>0.000189</v>
      </c>
      <c r="AA380" t="inlineStr">
        <is>
          <t>T</t>
        </is>
      </c>
      <c r="AB380" t="n">
        <v>0.000405</v>
      </c>
      <c r="AC380" t="inlineStr">
        <is>
          <t>T</t>
        </is>
      </c>
      <c r="AD380" t="n">
        <v>0.926</v>
      </c>
      <c r="AE380" t="n">
        <v>0.00135</v>
      </c>
      <c r="AF380" t="n">
        <v>0.00103</v>
      </c>
      <c r="AG380" t="n">
        <v>2.7e-05</v>
      </c>
      <c r="AH380" t="n">
        <v>1.26</v>
      </c>
      <c r="AI380" t="n">
        <v>0.066</v>
      </c>
      <c r="AJ380" t="n">
        <v>0.00163</v>
      </c>
      <c r="AK380" t="n">
        <v>0.475</v>
      </c>
      <c r="AL380" t="n">
        <v>0.000434</v>
      </c>
      <c r="AM380" t="n">
        <v>0.00168</v>
      </c>
      <c r="AN380" s="2" t="n">
        <v>0.002</v>
      </c>
      <c r="AO380" t="n">
        <v>0.055</v>
      </c>
      <c r="AP380" t="n">
        <v>0.624</v>
      </c>
      <c r="AQ380" t="inlineStr">
        <is>
          <t>T</t>
        </is>
      </c>
      <c r="AR380" t="n">
        <v>0.000427</v>
      </c>
      <c r="AS380" t="inlineStr">
        <is>
          <t>T</t>
        </is>
      </c>
      <c r="AT380" t="n">
        <v>0.0033</v>
      </c>
      <c r="AU380" t="inlineStr">
        <is>
          <t>T</t>
        </is>
      </c>
      <c r="AV380" t="inlineStr">
        <is>
          <t>T</t>
        </is>
      </c>
      <c r="AW380" t="inlineStr">
        <is>
          <t>T</t>
        </is>
      </c>
      <c r="AX380" t="n">
        <v>13.09</v>
      </c>
      <c r="AY380" t="n">
        <v>0.0067</v>
      </c>
      <c r="AZ380" t="n">
        <v>0.000848</v>
      </c>
      <c r="BA380" t="n">
        <v>0.00301</v>
      </c>
      <c r="BB380" t="n">
        <v>20.47</v>
      </c>
      <c r="BC380" t="inlineStr">
        <is>
          <t>T</t>
        </is>
      </c>
      <c r="BD380" t="n">
        <v>0.000795</v>
      </c>
      <c r="BE380" t="n">
        <v>0.00377</v>
      </c>
      <c r="BF380" s="2" t="n">
        <v>5e-05</v>
      </c>
      <c r="BG380" t="n">
        <v>3.9e-05</v>
      </c>
      <c r="BH380" t="n">
        <v>7.6e-05</v>
      </c>
      <c r="BI380" t="n">
        <v>0.000361</v>
      </c>
      <c r="BJ380" t="n">
        <v>0.118</v>
      </c>
      <c r="BK380" t="n">
        <v>0.000101</v>
      </c>
      <c r="BL380" t="inlineStr">
        <is>
          <t>T</t>
        </is>
      </c>
      <c r="BM380" t="n">
        <v>0.000131</v>
      </c>
      <c r="BN380" t="n">
        <v>0.00433</v>
      </c>
      <c r="BO380" t="n">
        <v>0.000437</v>
      </c>
      <c r="BP380" t="n">
        <v>0.00116</v>
      </c>
      <c r="BQ380" t="n">
        <v>0.000159</v>
      </c>
      <c r="BR380" t="n">
        <v>2.4</v>
      </c>
      <c r="BS380" t="n">
        <v>0.0107</v>
      </c>
    </row>
    <row r="381">
      <c r="A381" t="inlineStr">
        <is>
          <t>OREAS0625</t>
        </is>
      </c>
      <c r="B381" t="n">
        <v>0.00117</v>
      </c>
      <c r="C381" t="n">
        <v>6.68</v>
      </c>
      <c r="D381" t="n">
        <v>0.0143</v>
      </c>
      <c r="E381" t="n">
        <v>6.669999999999999e-05</v>
      </c>
      <c r="F381" s="2" t="n">
        <v>0.001</v>
      </c>
      <c r="G381" t="n">
        <v>0.3415</v>
      </c>
      <c r="H381" t="n">
        <v>0.000257</v>
      </c>
      <c r="I381" t="n">
        <v>0.000861</v>
      </c>
      <c r="J381" t="n">
        <v>1.14</v>
      </c>
      <c r="K381" t="n">
        <v>0.0083</v>
      </c>
      <c r="L381" t="n">
        <v>0.0072</v>
      </c>
      <c r="M381" t="inlineStr">
        <is>
          <t>T</t>
        </is>
      </c>
      <c r="N381" t="n">
        <v>0.000421</v>
      </c>
      <c r="O381" t="n">
        <v>0.00133</v>
      </c>
      <c r="P381" t="n">
        <v>0.000594</v>
      </c>
      <c r="Q381" t="n">
        <v>0.171</v>
      </c>
      <c r="R381" t="n">
        <v>0.000352</v>
      </c>
      <c r="S381" t="n">
        <v>0.000124</v>
      </c>
      <c r="T381" t="n">
        <v>0.000136</v>
      </c>
      <c r="U381" t="n">
        <v>3.98</v>
      </c>
      <c r="V381" t="n">
        <v>0.00206</v>
      </c>
      <c r="W381" t="n">
        <v>0.000546</v>
      </c>
      <c r="X381" t="n">
        <v>0.000131</v>
      </c>
      <c r="Y381" t="n">
        <v>0.000636</v>
      </c>
      <c r="Z381" t="n">
        <v>0.000172</v>
      </c>
      <c r="AA381" t="n">
        <v>5.4e-05</v>
      </c>
      <c r="AB381" t="n">
        <v>0.000212</v>
      </c>
      <c r="AC381" t="inlineStr">
        <is>
          <t>T</t>
        </is>
      </c>
      <c r="AD381" t="n">
        <v>2.86</v>
      </c>
      <c r="AE381" t="n">
        <v>0.00347</v>
      </c>
      <c r="AF381" t="n">
        <v>0.00179</v>
      </c>
      <c r="AG381" t="n">
        <v>1.4e-05</v>
      </c>
      <c r="AH381" t="n">
        <v>0.261</v>
      </c>
      <c r="AI381" t="n">
        <v>0.443</v>
      </c>
      <c r="AJ381" t="n">
        <v>0.00123</v>
      </c>
      <c r="AK381" t="n">
        <v>1.91</v>
      </c>
      <c r="AL381" t="n">
        <v>0.00148</v>
      </c>
      <c r="AM381" t="n">
        <v>0.00373</v>
      </c>
      <c r="AN381" t="n">
        <v>0.000532</v>
      </c>
      <c r="AO381" t="n">
        <v>0.03</v>
      </c>
      <c r="AP381" t="n">
        <v>0.822</v>
      </c>
      <c r="AQ381" t="inlineStr">
        <is>
          <t>T</t>
        </is>
      </c>
      <c r="AR381" t="n">
        <v>0.000974</v>
      </c>
      <c r="AS381" t="inlineStr">
        <is>
          <t>T</t>
        </is>
      </c>
      <c r="AT381" t="n">
        <v>0.0136</v>
      </c>
      <c r="AU381" t="n">
        <v>4e-07</v>
      </c>
      <c r="AV381" t="inlineStr">
        <is>
          <t>T</t>
        </is>
      </c>
      <c r="AW381" t="inlineStr">
        <is>
          <t>T</t>
        </is>
      </c>
      <c r="AX381" t="n">
        <v>3.8</v>
      </c>
      <c r="AY381" t="n">
        <v>0.00351</v>
      </c>
      <c r="AZ381" t="n">
        <v>0.00046</v>
      </c>
      <c r="BA381" t="inlineStr">
        <is>
          <t>T</t>
        </is>
      </c>
      <c r="BB381" t="n">
        <v>29.02</v>
      </c>
      <c r="BC381" t="n">
        <v>0.000704</v>
      </c>
      <c r="BD381" t="n">
        <v>0.000357</v>
      </c>
      <c r="BE381" t="n">
        <v>0.013</v>
      </c>
      <c r="BF381" t="n">
        <v>0.000111</v>
      </c>
      <c r="BG381" t="n">
        <v>7.2e-05</v>
      </c>
      <c r="BH381" t="n">
        <v>5e-06</v>
      </c>
      <c r="BI381" t="n">
        <v>0.00127</v>
      </c>
      <c r="BJ381" t="n">
        <v>0.12</v>
      </c>
      <c r="BK381" t="n">
        <v>0.0009790000000000001</v>
      </c>
      <c r="BL381" t="n">
        <v>1.7e-05</v>
      </c>
      <c r="BM381" t="n">
        <v>0.000552</v>
      </c>
      <c r="BN381" t="n">
        <v>0.00115</v>
      </c>
      <c r="BO381" t="n">
        <v>0.000399</v>
      </c>
      <c r="BP381" t="n">
        <v>0.00149</v>
      </c>
      <c r="BQ381" t="n">
        <v>9.6e-05</v>
      </c>
      <c r="BR381" t="n">
        <v>3.17</v>
      </c>
      <c r="BS381" t="n">
        <v>0.0229</v>
      </c>
    </row>
    <row r="382">
      <c r="A382" t="inlineStr">
        <is>
          <t>OREAS0626</t>
        </is>
      </c>
      <c r="B382" t="n">
        <v>0.00295</v>
      </c>
      <c r="C382" t="n">
        <v>5.86</v>
      </c>
      <c r="D382" t="n">
        <v>0.0274</v>
      </c>
      <c r="E382" t="n">
        <v>0.000126</v>
      </c>
      <c r="F382" s="2" t="n">
        <v>0.001</v>
      </c>
      <c r="G382" t="n">
        <v>0.4628</v>
      </c>
      <c r="H382" t="n">
        <v>0.00021</v>
      </c>
      <c r="I382" t="n">
        <v>0.00169</v>
      </c>
      <c r="J382" t="n">
        <v>0.969</v>
      </c>
      <c r="K382" t="n">
        <v>0.0141</v>
      </c>
      <c r="L382" t="n">
        <v>0.0061</v>
      </c>
      <c r="M382" t="inlineStr">
        <is>
          <t>T</t>
        </is>
      </c>
      <c r="N382" t="n">
        <v>0.00104</v>
      </c>
      <c r="O382" t="n">
        <v>0.00202</v>
      </c>
      <c r="P382" t="n">
        <v>0.000541</v>
      </c>
      <c r="Q382" t="n">
        <v>0.36</v>
      </c>
      <c r="R382" t="n">
        <v>0.000377</v>
      </c>
      <c r="S382" t="n">
        <v>0.000151</v>
      </c>
      <c r="T382" t="n">
        <v>0.000141</v>
      </c>
      <c r="U382" t="n">
        <v>5.66</v>
      </c>
      <c r="V382" t="n">
        <v>0.00186</v>
      </c>
      <c r="W382" t="n">
        <v>0.000508</v>
      </c>
      <c r="X382" t="n">
        <v>0.000198</v>
      </c>
      <c r="Y382" t="n">
        <v>0.000489</v>
      </c>
      <c r="Z382" t="n">
        <v>0.000292</v>
      </c>
      <c r="AA382" t="n">
        <v>6.1e-05</v>
      </c>
      <c r="AB382" t="n">
        <v>0.000407</v>
      </c>
      <c r="AC382" t="inlineStr">
        <is>
          <t>T</t>
        </is>
      </c>
      <c r="AD382" t="n">
        <v>2.64</v>
      </c>
      <c r="AE382" t="n">
        <v>0.00273</v>
      </c>
      <c r="AF382" t="n">
        <v>0.00196</v>
      </c>
      <c r="AG382" t="n">
        <v>2e-05</v>
      </c>
      <c r="AH382" t="n">
        <v>0.417</v>
      </c>
      <c r="AI382" t="n">
        <v>0.844</v>
      </c>
      <c r="AJ382" t="n">
        <v>0.00214</v>
      </c>
      <c r="AK382" t="n">
        <v>1.24</v>
      </c>
      <c r="AL382" t="n">
        <v>0.00117</v>
      </c>
      <c r="AM382" t="n">
        <v>0.00322</v>
      </c>
      <c r="AN382" t="n">
        <v>0.00236</v>
      </c>
      <c r="AO382" t="n">
        <v>0.035</v>
      </c>
      <c r="AP382" t="n">
        <v>1.5</v>
      </c>
      <c r="AQ382" t="inlineStr">
        <is>
          <t>T</t>
        </is>
      </c>
      <c r="AR382" t="n">
        <v>0.000874</v>
      </c>
      <c r="AS382" t="inlineStr">
        <is>
          <t>T</t>
        </is>
      </c>
      <c r="AT382" t="n">
        <v>0.0134</v>
      </c>
      <c r="AU382" t="n">
        <v>3e-07</v>
      </c>
      <c r="AV382" t="inlineStr">
        <is>
          <t>T</t>
        </is>
      </c>
      <c r="AW382" t="inlineStr">
        <is>
          <t>T</t>
        </is>
      </c>
      <c r="AX382" t="n">
        <v>7</v>
      </c>
      <c r="AY382" t="n">
        <v>0.008</v>
      </c>
      <c r="AZ382" t="n">
        <v>0.000515</v>
      </c>
      <c r="BA382" t="inlineStr">
        <is>
          <t>T</t>
        </is>
      </c>
      <c r="BB382" t="n">
        <v>26.04</v>
      </c>
      <c r="BC382" t="n">
        <v>0.000645</v>
      </c>
      <c r="BD382" t="n">
        <v>0.000357</v>
      </c>
      <c r="BE382" t="n">
        <v>0.01</v>
      </c>
      <c r="BF382" t="n">
        <v>8.8e-05</v>
      </c>
      <c r="BG382" t="n">
        <v>6.7e-05</v>
      </c>
      <c r="BH382" t="n">
        <v>8.399999999999999e-06</v>
      </c>
      <c r="BI382" t="n">
        <v>0.00113</v>
      </c>
      <c r="BJ382" t="n">
        <v>0.137</v>
      </c>
      <c r="BK382" t="n">
        <v>0.00182</v>
      </c>
      <c r="BL382" t="n">
        <v>2.1e-05</v>
      </c>
      <c r="BM382" t="n">
        <v>0.000543</v>
      </c>
      <c r="BN382" t="n">
        <v>0.00209</v>
      </c>
      <c r="BO382" t="n">
        <v>0.000594</v>
      </c>
      <c r="BP382" t="n">
        <v>0.0015</v>
      </c>
      <c r="BQ382" t="n">
        <v>0.000138</v>
      </c>
      <c r="BR382" t="n">
        <v>5.1</v>
      </c>
      <c r="BS382" t="n">
        <v>0.0173</v>
      </c>
    </row>
    <row r="383">
      <c r="A383" t="inlineStr">
        <is>
          <t>OREAS0627</t>
        </is>
      </c>
      <c r="B383" t="n">
        <v>0.0062</v>
      </c>
      <c r="C383" t="n">
        <v>5.49</v>
      </c>
      <c r="D383" t="n">
        <v>0.0309</v>
      </c>
      <c r="E383" t="n">
        <v>0.000188</v>
      </c>
      <c r="F383" s="2" t="n">
        <v>0.001</v>
      </c>
      <c r="G383" t="n">
        <v>0.4384</v>
      </c>
      <c r="H383" t="n">
        <v>0.000181</v>
      </c>
      <c r="I383" t="n">
        <v>0.00446</v>
      </c>
      <c r="J383" t="n">
        <v>0.776</v>
      </c>
      <c r="K383" t="n">
        <v>0.0259</v>
      </c>
      <c r="L383" t="n">
        <v>0.0053</v>
      </c>
      <c r="M383" t="inlineStr">
        <is>
          <t>T</t>
        </is>
      </c>
      <c r="N383" t="n">
        <v>0.000754</v>
      </c>
      <c r="O383" t="n">
        <v>0.00181</v>
      </c>
      <c r="P383" t="n">
        <v>0.0004929999999999999</v>
      </c>
      <c r="Q383" t="n">
        <v>0.477</v>
      </c>
      <c r="R383" t="n">
        <v>0.000344</v>
      </c>
      <c r="S383" t="n">
        <v>0.000146</v>
      </c>
      <c r="T383" t="n">
        <v>0.000132</v>
      </c>
      <c r="U383" t="n">
        <v>6.86</v>
      </c>
      <c r="V383" t="n">
        <v>0.00189</v>
      </c>
      <c r="W383" t="n">
        <v>0.000487</v>
      </c>
      <c r="X383" t="n">
        <v>0.000222</v>
      </c>
      <c r="Y383" t="n">
        <v>0.000438</v>
      </c>
      <c r="Z383" t="n">
        <v>0.000342</v>
      </c>
      <c r="AA383" t="n">
        <v>5.7e-05</v>
      </c>
      <c r="AB383" t="n">
        <v>0.000883</v>
      </c>
      <c r="AC383" t="inlineStr">
        <is>
          <t>T</t>
        </is>
      </c>
      <c r="AD383" t="n">
        <v>2.51</v>
      </c>
      <c r="AE383" t="n">
        <v>0.00226</v>
      </c>
      <c r="AF383" t="n">
        <v>0.00177</v>
      </c>
      <c r="AG383" t="n">
        <v>1.9e-05</v>
      </c>
      <c r="AH383" t="n">
        <v>0.382</v>
      </c>
      <c r="AI383" t="n">
        <v>0.703</v>
      </c>
      <c r="AJ383" t="n">
        <v>0.00313</v>
      </c>
      <c r="AK383" t="n">
        <v>1.07</v>
      </c>
      <c r="AL383" t="n">
        <v>0.00104</v>
      </c>
      <c r="AM383" t="n">
        <v>0.00314</v>
      </c>
      <c r="AN383" t="n">
        <v>0.000701</v>
      </c>
      <c r="AO383" t="n">
        <v>0.037</v>
      </c>
      <c r="AP383" t="n">
        <v>2.26</v>
      </c>
      <c r="AQ383" t="inlineStr">
        <is>
          <t>T</t>
        </is>
      </c>
      <c r="AR383" t="n">
        <v>0.000753</v>
      </c>
      <c r="AS383" t="inlineStr">
        <is>
          <t>T</t>
        </is>
      </c>
      <c r="AT383" t="n">
        <v>0.0127</v>
      </c>
      <c r="AU383" s="2" t="n">
        <v>5e-07</v>
      </c>
      <c r="AV383" t="inlineStr">
        <is>
          <t>T</t>
        </is>
      </c>
      <c r="AW383" t="inlineStr">
        <is>
          <t>T</t>
        </is>
      </c>
      <c r="AX383" t="n">
        <v>10</v>
      </c>
      <c r="AY383" t="n">
        <v>0.0142</v>
      </c>
      <c r="AZ383" t="n">
        <v>0.000513</v>
      </c>
      <c r="BA383" t="inlineStr">
        <is>
          <t>T</t>
        </is>
      </c>
      <c r="BB383" t="n">
        <v>22.44</v>
      </c>
      <c r="BC383" t="n">
        <v>0.000572</v>
      </c>
      <c r="BD383" t="n">
        <v>0.000342</v>
      </c>
      <c r="BE383" t="n">
        <v>0.0091</v>
      </c>
      <c r="BF383" t="n">
        <v>7.9e-05</v>
      </c>
      <c r="BG383" t="n">
        <v>6.1e-05</v>
      </c>
      <c r="BH383" t="n">
        <v>1.1e-05</v>
      </c>
      <c r="BI383" t="n">
        <v>0.000973</v>
      </c>
      <c r="BJ383" t="n">
        <v>0.137</v>
      </c>
      <c r="BK383" t="n">
        <v>0.00142</v>
      </c>
      <c r="BL383" t="n">
        <v>2.1e-05</v>
      </c>
      <c r="BM383" t="n">
        <v>0.000483</v>
      </c>
      <c r="BN383" t="n">
        <v>0.0023</v>
      </c>
      <c r="BO383" t="n">
        <v>0.000825</v>
      </c>
      <c r="BP383" t="n">
        <v>0.00139</v>
      </c>
      <c r="BQ383" t="n">
        <v>0.000132</v>
      </c>
      <c r="BR383" t="n">
        <v>10.04</v>
      </c>
      <c r="BS383" t="n">
        <v>0.0154</v>
      </c>
    </row>
    <row r="384">
      <c r="A384" t="inlineStr">
        <is>
          <t>OREAS0628</t>
        </is>
      </c>
      <c r="B384" t="n">
        <v>0.00101</v>
      </c>
      <c r="C384" t="n">
        <v>6.71</v>
      </c>
      <c r="D384" t="n">
        <v>0.0199</v>
      </c>
      <c r="E384" t="n">
        <v>8.68e-05</v>
      </c>
      <c r="F384" s="2" t="n">
        <v>0.001</v>
      </c>
      <c r="G384" t="n">
        <v>0.261</v>
      </c>
      <c r="H384" t="n">
        <v>0.000275</v>
      </c>
      <c r="I384" t="n">
        <v>0.00122</v>
      </c>
      <c r="J384" t="n">
        <v>0.946</v>
      </c>
      <c r="K384" t="n">
        <v>0.00288</v>
      </c>
      <c r="L384" t="n">
        <v>0.0073</v>
      </c>
      <c r="M384" t="inlineStr">
        <is>
          <t>T</t>
        </is>
      </c>
      <c r="N384" t="n">
        <v>0.00313</v>
      </c>
      <c r="O384" t="n">
        <v>0.00203</v>
      </c>
      <c r="P384" t="n">
        <v>0.0006669999999999999</v>
      </c>
      <c r="Q384" t="n">
        <v>1.74</v>
      </c>
      <c r="R384" t="n">
        <v>0.000342</v>
      </c>
      <c r="S384" t="n">
        <v>0.000112</v>
      </c>
      <c r="T384" t="n">
        <v>0.000133</v>
      </c>
      <c r="U384" t="n">
        <v>4.95</v>
      </c>
      <c r="V384" t="n">
        <v>0.00206</v>
      </c>
      <c r="W384" t="n">
        <v>0.000555</v>
      </c>
      <c r="X384" t="n">
        <v>0.000152</v>
      </c>
      <c r="Y384" t="n">
        <v>0.000502</v>
      </c>
      <c r="Z384" t="n">
        <v>6.1e-05</v>
      </c>
      <c r="AA384" t="n">
        <v>5.1e-05</v>
      </c>
      <c r="AB384" t="n">
        <v>0.00026</v>
      </c>
      <c r="AC384" t="inlineStr">
        <is>
          <t>T</t>
        </is>
      </c>
      <c r="AD384" t="n">
        <v>2.79</v>
      </c>
      <c r="AE384" t="n">
        <v>0.00337</v>
      </c>
      <c r="AF384" t="n">
        <v>0.00269</v>
      </c>
      <c r="AG384" t="n">
        <v>1.2e-05</v>
      </c>
      <c r="AH384" t="n">
        <v>0.356</v>
      </c>
      <c r="AI384" t="n">
        <v>0.175</v>
      </c>
      <c r="AJ384" t="n">
        <v>0.00237</v>
      </c>
      <c r="AK384" t="n">
        <v>1.96</v>
      </c>
      <c r="AL384" t="n">
        <v>0.00152</v>
      </c>
      <c r="AM384" t="n">
        <v>0.00347</v>
      </c>
      <c r="AN384" t="n">
        <v>0.00115</v>
      </c>
      <c r="AO384" t="n">
        <v>0.041</v>
      </c>
      <c r="AP384" t="n">
        <v>0.261</v>
      </c>
      <c r="AQ384" t="inlineStr">
        <is>
          <t>T</t>
        </is>
      </c>
      <c r="AR384" t="n">
        <v>0.000934</v>
      </c>
      <c r="AS384" t="inlineStr">
        <is>
          <t>T</t>
        </is>
      </c>
      <c r="AT384" t="n">
        <v>0.0144</v>
      </c>
      <c r="AU384" t="n">
        <v>2.1e-06</v>
      </c>
      <c r="AV384" t="inlineStr">
        <is>
          <t>T</t>
        </is>
      </c>
      <c r="AW384" t="inlineStr">
        <is>
          <t>T</t>
        </is>
      </c>
      <c r="AX384" t="n">
        <v>3.6</v>
      </c>
      <c r="AY384" t="n">
        <v>0.00261</v>
      </c>
      <c r="AZ384" t="n">
        <v>0.000472</v>
      </c>
      <c r="BA384" t="n">
        <v>0.00198</v>
      </c>
      <c r="BB384" t="n">
        <v>29.47</v>
      </c>
      <c r="BC384" t="n">
        <v>0.000676</v>
      </c>
      <c r="BD384" t="n">
        <v>0.000563</v>
      </c>
      <c r="BE384" t="n">
        <v>0.0143</v>
      </c>
      <c r="BF384" t="n">
        <v>0.000114</v>
      </c>
      <c r="BG384" t="n">
        <v>6.999999999999999e-05</v>
      </c>
      <c r="BH384" t="n">
        <v>0.000365</v>
      </c>
      <c r="BI384" t="n">
        <v>0.0013</v>
      </c>
      <c r="BJ384" t="n">
        <v>0.141</v>
      </c>
      <c r="BK384" t="n">
        <v>0.000404</v>
      </c>
      <c r="BL384" t="n">
        <v>1.4e-05</v>
      </c>
      <c r="BM384" t="n">
        <v>0.000497</v>
      </c>
      <c r="BN384" t="n">
        <v>0.00183</v>
      </c>
      <c r="BO384" t="n">
        <v>0.000294</v>
      </c>
      <c r="BP384" t="n">
        <v>0.00141</v>
      </c>
      <c r="BQ384" t="n">
        <v>8.2e-05</v>
      </c>
      <c r="BR384" t="n">
        <v>1.04</v>
      </c>
      <c r="BS384" t="n">
        <v>0.0176</v>
      </c>
    </row>
    <row r="385">
      <c r="A385" t="inlineStr">
        <is>
          <t>OREAS0629</t>
        </is>
      </c>
      <c r="B385" t="n">
        <v>0.00187</v>
      </c>
      <c r="C385" t="n">
        <v>5.95</v>
      </c>
      <c r="D385" t="n">
        <v>0.0338</v>
      </c>
      <c r="E385" t="n">
        <v>0.000118</v>
      </c>
      <c r="F385" s="2" t="n">
        <v>0.001</v>
      </c>
      <c r="G385" t="n">
        <v>0.2803</v>
      </c>
      <c r="H385" t="n">
        <v>0.000225</v>
      </c>
      <c r="I385" t="n">
        <v>0.00203</v>
      </c>
      <c r="J385" t="n">
        <v>0.887</v>
      </c>
      <c r="K385" t="n">
        <v>0.0063</v>
      </c>
      <c r="L385" t="n">
        <v>0.0065</v>
      </c>
      <c r="M385" t="inlineStr">
        <is>
          <t>T</t>
        </is>
      </c>
      <c r="N385" t="n">
        <v>0.0055</v>
      </c>
      <c r="O385" t="n">
        <v>0.00192</v>
      </c>
      <c r="P385" t="n">
        <v>0.000578</v>
      </c>
      <c r="Q385" t="n">
        <v>3.12</v>
      </c>
      <c r="R385" t="n">
        <v>0.00032</v>
      </c>
      <c r="S385" t="n">
        <v>0.000123</v>
      </c>
      <c r="T385" t="n">
        <v>0.000126</v>
      </c>
      <c r="U385" t="n">
        <v>7.27</v>
      </c>
      <c r="V385" t="n">
        <v>0.00185</v>
      </c>
      <c r="W385" t="n">
        <v>0.0005</v>
      </c>
      <c r="X385" t="n">
        <v>0.000166</v>
      </c>
      <c r="Y385" t="n">
        <v>0.000451</v>
      </c>
      <c r="Z385" t="n">
        <v>0.000147</v>
      </c>
      <c r="AA385" t="n">
        <v>5e-05</v>
      </c>
      <c r="AB385" t="n">
        <v>0.000483</v>
      </c>
      <c r="AC385" t="inlineStr">
        <is>
          <t>T</t>
        </is>
      </c>
      <c r="AD385" t="n">
        <v>2.51</v>
      </c>
      <c r="AE385" t="n">
        <v>0.00281</v>
      </c>
      <c r="AF385" t="n">
        <v>0.00229</v>
      </c>
      <c r="AG385" t="n">
        <v>1.4e-05</v>
      </c>
      <c r="AH385" t="n">
        <v>0.414</v>
      </c>
      <c r="AI385" t="n">
        <v>0.403</v>
      </c>
      <c r="AJ385" t="n">
        <v>0.0026</v>
      </c>
      <c r="AK385" t="n">
        <v>1.53</v>
      </c>
      <c r="AL385" t="n">
        <v>0.00125</v>
      </c>
      <c r="AM385" t="n">
        <v>0.0031</v>
      </c>
      <c r="AN385" t="n">
        <v>0.00139</v>
      </c>
      <c r="AO385" t="n">
        <v>0.037</v>
      </c>
      <c r="AP385" t="n">
        <v>0.657</v>
      </c>
      <c r="AQ385" t="inlineStr">
        <is>
          <t>T</t>
        </is>
      </c>
      <c r="AR385" t="n">
        <v>0.000831</v>
      </c>
      <c r="AS385" t="inlineStr">
        <is>
          <t>T</t>
        </is>
      </c>
      <c r="AT385" t="n">
        <v>0.0128</v>
      </c>
      <c r="AU385" t="n">
        <v>2.7e-06</v>
      </c>
      <c r="AV385" t="inlineStr">
        <is>
          <t>T</t>
        </is>
      </c>
      <c r="AW385" t="inlineStr">
        <is>
          <t>T</t>
        </is>
      </c>
      <c r="AX385" t="n">
        <v>7.06</v>
      </c>
      <c r="AY385" t="n">
        <v>0.00471</v>
      </c>
      <c r="AZ385" t="n">
        <v>0.000463</v>
      </c>
      <c r="BA385" t="n">
        <v>0.00344</v>
      </c>
      <c r="BB385" t="n">
        <v>26.14</v>
      </c>
      <c r="BC385" t="n">
        <v>0.000613</v>
      </c>
      <c r="BD385" t="n">
        <v>0.000598</v>
      </c>
      <c r="BE385" t="n">
        <v>0.0111</v>
      </c>
      <c r="BF385" t="n">
        <v>9.399999999999999e-05</v>
      </c>
      <c r="BG385" t="n">
        <v>6.499999999999999e-05</v>
      </c>
      <c r="BH385" t="n">
        <v>0.000635</v>
      </c>
      <c r="BI385" t="n">
        <v>0.00111</v>
      </c>
      <c r="BJ385" t="n">
        <v>0.129</v>
      </c>
      <c r="BK385" t="n">
        <v>0.000887</v>
      </c>
      <c r="BL385" t="n">
        <v>1.6e-05</v>
      </c>
      <c r="BM385" t="n">
        <v>0.000486</v>
      </c>
      <c r="BN385" t="n">
        <v>0.00178</v>
      </c>
      <c r="BO385" t="n">
        <v>0.00039</v>
      </c>
      <c r="BP385" t="n">
        <v>0.00134</v>
      </c>
      <c r="BQ385" t="n">
        <v>0.0001</v>
      </c>
      <c r="BR385" t="n">
        <v>2.32</v>
      </c>
      <c r="BS385" t="n">
        <v>0.0158</v>
      </c>
    </row>
    <row r="386">
      <c r="A386" t="inlineStr">
        <is>
          <t>OREAS0062c</t>
        </is>
      </c>
      <c r="B386" t="n">
        <v>0.000876</v>
      </c>
      <c r="C386" t="inlineStr">
        <is>
          <t>T</t>
        </is>
      </c>
      <c r="D386" t="inlineStr">
        <is>
          <t>T</t>
        </is>
      </c>
      <c r="E386" t="n">
        <v>0.000879</v>
      </c>
      <c r="F386" t="inlineStr">
        <is>
          <t>T</t>
        </is>
      </c>
      <c r="G386" t="inlineStr">
        <is>
          <t>T</t>
        </is>
      </c>
      <c r="H386" t="inlineStr">
        <is>
          <t>T</t>
        </is>
      </c>
      <c r="I386" t="inlineStr">
        <is>
          <t>T</t>
        </is>
      </c>
      <c r="J386" t="inlineStr">
        <is>
          <t>T</t>
        </is>
      </c>
      <c r="K386" t="inlineStr">
        <is>
          <t>T</t>
        </is>
      </c>
      <c r="L386" t="inlineStr">
        <is>
          <t>T</t>
        </is>
      </c>
      <c r="M386" t="inlineStr">
        <is>
          <t>T</t>
        </is>
      </c>
      <c r="N386" t="inlineStr">
        <is>
          <t>T</t>
        </is>
      </c>
      <c r="O386" t="inlineStr">
        <is>
          <t>T</t>
        </is>
      </c>
      <c r="P386" t="inlineStr">
        <is>
          <t>T</t>
        </is>
      </c>
      <c r="Q386" t="inlineStr">
        <is>
          <t>T</t>
        </is>
      </c>
      <c r="R386" t="inlineStr">
        <is>
          <t>T</t>
        </is>
      </c>
      <c r="S386" t="inlineStr">
        <is>
          <t>T</t>
        </is>
      </c>
      <c r="T386" t="inlineStr">
        <is>
          <t>T</t>
        </is>
      </c>
      <c r="U386" t="inlineStr">
        <is>
          <t>T</t>
        </is>
      </c>
      <c r="V386" t="inlineStr">
        <is>
          <t>T</t>
        </is>
      </c>
      <c r="W386" t="inlineStr">
        <is>
          <t>T</t>
        </is>
      </c>
      <c r="X386" t="inlineStr">
        <is>
          <t>T</t>
        </is>
      </c>
      <c r="Y386" t="inlineStr">
        <is>
          <t>T</t>
        </is>
      </c>
      <c r="Z386" t="inlineStr">
        <is>
          <t>T</t>
        </is>
      </c>
      <c r="AA386" t="inlineStr">
        <is>
          <t>T</t>
        </is>
      </c>
      <c r="AB386" t="inlineStr">
        <is>
          <t>T</t>
        </is>
      </c>
      <c r="AC386" t="inlineStr">
        <is>
          <t>T</t>
        </is>
      </c>
      <c r="AD386" t="inlineStr">
        <is>
          <t>T</t>
        </is>
      </c>
      <c r="AE386" t="inlineStr">
        <is>
          <t>T</t>
        </is>
      </c>
      <c r="AF386" t="inlineStr">
        <is>
          <t>T</t>
        </is>
      </c>
      <c r="AG386" t="inlineStr">
        <is>
          <t>T</t>
        </is>
      </c>
      <c r="AH386" t="inlineStr">
        <is>
          <t>T</t>
        </is>
      </c>
      <c r="AI386" t="inlineStr">
        <is>
          <t>T</t>
        </is>
      </c>
      <c r="AJ386" t="inlineStr">
        <is>
          <t>T</t>
        </is>
      </c>
      <c r="AK386" t="inlineStr">
        <is>
          <t>T</t>
        </is>
      </c>
      <c r="AL386" t="inlineStr">
        <is>
          <t>T</t>
        </is>
      </c>
      <c r="AM386" t="inlineStr">
        <is>
          <t>T</t>
        </is>
      </c>
      <c r="AN386" t="inlineStr">
        <is>
          <t>T</t>
        </is>
      </c>
      <c r="AO386" t="inlineStr">
        <is>
          <t>T</t>
        </is>
      </c>
      <c r="AP386" t="inlineStr">
        <is>
          <t>T</t>
        </is>
      </c>
      <c r="AQ386" t="inlineStr">
        <is>
          <t>T</t>
        </is>
      </c>
      <c r="AR386" t="inlineStr">
        <is>
          <t>T</t>
        </is>
      </c>
      <c r="AS386" t="inlineStr">
        <is>
          <t>T</t>
        </is>
      </c>
      <c r="AT386" t="inlineStr">
        <is>
          <t>T</t>
        </is>
      </c>
      <c r="AU386" t="inlineStr">
        <is>
          <t>T</t>
        </is>
      </c>
      <c r="AV386" t="inlineStr">
        <is>
          <t>T</t>
        </is>
      </c>
      <c r="AW386" t="inlineStr">
        <is>
          <t>T</t>
        </is>
      </c>
      <c r="AX386" t="inlineStr">
        <is>
          <t>T</t>
        </is>
      </c>
      <c r="AY386" t="inlineStr">
        <is>
          <t>T</t>
        </is>
      </c>
      <c r="AZ386" t="inlineStr">
        <is>
          <t>T</t>
        </is>
      </c>
      <c r="BA386" t="inlineStr">
        <is>
          <t>T</t>
        </is>
      </c>
      <c r="BB386" t="inlineStr">
        <is>
          <t>T</t>
        </is>
      </c>
      <c r="BC386" t="inlineStr">
        <is>
          <t>T</t>
        </is>
      </c>
      <c r="BD386" t="inlineStr">
        <is>
          <t>T</t>
        </is>
      </c>
      <c r="BE386" t="inlineStr">
        <is>
          <t>T</t>
        </is>
      </c>
      <c r="BF386" t="inlineStr">
        <is>
          <t>T</t>
        </is>
      </c>
      <c r="BG386" t="inlineStr">
        <is>
          <t>T</t>
        </is>
      </c>
      <c r="BH386" t="inlineStr">
        <is>
          <t>T</t>
        </is>
      </c>
      <c r="BI386" t="inlineStr">
        <is>
          <t>T</t>
        </is>
      </c>
      <c r="BJ386" t="inlineStr">
        <is>
          <t>T</t>
        </is>
      </c>
      <c r="BK386" t="inlineStr">
        <is>
          <t>T</t>
        </is>
      </c>
      <c r="BL386" t="inlineStr">
        <is>
          <t>T</t>
        </is>
      </c>
      <c r="BM386" t="inlineStr">
        <is>
          <t>T</t>
        </is>
      </c>
      <c r="BN386" t="inlineStr">
        <is>
          <t>T</t>
        </is>
      </c>
      <c r="BO386" t="inlineStr">
        <is>
          <t>T</t>
        </is>
      </c>
      <c r="BP386" t="inlineStr">
        <is>
          <t>T</t>
        </is>
      </c>
      <c r="BQ386" t="inlineStr">
        <is>
          <t>T</t>
        </is>
      </c>
      <c r="BR386" t="inlineStr">
        <is>
          <t>T</t>
        </is>
      </c>
      <c r="BS386" t="inlineStr">
        <is>
          <t>T</t>
        </is>
      </c>
    </row>
    <row r="387">
      <c r="A387" t="inlineStr">
        <is>
          <t>OREAS0062d</t>
        </is>
      </c>
      <c r="B387" t="n">
        <v>0.000837</v>
      </c>
      <c r="C387" t="inlineStr">
        <is>
          <t>T</t>
        </is>
      </c>
      <c r="D387" t="inlineStr">
        <is>
          <t>T</t>
        </is>
      </c>
      <c r="E387" t="n">
        <v>0.001036</v>
      </c>
      <c r="F387" t="inlineStr">
        <is>
          <t>T</t>
        </is>
      </c>
      <c r="G387" t="inlineStr">
        <is>
          <t>T</t>
        </is>
      </c>
      <c r="H387" t="inlineStr">
        <is>
          <t>T</t>
        </is>
      </c>
      <c r="I387" t="inlineStr">
        <is>
          <t>T</t>
        </is>
      </c>
      <c r="J387" t="inlineStr">
        <is>
          <t>T</t>
        </is>
      </c>
      <c r="K387" t="inlineStr">
        <is>
          <t>T</t>
        </is>
      </c>
      <c r="L387" t="inlineStr">
        <is>
          <t>T</t>
        </is>
      </c>
      <c r="M387" t="inlineStr">
        <is>
          <t>T</t>
        </is>
      </c>
      <c r="N387" t="inlineStr">
        <is>
          <t>T</t>
        </is>
      </c>
      <c r="O387" t="inlineStr">
        <is>
          <t>T</t>
        </is>
      </c>
      <c r="P387" t="inlineStr">
        <is>
          <t>T</t>
        </is>
      </c>
      <c r="Q387" t="inlineStr">
        <is>
          <t>T</t>
        </is>
      </c>
      <c r="R387" t="inlineStr">
        <is>
          <t>T</t>
        </is>
      </c>
      <c r="S387" t="inlineStr">
        <is>
          <t>T</t>
        </is>
      </c>
      <c r="T387" t="inlineStr">
        <is>
          <t>T</t>
        </is>
      </c>
      <c r="U387" t="inlineStr">
        <is>
          <t>T</t>
        </is>
      </c>
      <c r="V387" t="inlineStr">
        <is>
          <t>T</t>
        </is>
      </c>
      <c r="W387" t="inlineStr">
        <is>
          <t>T</t>
        </is>
      </c>
      <c r="X387" t="inlineStr">
        <is>
          <t>T</t>
        </is>
      </c>
      <c r="Y387" t="inlineStr">
        <is>
          <t>T</t>
        </is>
      </c>
      <c r="Z387" t="inlineStr">
        <is>
          <t>T</t>
        </is>
      </c>
      <c r="AA387" t="inlineStr">
        <is>
          <t>T</t>
        </is>
      </c>
      <c r="AB387" t="inlineStr">
        <is>
          <t>T</t>
        </is>
      </c>
      <c r="AC387" t="inlineStr">
        <is>
          <t>T</t>
        </is>
      </c>
      <c r="AD387" t="inlineStr">
        <is>
          <t>T</t>
        </is>
      </c>
      <c r="AE387" t="inlineStr">
        <is>
          <t>T</t>
        </is>
      </c>
      <c r="AF387" t="inlineStr">
        <is>
          <t>T</t>
        </is>
      </c>
      <c r="AG387" t="inlineStr">
        <is>
          <t>T</t>
        </is>
      </c>
      <c r="AH387" t="inlineStr">
        <is>
          <t>T</t>
        </is>
      </c>
      <c r="AI387" t="inlineStr">
        <is>
          <t>T</t>
        </is>
      </c>
      <c r="AJ387" t="inlineStr">
        <is>
          <t>T</t>
        </is>
      </c>
      <c r="AK387" t="inlineStr">
        <is>
          <t>T</t>
        </is>
      </c>
      <c r="AL387" t="inlineStr">
        <is>
          <t>T</t>
        </is>
      </c>
      <c r="AM387" t="inlineStr">
        <is>
          <t>T</t>
        </is>
      </c>
      <c r="AN387" t="inlineStr">
        <is>
          <t>T</t>
        </is>
      </c>
      <c r="AO387" t="inlineStr">
        <is>
          <t>T</t>
        </is>
      </c>
      <c r="AP387" t="inlineStr">
        <is>
          <t>T</t>
        </is>
      </c>
      <c r="AQ387" t="inlineStr">
        <is>
          <t>T</t>
        </is>
      </c>
      <c r="AR387" t="inlineStr">
        <is>
          <t>T</t>
        </is>
      </c>
      <c r="AS387" t="inlineStr">
        <is>
          <t>T</t>
        </is>
      </c>
      <c r="AT387" t="inlineStr">
        <is>
          <t>T</t>
        </is>
      </c>
      <c r="AU387" t="inlineStr">
        <is>
          <t>T</t>
        </is>
      </c>
      <c r="AV387" t="inlineStr">
        <is>
          <t>T</t>
        </is>
      </c>
      <c r="AW387" t="inlineStr">
        <is>
          <t>T</t>
        </is>
      </c>
      <c r="AX387" t="inlineStr">
        <is>
          <t>T</t>
        </is>
      </c>
      <c r="AY387" t="inlineStr">
        <is>
          <t>T</t>
        </is>
      </c>
      <c r="AZ387" t="inlineStr">
        <is>
          <t>T</t>
        </is>
      </c>
      <c r="BA387" t="inlineStr">
        <is>
          <t>T</t>
        </is>
      </c>
      <c r="BB387" t="inlineStr">
        <is>
          <t>T</t>
        </is>
      </c>
      <c r="BC387" t="inlineStr">
        <is>
          <t>T</t>
        </is>
      </c>
      <c r="BD387" t="inlineStr">
        <is>
          <t>T</t>
        </is>
      </c>
      <c r="BE387" t="inlineStr">
        <is>
          <t>T</t>
        </is>
      </c>
      <c r="BF387" t="inlineStr">
        <is>
          <t>T</t>
        </is>
      </c>
      <c r="BG387" t="inlineStr">
        <is>
          <t>T</t>
        </is>
      </c>
      <c r="BH387" t="inlineStr">
        <is>
          <t>T</t>
        </is>
      </c>
      <c r="BI387" t="inlineStr">
        <is>
          <t>T</t>
        </is>
      </c>
      <c r="BJ387" t="inlineStr">
        <is>
          <t>T</t>
        </is>
      </c>
      <c r="BK387" t="inlineStr">
        <is>
          <t>T</t>
        </is>
      </c>
      <c r="BL387" t="inlineStr">
        <is>
          <t>T</t>
        </is>
      </c>
      <c r="BM387" t="inlineStr">
        <is>
          <t>T</t>
        </is>
      </c>
      <c r="BN387" t="inlineStr">
        <is>
          <t>T</t>
        </is>
      </c>
      <c r="BO387" t="inlineStr">
        <is>
          <t>T</t>
        </is>
      </c>
      <c r="BP387" t="inlineStr">
        <is>
          <t>T</t>
        </is>
      </c>
      <c r="BQ387" t="inlineStr">
        <is>
          <t>T</t>
        </is>
      </c>
      <c r="BR387" t="inlineStr">
        <is>
          <t>T</t>
        </is>
      </c>
      <c r="BS387" t="inlineStr">
        <is>
          <t>T</t>
        </is>
      </c>
    </row>
    <row r="388">
      <c r="A388" t="inlineStr">
        <is>
          <t>OREAS0062e</t>
        </is>
      </c>
      <c r="B388" t="n">
        <v>0.0009859999999999999</v>
      </c>
      <c r="C388" t="inlineStr">
        <is>
          <t>T</t>
        </is>
      </c>
      <c r="D388" t="inlineStr">
        <is>
          <t>T</t>
        </is>
      </c>
      <c r="E388" t="n">
        <v>0.000913</v>
      </c>
      <c r="F388" t="inlineStr">
        <is>
          <t>T</t>
        </is>
      </c>
      <c r="G388" t="inlineStr">
        <is>
          <t>T</t>
        </is>
      </c>
      <c r="H388" t="inlineStr">
        <is>
          <t>T</t>
        </is>
      </c>
      <c r="I388" t="inlineStr">
        <is>
          <t>T</t>
        </is>
      </c>
      <c r="J388" t="inlineStr">
        <is>
          <t>T</t>
        </is>
      </c>
      <c r="K388" t="inlineStr">
        <is>
          <t>T</t>
        </is>
      </c>
      <c r="L388" t="inlineStr">
        <is>
          <t>T</t>
        </is>
      </c>
      <c r="M388" t="inlineStr">
        <is>
          <t>T</t>
        </is>
      </c>
      <c r="N388" t="inlineStr">
        <is>
          <t>T</t>
        </is>
      </c>
      <c r="O388" t="inlineStr">
        <is>
          <t>T</t>
        </is>
      </c>
      <c r="P388" t="inlineStr">
        <is>
          <t>T</t>
        </is>
      </c>
      <c r="Q388" t="inlineStr">
        <is>
          <t>T</t>
        </is>
      </c>
      <c r="R388" t="inlineStr">
        <is>
          <t>T</t>
        </is>
      </c>
      <c r="S388" t="inlineStr">
        <is>
          <t>T</t>
        </is>
      </c>
      <c r="T388" t="inlineStr">
        <is>
          <t>T</t>
        </is>
      </c>
      <c r="U388" t="inlineStr">
        <is>
          <t>T</t>
        </is>
      </c>
      <c r="V388" t="inlineStr">
        <is>
          <t>T</t>
        </is>
      </c>
      <c r="W388" t="inlineStr">
        <is>
          <t>T</t>
        </is>
      </c>
      <c r="X388" t="inlineStr">
        <is>
          <t>T</t>
        </is>
      </c>
      <c r="Y388" t="inlineStr">
        <is>
          <t>T</t>
        </is>
      </c>
      <c r="Z388" t="inlineStr">
        <is>
          <t>T</t>
        </is>
      </c>
      <c r="AA388" t="inlineStr">
        <is>
          <t>T</t>
        </is>
      </c>
      <c r="AB388" t="inlineStr">
        <is>
          <t>T</t>
        </is>
      </c>
      <c r="AC388" t="inlineStr">
        <is>
          <t>T</t>
        </is>
      </c>
      <c r="AD388" t="inlineStr">
        <is>
          <t>T</t>
        </is>
      </c>
      <c r="AE388" t="inlineStr">
        <is>
          <t>T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T</t>
        </is>
      </c>
      <c r="AJ388" t="inlineStr">
        <is>
          <t>T</t>
        </is>
      </c>
      <c r="AK388" t="inlineStr">
        <is>
          <t>T</t>
        </is>
      </c>
      <c r="AL388" t="inlineStr">
        <is>
          <t>T</t>
        </is>
      </c>
      <c r="AM388" t="inlineStr">
        <is>
          <t>T</t>
        </is>
      </c>
      <c r="AN388" t="inlineStr">
        <is>
          <t>T</t>
        </is>
      </c>
      <c r="AO388" t="inlineStr">
        <is>
          <t>T</t>
        </is>
      </c>
      <c r="AP388" t="inlineStr">
        <is>
          <t>T</t>
        </is>
      </c>
      <c r="AQ388" t="inlineStr">
        <is>
          <t>T</t>
        </is>
      </c>
      <c r="AR388" t="inlineStr">
        <is>
          <t>T</t>
        </is>
      </c>
      <c r="AS388" t="inlineStr">
        <is>
          <t>T</t>
        </is>
      </c>
      <c r="AT388" t="inlineStr">
        <is>
          <t>T</t>
        </is>
      </c>
      <c r="AU388" t="inlineStr">
        <is>
          <t>T</t>
        </is>
      </c>
      <c r="AV388" t="inlineStr">
        <is>
          <t>T</t>
        </is>
      </c>
      <c r="AW388" t="inlineStr">
        <is>
          <t>T</t>
        </is>
      </c>
      <c r="AX388" t="n">
        <v>0.429</v>
      </c>
      <c r="AY388" t="inlineStr">
        <is>
          <t>T</t>
        </is>
      </c>
      <c r="AZ388" t="inlineStr">
        <is>
          <t>T</t>
        </is>
      </c>
      <c r="BA388" t="inlineStr">
        <is>
          <t>T</t>
        </is>
      </c>
      <c r="BB388" t="inlineStr">
        <is>
          <t>T</t>
        </is>
      </c>
      <c r="BC388" t="inlineStr">
        <is>
          <t>T</t>
        </is>
      </c>
      <c r="BD388" t="inlineStr">
        <is>
          <t>T</t>
        </is>
      </c>
      <c r="BE388" t="inlineStr">
        <is>
          <t>T</t>
        </is>
      </c>
      <c r="BF388" t="inlineStr">
        <is>
          <t>T</t>
        </is>
      </c>
      <c r="BG388" t="inlineStr">
        <is>
          <t>T</t>
        </is>
      </c>
      <c r="BH388" t="inlineStr">
        <is>
          <t>T</t>
        </is>
      </c>
      <c r="BI388" t="inlineStr">
        <is>
          <t>T</t>
        </is>
      </c>
      <c r="BJ388" t="inlineStr">
        <is>
          <t>T</t>
        </is>
      </c>
      <c r="BK388" t="inlineStr">
        <is>
          <t>T</t>
        </is>
      </c>
      <c r="BL388" t="inlineStr">
        <is>
          <t>T</t>
        </is>
      </c>
      <c r="BM388" t="inlineStr">
        <is>
          <t>T</t>
        </is>
      </c>
      <c r="BN388" t="inlineStr">
        <is>
          <t>T</t>
        </is>
      </c>
      <c r="BO388" t="inlineStr">
        <is>
          <t>T</t>
        </is>
      </c>
      <c r="BP388" t="inlineStr">
        <is>
          <t>T</t>
        </is>
      </c>
      <c r="BQ388" t="inlineStr">
        <is>
          <t>T</t>
        </is>
      </c>
      <c r="BR388" t="inlineStr">
        <is>
          <t>T</t>
        </is>
      </c>
      <c r="BS388" t="inlineStr">
        <is>
          <t>T</t>
        </is>
      </c>
    </row>
    <row r="389">
      <c r="A389" t="inlineStr">
        <is>
          <t>OREAS0062f</t>
        </is>
      </c>
      <c r="B389" t="n">
        <v>0.0005419999999999999</v>
      </c>
      <c r="C389" t="n">
        <v>5.71</v>
      </c>
      <c r="D389" t="n">
        <v>0.000782</v>
      </c>
      <c r="E389" t="n">
        <v>0.000971</v>
      </c>
      <c r="F389" t="n">
        <v>0.00196</v>
      </c>
      <c r="G389" t="n">
        <v>0.0222</v>
      </c>
      <c r="H389" t="n">
        <v>7.4e-05</v>
      </c>
      <c r="I389" t="n">
        <v>7e-06</v>
      </c>
      <c r="J389" t="n">
        <v>7.98</v>
      </c>
      <c r="K389" t="n">
        <v>1.2e-05</v>
      </c>
      <c r="L389" t="n">
        <v>0.0022</v>
      </c>
      <c r="M389" t="inlineStr">
        <is>
          <t>T</t>
        </is>
      </c>
      <c r="N389" t="n">
        <v>0.00105</v>
      </c>
      <c r="O389" t="n">
        <v>0.00267</v>
      </c>
      <c r="P389" t="n">
        <v>0.000227</v>
      </c>
      <c r="Q389" t="n">
        <v>0.00373</v>
      </c>
      <c r="R389" t="n">
        <v>0.000214</v>
      </c>
      <c r="S389" t="n">
        <v>0.000125</v>
      </c>
      <c r="T389" t="n">
        <v>7.1e-05</v>
      </c>
      <c r="U389" t="n">
        <v>2.72</v>
      </c>
      <c r="V389" t="n">
        <v>0.00116</v>
      </c>
      <c r="W389" t="n">
        <v>0.000244</v>
      </c>
      <c r="X389" t="inlineStr">
        <is>
          <t>T</t>
        </is>
      </c>
      <c r="Y389" t="n">
        <v>0.000193</v>
      </c>
      <c r="Z389" t="n">
        <v>8.5e-06</v>
      </c>
      <c r="AA389" t="n">
        <v>4.4e-05</v>
      </c>
      <c r="AB389" t="n">
        <v>2.9e-06</v>
      </c>
      <c r="AC389" t="inlineStr">
        <is>
          <t>T</t>
        </is>
      </c>
      <c r="AD389" t="n">
        <v>0.999</v>
      </c>
      <c r="AE389" t="n">
        <v>0.001</v>
      </c>
      <c r="AF389" t="n">
        <v>0.00304</v>
      </c>
      <c r="AG389" t="n">
        <v>1.7e-05</v>
      </c>
      <c r="AH389" t="n">
        <v>1.1</v>
      </c>
      <c r="AI389" t="n">
        <v>0.064</v>
      </c>
      <c r="AJ389" t="n">
        <v>0.000188</v>
      </c>
      <c r="AK389" t="n">
        <v>1.61</v>
      </c>
      <c r="AL389" t="n">
        <v>0.00023</v>
      </c>
      <c r="AM389" t="n">
        <v>0.00121</v>
      </c>
      <c r="AN389" t="n">
        <v>0.00156</v>
      </c>
      <c r="AO389" t="n">
        <v>0.065</v>
      </c>
      <c r="AP389" t="n">
        <v>0.0007159999999999999</v>
      </c>
      <c r="AQ389" t="inlineStr">
        <is>
          <t>T</t>
        </is>
      </c>
      <c r="AR389" t="n">
        <v>0.000282</v>
      </c>
      <c r="AS389" t="inlineStr">
        <is>
          <t>T</t>
        </is>
      </c>
      <c r="AT389" t="n">
        <v>0.000558</v>
      </c>
      <c r="AU389" t="inlineStr">
        <is>
          <t>T</t>
        </is>
      </c>
      <c r="AV389" t="inlineStr">
        <is>
          <t>T</t>
        </is>
      </c>
      <c r="AW389" t="inlineStr">
        <is>
          <t>T</t>
        </is>
      </c>
      <c r="AX389" t="n">
        <v>0.201</v>
      </c>
      <c r="AY389" t="n">
        <v>0.000127</v>
      </c>
      <c r="AZ389" t="n">
        <v>0.00108</v>
      </c>
      <c r="BA389" t="inlineStr">
        <is>
          <t>T</t>
        </is>
      </c>
      <c r="BB389" t="inlineStr">
        <is>
          <t>T</t>
        </is>
      </c>
      <c r="BC389" t="n">
        <v>0.000208</v>
      </c>
      <c r="BD389" t="n">
        <v>7.4e-05</v>
      </c>
      <c r="BE389" t="n">
        <v>0.0412</v>
      </c>
      <c r="BF389" t="inlineStr">
        <is>
          <t>T</t>
        </is>
      </c>
      <c r="BG389" t="n">
        <v>3.7e-05</v>
      </c>
      <c r="BH389" t="n">
        <v>0.000117</v>
      </c>
      <c r="BI389" t="n">
        <v>0.000135</v>
      </c>
      <c r="BJ389" t="n">
        <v>0.263</v>
      </c>
      <c r="BK389" t="n">
        <v>3.3e-05</v>
      </c>
      <c r="BL389" t="n">
        <v>1.6e-05</v>
      </c>
      <c r="BM389" t="n">
        <v>3.4e-05</v>
      </c>
      <c r="BN389" t="n">
        <v>0.0068</v>
      </c>
      <c r="BO389" t="n">
        <v>0.000151</v>
      </c>
      <c r="BP389" t="n">
        <v>0.00107</v>
      </c>
      <c r="BQ389" t="n">
        <v>0.000112</v>
      </c>
      <c r="BR389" t="n">
        <v>0.005</v>
      </c>
      <c r="BS389" t="n">
        <v>0.0075</v>
      </c>
    </row>
    <row r="390">
      <c r="A390" t="inlineStr">
        <is>
          <t>OREAS0062h</t>
        </is>
      </c>
      <c r="B390" t="n">
        <v>0.00077</v>
      </c>
      <c r="C390" t="n">
        <v>6.97</v>
      </c>
      <c r="D390" t="n">
        <v>0.0109</v>
      </c>
      <c r="E390" t="n">
        <v>0.001054</v>
      </c>
      <c r="F390" t="n">
        <v>0.00113</v>
      </c>
      <c r="G390" t="n">
        <v>0.0393</v>
      </c>
      <c r="H390" t="n">
        <v>9.500000000000001e-05</v>
      </c>
      <c r="I390" t="n">
        <v>1.3e-05</v>
      </c>
      <c r="J390" t="n">
        <v>3.84</v>
      </c>
      <c r="K390" t="n">
        <v>4.5e-05</v>
      </c>
      <c r="L390" t="n">
        <v>0.00306</v>
      </c>
      <c r="M390" t="inlineStr">
        <is>
          <t>T</t>
        </is>
      </c>
      <c r="N390" t="n">
        <v>0.00147</v>
      </c>
      <c r="O390" t="n">
        <v>0.00318</v>
      </c>
      <c r="P390" t="n">
        <v>0.000388</v>
      </c>
      <c r="Q390" t="n">
        <v>0.0144</v>
      </c>
      <c r="R390" t="n">
        <v>0.000249</v>
      </c>
      <c r="S390" t="n">
        <v>0.000147</v>
      </c>
      <c r="T390" t="n">
        <v>8.7e-05</v>
      </c>
      <c r="U390" t="n">
        <v>3.94</v>
      </c>
      <c r="V390" t="n">
        <v>0.00149</v>
      </c>
      <c r="W390" t="n">
        <v>0.000293</v>
      </c>
      <c r="X390" t="n">
        <v>9e-06</v>
      </c>
      <c r="Y390" t="n">
        <v>0.000258</v>
      </c>
      <c r="Z390" t="n">
        <v>7.6e-06</v>
      </c>
      <c r="AA390" t="n">
        <v>5.2e-05</v>
      </c>
      <c r="AB390" t="n">
        <v>4.9e-06</v>
      </c>
      <c r="AC390" t="inlineStr">
        <is>
          <t>T</t>
        </is>
      </c>
      <c r="AD390" t="n">
        <v>1.8</v>
      </c>
      <c r="AE390" t="n">
        <v>0.00141</v>
      </c>
      <c r="AF390" t="n">
        <v>0.00349</v>
      </c>
      <c r="AG390" t="n">
        <v>2.2e-05</v>
      </c>
      <c r="AH390" t="n">
        <v>1.48</v>
      </c>
      <c r="AI390" t="n">
        <v>0.089</v>
      </c>
      <c r="AJ390" t="n">
        <v>0.000298</v>
      </c>
      <c r="AK390" t="n">
        <v>1.86</v>
      </c>
      <c r="AL390" t="n">
        <v>0.000324</v>
      </c>
      <c r="AM390" t="n">
        <v>0.00154</v>
      </c>
      <c r="AN390" t="n">
        <v>0.00162</v>
      </c>
      <c r="AO390" t="n">
        <v>0.08799999999999999</v>
      </c>
      <c r="AP390" t="n">
        <v>0.0052</v>
      </c>
      <c r="AQ390" t="inlineStr">
        <is>
          <t>T</t>
        </is>
      </c>
      <c r="AR390" t="n">
        <v>0.000372</v>
      </c>
      <c r="AS390" t="inlineStr">
        <is>
          <t>T</t>
        </is>
      </c>
      <c r="AT390" t="n">
        <v>0.0009</v>
      </c>
      <c r="AU390" s="2" t="n">
        <v>2e-07</v>
      </c>
      <c r="AV390" t="inlineStr">
        <is>
          <t>T</t>
        </is>
      </c>
      <c r="AW390" t="inlineStr">
        <is>
          <t>T</t>
        </is>
      </c>
      <c r="AX390" t="n">
        <v>0.589</v>
      </c>
      <c r="AY390" t="n">
        <v>0.00106</v>
      </c>
      <c r="AZ390" t="n">
        <v>0.00153</v>
      </c>
      <c r="BA390" t="n">
        <v>5.1e-05</v>
      </c>
      <c r="BB390" t="inlineStr">
        <is>
          <t>T</t>
        </is>
      </c>
      <c r="BC390" t="n">
        <v>0.000288</v>
      </c>
      <c r="BD390" t="n">
        <v>9.8e-05</v>
      </c>
      <c r="BE390" t="n">
        <v>0.0421</v>
      </c>
      <c r="BF390" t="n">
        <v>2.1e-05</v>
      </c>
      <c r="BG390" t="n">
        <v>4.3e-05</v>
      </c>
      <c r="BH390" t="n">
        <v>0.000106</v>
      </c>
      <c r="BI390" t="n">
        <v>0.0003</v>
      </c>
      <c r="BJ390" t="n">
        <v>0.369</v>
      </c>
      <c r="BK390" t="n">
        <v>5.4e-05</v>
      </c>
      <c r="BL390" t="n">
        <v>2.1e-05</v>
      </c>
      <c r="BM390" t="n">
        <v>7.9e-05</v>
      </c>
      <c r="BN390" t="n">
        <v>0.0091</v>
      </c>
      <c r="BO390" t="n">
        <v>0.000314</v>
      </c>
      <c r="BP390" t="n">
        <v>0.00138</v>
      </c>
      <c r="BQ390" t="n">
        <v>0.000144</v>
      </c>
      <c r="BR390" t="n">
        <v>0.0168</v>
      </c>
      <c r="BS390" t="n">
        <v>0.0098</v>
      </c>
    </row>
    <row r="391">
      <c r="A391" t="inlineStr">
        <is>
          <t>OREAS0062Pa</t>
        </is>
      </c>
      <c r="B391" t="n">
        <v>0.00184</v>
      </c>
      <c r="C391" t="inlineStr">
        <is>
          <t>T</t>
        </is>
      </c>
      <c r="D391" t="inlineStr">
        <is>
          <t>T</t>
        </is>
      </c>
      <c r="E391" t="n">
        <v>0.000964</v>
      </c>
      <c r="F391" t="inlineStr">
        <is>
          <t>T</t>
        </is>
      </c>
      <c r="G391" t="inlineStr">
        <is>
          <t>T</t>
        </is>
      </c>
      <c r="H391" t="inlineStr">
        <is>
          <t>T</t>
        </is>
      </c>
      <c r="I391" t="inlineStr">
        <is>
          <t>T</t>
        </is>
      </c>
      <c r="J391" t="inlineStr">
        <is>
          <t>T</t>
        </is>
      </c>
      <c r="K391" t="inlineStr">
        <is>
          <t>T</t>
        </is>
      </c>
      <c r="L391" t="inlineStr">
        <is>
          <t>T</t>
        </is>
      </c>
      <c r="M391" t="inlineStr">
        <is>
          <t>T</t>
        </is>
      </c>
      <c r="N391" t="inlineStr">
        <is>
          <t>T</t>
        </is>
      </c>
      <c r="O391" t="inlineStr">
        <is>
          <t>T</t>
        </is>
      </c>
      <c r="P391" t="inlineStr">
        <is>
          <t>T</t>
        </is>
      </c>
      <c r="Q391" t="inlineStr">
        <is>
          <t>T</t>
        </is>
      </c>
      <c r="R391" t="inlineStr">
        <is>
          <t>T</t>
        </is>
      </c>
      <c r="S391" t="inlineStr">
        <is>
          <t>T</t>
        </is>
      </c>
      <c r="T391" t="inlineStr">
        <is>
          <t>T</t>
        </is>
      </c>
      <c r="U391" t="inlineStr">
        <is>
          <t>T</t>
        </is>
      </c>
      <c r="V391" t="inlineStr">
        <is>
          <t>T</t>
        </is>
      </c>
      <c r="W391" t="inlineStr">
        <is>
          <t>T</t>
        </is>
      </c>
      <c r="X391" t="inlineStr">
        <is>
          <t>T</t>
        </is>
      </c>
      <c r="Y391" t="inlineStr">
        <is>
          <t>T</t>
        </is>
      </c>
      <c r="Z391" t="inlineStr">
        <is>
          <t>T</t>
        </is>
      </c>
      <c r="AA391" t="inlineStr">
        <is>
          <t>T</t>
        </is>
      </c>
      <c r="AB391" t="inlineStr">
        <is>
          <t>T</t>
        </is>
      </c>
      <c r="AC391" t="inlineStr">
        <is>
          <t>T</t>
        </is>
      </c>
      <c r="AD391" t="inlineStr">
        <is>
          <t>T</t>
        </is>
      </c>
      <c r="AE391" t="inlineStr">
        <is>
          <t>T</t>
        </is>
      </c>
      <c r="AF391" t="inlineStr">
        <is>
          <t>T</t>
        </is>
      </c>
      <c r="AG391" t="inlineStr">
        <is>
          <t>T</t>
        </is>
      </c>
      <c r="AH391" t="inlineStr">
        <is>
          <t>T</t>
        </is>
      </c>
      <c r="AI391" t="inlineStr">
        <is>
          <t>T</t>
        </is>
      </c>
      <c r="AJ391" t="inlineStr">
        <is>
          <t>T</t>
        </is>
      </c>
      <c r="AK391" t="inlineStr">
        <is>
          <t>T</t>
        </is>
      </c>
      <c r="AL391" t="inlineStr">
        <is>
          <t>T</t>
        </is>
      </c>
      <c r="AM391" t="inlineStr">
        <is>
          <t>T</t>
        </is>
      </c>
      <c r="AN391" t="inlineStr">
        <is>
          <t>T</t>
        </is>
      </c>
      <c r="AO391" t="inlineStr">
        <is>
          <t>T</t>
        </is>
      </c>
      <c r="AP391" t="inlineStr">
        <is>
          <t>T</t>
        </is>
      </c>
      <c r="AQ391" t="inlineStr">
        <is>
          <t>T</t>
        </is>
      </c>
      <c r="AR391" t="inlineStr">
        <is>
          <t>T</t>
        </is>
      </c>
      <c r="AS391" t="inlineStr">
        <is>
          <t>T</t>
        </is>
      </c>
      <c r="AT391" t="inlineStr">
        <is>
          <t>T</t>
        </is>
      </c>
      <c r="AU391" t="inlineStr">
        <is>
          <t>T</t>
        </is>
      </c>
      <c r="AV391" t="inlineStr">
        <is>
          <t>T</t>
        </is>
      </c>
      <c r="AW391" t="inlineStr">
        <is>
          <t>T</t>
        </is>
      </c>
      <c r="AX391" t="inlineStr">
        <is>
          <t>T</t>
        </is>
      </c>
      <c r="AY391" t="inlineStr">
        <is>
          <t>T</t>
        </is>
      </c>
      <c r="AZ391" t="inlineStr">
        <is>
          <t>T</t>
        </is>
      </c>
      <c r="BA391" t="inlineStr">
        <is>
          <t>T</t>
        </is>
      </c>
      <c r="BB391" t="inlineStr">
        <is>
          <t>T</t>
        </is>
      </c>
      <c r="BC391" t="inlineStr">
        <is>
          <t>T</t>
        </is>
      </c>
      <c r="BD391" t="inlineStr">
        <is>
          <t>T</t>
        </is>
      </c>
      <c r="BE391" t="inlineStr">
        <is>
          <t>T</t>
        </is>
      </c>
      <c r="BF391" t="inlineStr">
        <is>
          <t>T</t>
        </is>
      </c>
      <c r="BG391" t="inlineStr">
        <is>
          <t>T</t>
        </is>
      </c>
      <c r="BH391" t="inlineStr">
        <is>
          <t>T</t>
        </is>
      </c>
      <c r="BI391" t="inlineStr">
        <is>
          <t>T</t>
        </is>
      </c>
      <c r="BJ391" t="inlineStr">
        <is>
          <t>T</t>
        </is>
      </c>
      <c r="BK391" t="inlineStr">
        <is>
          <t>T</t>
        </is>
      </c>
      <c r="BL391" t="inlineStr">
        <is>
          <t>T</t>
        </is>
      </c>
      <c r="BM391" t="inlineStr">
        <is>
          <t>T</t>
        </is>
      </c>
      <c r="BN391" t="inlineStr">
        <is>
          <t>T</t>
        </is>
      </c>
      <c r="BO391" t="inlineStr">
        <is>
          <t>T</t>
        </is>
      </c>
      <c r="BP391" t="inlineStr">
        <is>
          <t>T</t>
        </is>
      </c>
      <c r="BQ391" t="inlineStr">
        <is>
          <t>T</t>
        </is>
      </c>
      <c r="BR391" t="inlineStr">
        <is>
          <t>T</t>
        </is>
      </c>
      <c r="BS391" t="inlineStr">
        <is>
          <t>T</t>
        </is>
      </c>
    </row>
    <row r="392">
      <c r="A392" t="inlineStr">
        <is>
          <t>OREAS0062Pb</t>
        </is>
      </c>
      <c r="B392" t="n">
        <v>0.00215</v>
      </c>
      <c r="C392" t="inlineStr">
        <is>
          <t>T</t>
        </is>
      </c>
      <c r="D392" t="inlineStr">
        <is>
          <t>T</t>
        </is>
      </c>
      <c r="E392" t="n">
        <v>0.001133</v>
      </c>
      <c r="F392" t="inlineStr">
        <is>
          <t>T</t>
        </is>
      </c>
      <c r="G392" t="inlineStr">
        <is>
          <t>T</t>
        </is>
      </c>
      <c r="H392" t="inlineStr">
        <is>
          <t>T</t>
        </is>
      </c>
      <c r="I392" t="inlineStr">
        <is>
          <t>T</t>
        </is>
      </c>
      <c r="J392" t="inlineStr">
        <is>
          <t>T</t>
        </is>
      </c>
      <c r="K392" t="inlineStr">
        <is>
          <t>T</t>
        </is>
      </c>
      <c r="L392" t="inlineStr">
        <is>
          <t>T</t>
        </is>
      </c>
      <c r="M392" t="inlineStr">
        <is>
          <t>T</t>
        </is>
      </c>
      <c r="N392" t="inlineStr">
        <is>
          <t>T</t>
        </is>
      </c>
      <c r="O392" t="inlineStr">
        <is>
          <t>T</t>
        </is>
      </c>
      <c r="P392" t="inlineStr">
        <is>
          <t>T</t>
        </is>
      </c>
      <c r="Q392" t="inlineStr">
        <is>
          <t>T</t>
        </is>
      </c>
      <c r="R392" t="inlineStr">
        <is>
          <t>T</t>
        </is>
      </c>
      <c r="S392" t="inlineStr">
        <is>
          <t>T</t>
        </is>
      </c>
      <c r="T392" t="inlineStr">
        <is>
          <t>T</t>
        </is>
      </c>
      <c r="U392" t="inlineStr">
        <is>
          <t>T</t>
        </is>
      </c>
      <c r="V392" t="inlineStr">
        <is>
          <t>T</t>
        </is>
      </c>
      <c r="W392" t="inlineStr">
        <is>
          <t>T</t>
        </is>
      </c>
      <c r="X392" t="inlineStr">
        <is>
          <t>T</t>
        </is>
      </c>
      <c r="Y392" t="inlineStr">
        <is>
          <t>T</t>
        </is>
      </c>
      <c r="Z392" t="inlineStr">
        <is>
          <t>T</t>
        </is>
      </c>
      <c r="AA392" t="inlineStr">
        <is>
          <t>T</t>
        </is>
      </c>
      <c r="AB392" t="inlineStr">
        <is>
          <t>T</t>
        </is>
      </c>
      <c r="AC392" t="inlineStr">
        <is>
          <t>T</t>
        </is>
      </c>
      <c r="AD392" t="inlineStr">
        <is>
          <t>T</t>
        </is>
      </c>
      <c r="AE392" t="inlineStr">
        <is>
          <t>T</t>
        </is>
      </c>
      <c r="AF392" t="inlineStr">
        <is>
          <t>T</t>
        </is>
      </c>
      <c r="AG392" t="inlineStr">
        <is>
          <t>T</t>
        </is>
      </c>
      <c r="AH392" t="inlineStr">
        <is>
          <t>T</t>
        </is>
      </c>
      <c r="AI392" t="inlineStr">
        <is>
          <t>T</t>
        </is>
      </c>
      <c r="AJ392" t="inlineStr">
        <is>
          <t>T</t>
        </is>
      </c>
      <c r="AK392" t="inlineStr">
        <is>
          <t>T</t>
        </is>
      </c>
      <c r="AL392" t="inlineStr">
        <is>
          <t>T</t>
        </is>
      </c>
      <c r="AM392" t="inlineStr">
        <is>
          <t>T</t>
        </is>
      </c>
      <c r="AN392" t="inlineStr">
        <is>
          <t>T</t>
        </is>
      </c>
      <c r="AO392" t="inlineStr">
        <is>
          <t>T</t>
        </is>
      </c>
      <c r="AP392" t="inlineStr">
        <is>
          <t>T</t>
        </is>
      </c>
      <c r="AQ392" t="inlineStr">
        <is>
          <t>T</t>
        </is>
      </c>
      <c r="AR392" t="inlineStr">
        <is>
          <t>T</t>
        </is>
      </c>
      <c r="AS392" t="inlineStr">
        <is>
          <t>T</t>
        </is>
      </c>
      <c r="AT392" t="inlineStr">
        <is>
          <t>T</t>
        </is>
      </c>
      <c r="AU392" t="inlineStr">
        <is>
          <t>T</t>
        </is>
      </c>
      <c r="AV392" t="inlineStr">
        <is>
          <t>T</t>
        </is>
      </c>
      <c r="AW392" t="inlineStr">
        <is>
          <t>T</t>
        </is>
      </c>
      <c r="AX392" t="inlineStr">
        <is>
          <t>T</t>
        </is>
      </c>
      <c r="AY392" t="inlineStr">
        <is>
          <t>T</t>
        </is>
      </c>
      <c r="AZ392" t="inlineStr">
        <is>
          <t>T</t>
        </is>
      </c>
      <c r="BA392" t="inlineStr">
        <is>
          <t>T</t>
        </is>
      </c>
      <c r="BB392" t="inlineStr">
        <is>
          <t>T</t>
        </is>
      </c>
      <c r="BC392" t="inlineStr">
        <is>
          <t>T</t>
        </is>
      </c>
      <c r="BD392" t="inlineStr">
        <is>
          <t>T</t>
        </is>
      </c>
      <c r="BE392" t="inlineStr">
        <is>
          <t>T</t>
        </is>
      </c>
      <c r="BF392" t="inlineStr">
        <is>
          <t>T</t>
        </is>
      </c>
      <c r="BG392" t="inlineStr">
        <is>
          <t>T</t>
        </is>
      </c>
      <c r="BH392" t="inlineStr">
        <is>
          <t>T</t>
        </is>
      </c>
      <c r="BI392" t="inlineStr">
        <is>
          <t>T</t>
        </is>
      </c>
      <c r="BJ392" t="inlineStr">
        <is>
          <t>T</t>
        </is>
      </c>
      <c r="BK392" t="inlineStr">
        <is>
          <t>T</t>
        </is>
      </c>
      <c r="BL392" t="inlineStr">
        <is>
          <t>T</t>
        </is>
      </c>
      <c r="BM392" t="inlineStr">
        <is>
          <t>T</t>
        </is>
      </c>
      <c r="BN392" t="inlineStr">
        <is>
          <t>T</t>
        </is>
      </c>
      <c r="BO392" t="inlineStr">
        <is>
          <t>T</t>
        </is>
      </c>
      <c r="BP392" t="inlineStr">
        <is>
          <t>T</t>
        </is>
      </c>
      <c r="BQ392" t="inlineStr">
        <is>
          <t>T</t>
        </is>
      </c>
      <c r="BR392" t="inlineStr">
        <is>
          <t>T</t>
        </is>
      </c>
      <c r="BS392" t="inlineStr">
        <is>
          <t>T</t>
        </is>
      </c>
    </row>
    <row r="393">
      <c r="A393" t="inlineStr">
        <is>
          <t>OREAS0630</t>
        </is>
      </c>
      <c r="B393" t="n">
        <v>0.00104</v>
      </c>
      <c r="C393" t="n">
        <v>7.19</v>
      </c>
      <c r="D393" t="n">
        <v>0.0667</v>
      </c>
      <c r="E393" t="n">
        <v>2.59e-05</v>
      </c>
      <c r="F393" t="inlineStr">
        <is>
          <t>T</t>
        </is>
      </c>
      <c r="G393" t="inlineStr">
        <is>
          <t>T</t>
        </is>
      </c>
      <c r="H393" t="n">
        <v>0.000159</v>
      </c>
      <c r="I393" t="n">
        <v>0.00076</v>
      </c>
      <c r="J393" t="n">
        <v>1.58</v>
      </c>
      <c r="K393" t="n">
        <v>0.00132</v>
      </c>
      <c r="L393" t="n">
        <v>0.00449</v>
      </c>
      <c r="M393" t="inlineStr">
        <is>
          <t>T</t>
        </is>
      </c>
      <c r="N393" t="n">
        <v>0.000575</v>
      </c>
      <c r="O393" t="n">
        <v>0.00172</v>
      </c>
      <c r="P393" t="n">
        <v>0.00058</v>
      </c>
      <c r="Q393" t="n">
        <v>0.0384</v>
      </c>
      <c r="R393" t="inlineStr">
        <is>
          <t>T</t>
        </is>
      </c>
      <c r="S393" t="inlineStr">
        <is>
          <t>T</t>
        </is>
      </c>
      <c r="T393" t="inlineStr">
        <is>
          <t>T</t>
        </is>
      </c>
      <c r="U393" t="n">
        <v>8.640000000000001</v>
      </c>
      <c r="V393" t="n">
        <v>0.00209</v>
      </c>
      <c r="W393" t="inlineStr">
        <is>
          <t>T</t>
        </is>
      </c>
      <c r="X393" t="inlineStr">
        <is>
          <t>T</t>
        </is>
      </c>
      <c r="Y393" t="n">
        <v>0.000495</v>
      </c>
      <c r="Z393" t="inlineStr">
        <is>
          <t>T</t>
        </is>
      </c>
      <c r="AA393" t="inlineStr">
        <is>
          <t>T</t>
        </is>
      </c>
      <c r="AB393" t="n">
        <v>4e-05</v>
      </c>
      <c r="AC393" t="inlineStr">
        <is>
          <t>T</t>
        </is>
      </c>
      <c r="AD393" t="n">
        <v>3.12</v>
      </c>
      <c r="AE393" t="n">
        <v>0.00221</v>
      </c>
      <c r="AF393" t="n">
        <v>0.00236</v>
      </c>
      <c r="AG393" t="inlineStr">
        <is>
          <t>T</t>
        </is>
      </c>
      <c r="AH393" t="n">
        <v>1.12</v>
      </c>
      <c r="AI393" t="n">
        <v>2.24</v>
      </c>
      <c r="AJ393" t="n">
        <v>0.00111</v>
      </c>
      <c r="AK393" t="n">
        <v>0.5570000000000001</v>
      </c>
      <c r="AL393" t="n">
        <v>0.000905</v>
      </c>
      <c r="AM393" t="inlineStr">
        <is>
          <t>T</t>
        </is>
      </c>
      <c r="AN393" t="n">
        <v>0.0011</v>
      </c>
      <c r="AO393" t="n">
        <v>0.046</v>
      </c>
      <c r="AP393" t="n">
        <v>0.272</v>
      </c>
      <c r="AQ393" t="inlineStr">
        <is>
          <t>T</t>
        </is>
      </c>
      <c r="AR393" t="inlineStr">
        <is>
          <t>T</t>
        </is>
      </c>
      <c r="AS393" t="inlineStr">
        <is>
          <t>T</t>
        </is>
      </c>
      <c r="AT393" t="n">
        <v>0.0029</v>
      </c>
      <c r="AU393" t="inlineStr">
        <is>
          <t>T</t>
        </is>
      </c>
      <c r="AV393" t="inlineStr">
        <is>
          <t>T</t>
        </is>
      </c>
      <c r="AW393" t="inlineStr">
        <is>
          <t>T</t>
        </is>
      </c>
      <c r="AX393" t="n">
        <v>7.73</v>
      </c>
      <c r="AY393" t="n">
        <v>0.00439</v>
      </c>
      <c r="AZ393" t="n">
        <v>0.00101</v>
      </c>
      <c r="BA393" t="inlineStr">
        <is>
          <t>T</t>
        </is>
      </c>
      <c r="BB393" t="n">
        <v>21.82</v>
      </c>
      <c r="BC393" t="inlineStr">
        <is>
          <t>T</t>
        </is>
      </c>
      <c r="BD393" t="n">
        <v>0.000332</v>
      </c>
      <c r="BE393" t="n">
        <v>0.0151</v>
      </c>
      <c r="BF393" t="n">
        <v>6.499999999999999e-05</v>
      </c>
      <c r="BG393" t="inlineStr">
        <is>
          <t>T</t>
        </is>
      </c>
      <c r="BH393" t="inlineStr">
        <is>
          <t>T</t>
        </is>
      </c>
      <c r="BI393" t="n">
        <v>0.00126</v>
      </c>
      <c r="BJ393" t="n">
        <v>0.236</v>
      </c>
      <c r="BK393" t="n">
        <v>0.00489</v>
      </c>
      <c r="BL393" t="inlineStr">
        <is>
          <t>T</t>
        </is>
      </c>
      <c r="BM393" t="n">
        <v>0.000726</v>
      </c>
      <c r="BN393" t="n">
        <v>0.00451</v>
      </c>
      <c r="BO393" t="n">
        <v>0.00199</v>
      </c>
      <c r="BP393" t="n">
        <v>0.00206</v>
      </c>
      <c r="BQ393" t="inlineStr">
        <is>
          <t>T</t>
        </is>
      </c>
      <c r="BR393" t="n">
        <v>0.54</v>
      </c>
      <c r="BS393" t="n">
        <v>0.0169</v>
      </c>
    </row>
    <row r="394">
      <c r="A394" t="inlineStr">
        <is>
          <t>OREAS0630b</t>
        </is>
      </c>
      <c r="B394" t="n">
        <v>0.00191</v>
      </c>
      <c r="C394" t="n">
        <v>5.08</v>
      </c>
      <c r="D394" t="n">
        <v>0.0413</v>
      </c>
      <c r="E394" t="n">
        <v>3.58e-05</v>
      </c>
      <c r="F394" s="2" t="n">
        <v>0.001</v>
      </c>
      <c r="G394" t="n">
        <v>6.7800809</v>
      </c>
      <c r="H394" t="n">
        <v>0.000128</v>
      </c>
      <c r="I394" t="n">
        <v>0.000414</v>
      </c>
      <c r="J394" t="n">
        <v>1.56</v>
      </c>
      <c r="K394" t="n">
        <v>0.0027</v>
      </c>
      <c r="L394" t="n">
        <v>0.00485</v>
      </c>
      <c r="M394" t="inlineStr">
        <is>
          <t>T</t>
        </is>
      </c>
      <c r="N394" t="n">
        <v>0.000742</v>
      </c>
      <c r="O394" t="n">
        <v>0.00115</v>
      </c>
      <c r="P394" t="n">
        <v>0.000503</v>
      </c>
      <c r="Q394" t="n">
        <v>0.0521</v>
      </c>
      <c r="R394" t="n">
        <v>0.000392</v>
      </c>
      <c r="S394" t="n">
        <v>0.000222</v>
      </c>
      <c r="T394" t="n">
        <v>0.000231</v>
      </c>
      <c r="U394" t="n">
        <v>6.12</v>
      </c>
      <c r="V394" t="n">
        <v>0.00159</v>
      </c>
      <c r="W394" t="n">
        <v>0.000536</v>
      </c>
      <c r="X394" t="inlineStr">
        <is>
          <t>T</t>
        </is>
      </c>
      <c r="Y394" t="n">
        <v>0.00032</v>
      </c>
      <c r="Z394" t="n">
        <v>0.000121</v>
      </c>
      <c r="AA394" t="n">
        <v>7.6e-05</v>
      </c>
      <c r="AB394" t="n">
        <v>3.5e-05</v>
      </c>
      <c r="AC394" t="inlineStr">
        <is>
          <t>T</t>
        </is>
      </c>
      <c r="AD394" t="n">
        <v>1.79</v>
      </c>
      <c r="AE394" t="n">
        <v>0.00171</v>
      </c>
      <c r="AF394" t="n">
        <v>0.00202</v>
      </c>
      <c r="AG394" t="n">
        <v>3.2e-05</v>
      </c>
      <c r="AH394" t="n">
        <v>0.837</v>
      </c>
      <c r="AI394" t="n">
        <v>3.39</v>
      </c>
      <c r="AJ394" t="n">
        <v>0.00127</v>
      </c>
      <c r="AK394" t="n">
        <v>0.721</v>
      </c>
      <c r="AL394" t="n">
        <v>0.00081</v>
      </c>
      <c r="AM394" t="n">
        <v>0.00301</v>
      </c>
      <c r="AN394" t="n">
        <v>0.00469</v>
      </c>
      <c r="AO394" t="n">
        <v>0.045</v>
      </c>
      <c r="AP394" t="n">
        <v>0.411</v>
      </c>
      <c r="AQ394" t="inlineStr">
        <is>
          <t>T</t>
        </is>
      </c>
      <c r="AR394" t="n">
        <v>0.000727</v>
      </c>
      <c r="AS394" t="inlineStr">
        <is>
          <t>T</t>
        </is>
      </c>
      <c r="AT394" t="n">
        <v>0.0106</v>
      </c>
      <c r="AU394" s="2" t="n">
        <v>2e-07</v>
      </c>
      <c r="AV394" t="inlineStr">
        <is>
          <t>T</t>
        </is>
      </c>
      <c r="AW394" t="inlineStr">
        <is>
          <t>T</t>
        </is>
      </c>
      <c r="AX394" t="n">
        <v>5.17</v>
      </c>
      <c r="AY394" t="n">
        <v>0.00479</v>
      </c>
      <c r="AZ394" t="n">
        <v>0.000629</v>
      </c>
      <c r="BA394" t="inlineStr">
        <is>
          <t>T</t>
        </is>
      </c>
      <c r="BB394" t="n">
        <v>21.6515855</v>
      </c>
      <c r="BC394" t="n">
        <v>0.00062</v>
      </c>
      <c r="BD394" t="n">
        <v>0.000222</v>
      </c>
      <c r="BE394" t="n">
        <v>0.0385</v>
      </c>
      <c r="BF394" t="n">
        <v>5.8e-05</v>
      </c>
      <c r="BG394" t="n">
        <v>7.1e-05</v>
      </c>
      <c r="BH394" s="2" t="n">
        <v>5e-06</v>
      </c>
      <c r="BI394" t="n">
        <v>0.000749</v>
      </c>
      <c r="BJ394" t="n">
        <v>0.2</v>
      </c>
      <c r="BK394" t="n">
        <v>0.00251</v>
      </c>
      <c r="BL394" t="n">
        <v>3.2e-05</v>
      </c>
      <c r="BM394" t="n">
        <v>0.000587</v>
      </c>
      <c r="BN394" s="2" t="n">
        <v>0.005</v>
      </c>
      <c r="BO394" t="n">
        <v>0.00197</v>
      </c>
      <c r="BP394" t="n">
        <v>0.00184</v>
      </c>
      <c r="BQ394" t="n">
        <v>0.000213</v>
      </c>
      <c r="BR394" t="n">
        <v>1.11</v>
      </c>
      <c r="BS394" t="n">
        <v>0.0113</v>
      </c>
    </row>
    <row r="395">
      <c r="A395" t="inlineStr">
        <is>
          <t>OREAS0065a</t>
        </is>
      </c>
      <c r="B395" t="n">
        <v>0.00078</v>
      </c>
      <c r="C395" t="inlineStr">
        <is>
          <t>T</t>
        </is>
      </c>
      <c r="D395" t="inlineStr">
        <is>
          <t>T</t>
        </is>
      </c>
      <c r="E395" t="n">
        <v>5.2e-05</v>
      </c>
      <c r="F395" t="inlineStr">
        <is>
          <t>T</t>
        </is>
      </c>
      <c r="G395" t="inlineStr">
        <is>
          <t>T</t>
        </is>
      </c>
      <c r="H395" t="inlineStr">
        <is>
          <t>T</t>
        </is>
      </c>
      <c r="I395" t="inlineStr">
        <is>
          <t>T</t>
        </is>
      </c>
      <c r="J395" t="inlineStr">
        <is>
          <t>T</t>
        </is>
      </c>
      <c r="K395" t="inlineStr">
        <is>
          <t>T</t>
        </is>
      </c>
      <c r="L395" t="inlineStr">
        <is>
          <t>T</t>
        </is>
      </c>
      <c r="M395" t="inlineStr">
        <is>
          <t>T</t>
        </is>
      </c>
      <c r="N395" t="inlineStr">
        <is>
          <t>T</t>
        </is>
      </c>
      <c r="O395" t="inlineStr">
        <is>
          <t>T</t>
        </is>
      </c>
      <c r="P395" t="inlineStr">
        <is>
          <t>T</t>
        </is>
      </c>
      <c r="Q395" t="n">
        <v>0.009299999999999999</v>
      </c>
      <c r="R395" t="inlineStr">
        <is>
          <t>T</t>
        </is>
      </c>
      <c r="S395" t="inlineStr">
        <is>
          <t>T</t>
        </is>
      </c>
      <c r="T395" t="inlineStr">
        <is>
          <t>T</t>
        </is>
      </c>
      <c r="U395" t="inlineStr">
        <is>
          <t>T</t>
        </is>
      </c>
      <c r="V395" t="inlineStr">
        <is>
          <t>T</t>
        </is>
      </c>
      <c r="W395" t="inlineStr">
        <is>
          <t>T</t>
        </is>
      </c>
      <c r="X395" t="inlineStr">
        <is>
          <t>T</t>
        </is>
      </c>
      <c r="Y395" t="inlineStr">
        <is>
          <t>T</t>
        </is>
      </c>
      <c r="Z395" t="inlineStr">
        <is>
          <t>T</t>
        </is>
      </c>
      <c r="AA395" t="inlineStr">
        <is>
          <t>T</t>
        </is>
      </c>
      <c r="AB395" t="inlineStr">
        <is>
          <t>T</t>
        </is>
      </c>
      <c r="AC395" t="inlineStr">
        <is>
          <t>T</t>
        </is>
      </c>
      <c r="AD395" t="inlineStr">
        <is>
          <t>T</t>
        </is>
      </c>
      <c r="AE395" t="inlineStr">
        <is>
          <t>T</t>
        </is>
      </c>
      <c r="AF395" t="inlineStr">
        <is>
          <t>T</t>
        </is>
      </c>
      <c r="AG395" t="inlineStr">
        <is>
          <t>T</t>
        </is>
      </c>
      <c r="AH395" t="inlineStr">
        <is>
          <t>T</t>
        </is>
      </c>
      <c r="AI395" t="inlineStr">
        <is>
          <t>T</t>
        </is>
      </c>
      <c r="AJ395" t="inlineStr">
        <is>
          <t>T</t>
        </is>
      </c>
      <c r="AK395" t="inlineStr">
        <is>
          <t>T</t>
        </is>
      </c>
      <c r="AL395" t="inlineStr">
        <is>
          <t>T</t>
        </is>
      </c>
      <c r="AM395" t="inlineStr">
        <is>
          <t>T</t>
        </is>
      </c>
      <c r="AN395" t="inlineStr">
        <is>
          <t>T</t>
        </is>
      </c>
      <c r="AO395" t="inlineStr">
        <is>
          <t>T</t>
        </is>
      </c>
      <c r="AP395" t="inlineStr">
        <is>
          <t>T</t>
        </is>
      </c>
      <c r="AQ395" t="inlineStr">
        <is>
          <t>T</t>
        </is>
      </c>
      <c r="AR395" t="inlineStr">
        <is>
          <t>T</t>
        </is>
      </c>
      <c r="AS395" t="inlineStr">
        <is>
          <t>T</t>
        </is>
      </c>
      <c r="AT395" t="inlineStr">
        <is>
          <t>T</t>
        </is>
      </c>
      <c r="AU395" t="inlineStr">
        <is>
          <t>T</t>
        </is>
      </c>
      <c r="AV395" t="inlineStr">
        <is>
          <t>T</t>
        </is>
      </c>
      <c r="AW395" t="inlineStr">
        <is>
          <t>T</t>
        </is>
      </c>
      <c r="AX395" t="inlineStr">
        <is>
          <t>T</t>
        </is>
      </c>
      <c r="AY395" t="inlineStr">
        <is>
          <t>T</t>
        </is>
      </c>
      <c r="AZ395" t="inlineStr">
        <is>
          <t>T</t>
        </is>
      </c>
      <c r="BA395" t="inlineStr">
        <is>
          <t>T</t>
        </is>
      </c>
      <c r="BB395" t="inlineStr">
        <is>
          <t>T</t>
        </is>
      </c>
      <c r="BC395" t="inlineStr">
        <is>
          <t>T</t>
        </is>
      </c>
      <c r="BD395" t="inlineStr">
        <is>
          <t>T</t>
        </is>
      </c>
      <c r="BE395" t="inlineStr">
        <is>
          <t>T</t>
        </is>
      </c>
      <c r="BF395" t="inlineStr">
        <is>
          <t>T</t>
        </is>
      </c>
      <c r="BG395" t="inlineStr">
        <is>
          <t>T</t>
        </is>
      </c>
      <c r="BH395" t="inlineStr">
        <is>
          <t>T</t>
        </is>
      </c>
      <c r="BI395" t="inlineStr">
        <is>
          <t>T</t>
        </is>
      </c>
      <c r="BJ395" t="inlineStr">
        <is>
          <t>T</t>
        </is>
      </c>
      <c r="BK395" t="inlineStr">
        <is>
          <t>T</t>
        </is>
      </c>
      <c r="BL395" t="inlineStr">
        <is>
          <t>T</t>
        </is>
      </c>
      <c r="BM395" t="inlineStr">
        <is>
          <t>T</t>
        </is>
      </c>
      <c r="BN395" t="inlineStr">
        <is>
          <t>T</t>
        </is>
      </c>
      <c r="BO395" t="inlineStr">
        <is>
          <t>T</t>
        </is>
      </c>
      <c r="BP395" t="inlineStr">
        <is>
          <t>T</t>
        </is>
      </c>
      <c r="BQ395" t="inlineStr">
        <is>
          <t>T</t>
        </is>
      </c>
      <c r="BR395" t="inlineStr">
        <is>
          <t>T</t>
        </is>
      </c>
      <c r="BS395" t="inlineStr">
        <is>
          <t>T</t>
        </is>
      </c>
    </row>
    <row r="396">
      <c r="A396" t="inlineStr">
        <is>
          <t>OREAS0066a</t>
        </is>
      </c>
      <c r="B396" t="n">
        <v>0.00189</v>
      </c>
      <c r="C396" t="inlineStr">
        <is>
          <t>T</t>
        </is>
      </c>
      <c r="D396" t="inlineStr">
        <is>
          <t>T</t>
        </is>
      </c>
      <c r="E396" t="n">
        <v>0.000124</v>
      </c>
      <c r="F396" t="inlineStr">
        <is>
          <t>T</t>
        </is>
      </c>
      <c r="G396" t="inlineStr">
        <is>
          <t>T</t>
        </is>
      </c>
      <c r="H396" t="inlineStr">
        <is>
          <t>T</t>
        </is>
      </c>
      <c r="I396" t="inlineStr">
        <is>
          <t>T</t>
        </is>
      </c>
      <c r="J396" t="inlineStr">
        <is>
          <t>T</t>
        </is>
      </c>
      <c r="K396" t="inlineStr">
        <is>
          <t>T</t>
        </is>
      </c>
      <c r="L396" t="inlineStr">
        <is>
          <t>T</t>
        </is>
      </c>
      <c r="M396" t="inlineStr">
        <is>
          <t>T</t>
        </is>
      </c>
      <c r="N396" t="inlineStr">
        <is>
          <t>T</t>
        </is>
      </c>
      <c r="O396" t="inlineStr">
        <is>
          <t>T</t>
        </is>
      </c>
      <c r="P396" t="inlineStr">
        <is>
          <t>T</t>
        </is>
      </c>
      <c r="Q396" t="n">
        <v>0.0121</v>
      </c>
      <c r="R396" t="inlineStr">
        <is>
          <t>T</t>
        </is>
      </c>
      <c r="S396" t="inlineStr">
        <is>
          <t>T</t>
        </is>
      </c>
      <c r="T396" t="inlineStr">
        <is>
          <t>T</t>
        </is>
      </c>
      <c r="U396" t="inlineStr">
        <is>
          <t>T</t>
        </is>
      </c>
      <c r="V396" t="inlineStr">
        <is>
          <t>T</t>
        </is>
      </c>
      <c r="W396" t="inlineStr">
        <is>
          <t>T</t>
        </is>
      </c>
      <c r="X396" t="inlineStr">
        <is>
          <t>T</t>
        </is>
      </c>
      <c r="Y396" t="inlineStr">
        <is>
          <t>T</t>
        </is>
      </c>
      <c r="Z396" t="inlineStr">
        <is>
          <t>T</t>
        </is>
      </c>
      <c r="AA396" t="inlineStr">
        <is>
          <t>T</t>
        </is>
      </c>
      <c r="AB396" t="inlineStr">
        <is>
          <t>T</t>
        </is>
      </c>
      <c r="AC396" t="inlineStr">
        <is>
          <t>T</t>
        </is>
      </c>
      <c r="AD396" t="inlineStr">
        <is>
          <t>T</t>
        </is>
      </c>
      <c r="AE396" t="inlineStr">
        <is>
          <t>T</t>
        </is>
      </c>
      <c r="AF396" t="inlineStr">
        <is>
          <t>T</t>
        </is>
      </c>
      <c r="AG396" t="inlineStr">
        <is>
          <t>T</t>
        </is>
      </c>
      <c r="AH396" t="inlineStr">
        <is>
          <t>T</t>
        </is>
      </c>
      <c r="AI396" t="inlineStr">
        <is>
          <t>T</t>
        </is>
      </c>
      <c r="AJ396" t="inlineStr">
        <is>
          <t>T</t>
        </is>
      </c>
      <c r="AK396" t="inlineStr">
        <is>
          <t>T</t>
        </is>
      </c>
      <c r="AL396" t="inlineStr">
        <is>
          <t>T</t>
        </is>
      </c>
      <c r="AM396" t="inlineStr">
        <is>
          <t>T</t>
        </is>
      </c>
      <c r="AN396" t="inlineStr">
        <is>
          <t>T</t>
        </is>
      </c>
      <c r="AO396" t="inlineStr">
        <is>
          <t>T</t>
        </is>
      </c>
      <c r="AP396" t="inlineStr">
        <is>
          <t>T</t>
        </is>
      </c>
      <c r="AQ396" t="inlineStr">
        <is>
          <t>T</t>
        </is>
      </c>
      <c r="AR396" t="inlineStr">
        <is>
          <t>T</t>
        </is>
      </c>
      <c r="AS396" t="inlineStr">
        <is>
          <t>T</t>
        </is>
      </c>
      <c r="AT396" t="inlineStr">
        <is>
          <t>T</t>
        </is>
      </c>
      <c r="AU396" t="inlineStr">
        <is>
          <t>T</t>
        </is>
      </c>
      <c r="AV396" t="inlineStr">
        <is>
          <t>T</t>
        </is>
      </c>
      <c r="AW396" t="inlineStr">
        <is>
          <t>T</t>
        </is>
      </c>
      <c r="AX396" t="inlineStr">
        <is>
          <t>T</t>
        </is>
      </c>
      <c r="AY396" t="inlineStr">
        <is>
          <t>T</t>
        </is>
      </c>
      <c r="AZ396" t="inlineStr">
        <is>
          <t>T</t>
        </is>
      </c>
      <c r="BA396" t="inlineStr">
        <is>
          <t>T</t>
        </is>
      </c>
      <c r="BB396" t="inlineStr">
        <is>
          <t>T</t>
        </is>
      </c>
      <c r="BC396" t="inlineStr">
        <is>
          <t>T</t>
        </is>
      </c>
      <c r="BD396" t="inlineStr">
        <is>
          <t>T</t>
        </is>
      </c>
      <c r="BE396" t="inlineStr">
        <is>
          <t>T</t>
        </is>
      </c>
      <c r="BF396" t="inlineStr">
        <is>
          <t>T</t>
        </is>
      </c>
      <c r="BG396" t="inlineStr">
        <is>
          <t>T</t>
        </is>
      </c>
      <c r="BH396" t="inlineStr">
        <is>
          <t>T</t>
        </is>
      </c>
      <c r="BI396" t="inlineStr">
        <is>
          <t>T</t>
        </is>
      </c>
      <c r="BJ396" t="inlineStr">
        <is>
          <t>T</t>
        </is>
      </c>
      <c r="BK396" t="inlineStr">
        <is>
          <t>T</t>
        </is>
      </c>
      <c r="BL396" t="inlineStr">
        <is>
          <t>T</t>
        </is>
      </c>
      <c r="BM396" t="inlineStr">
        <is>
          <t>T</t>
        </is>
      </c>
      <c r="BN396" t="inlineStr">
        <is>
          <t>T</t>
        </is>
      </c>
      <c r="BO396" t="inlineStr">
        <is>
          <t>T</t>
        </is>
      </c>
      <c r="BP396" t="inlineStr">
        <is>
          <t>T</t>
        </is>
      </c>
      <c r="BQ396" t="inlineStr">
        <is>
          <t>T</t>
        </is>
      </c>
      <c r="BR396" t="inlineStr">
        <is>
          <t>T</t>
        </is>
      </c>
      <c r="BS396" t="inlineStr">
        <is>
          <t>T</t>
        </is>
      </c>
    </row>
    <row r="397">
      <c r="A397" t="inlineStr">
        <is>
          <t>OREAS0067a</t>
        </is>
      </c>
      <c r="B397" t="n">
        <v>0.00336</v>
      </c>
      <c r="C397" t="inlineStr">
        <is>
          <t>T</t>
        </is>
      </c>
      <c r="D397" t="inlineStr">
        <is>
          <t>T</t>
        </is>
      </c>
      <c r="E397" t="n">
        <v>0.000224</v>
      </c>
      <c r="F397" t="inlineStr">
        <is>
          <t>T</t>
        </is>
      </c>
      <c r="G397" t="inlineStr">
        <is>
          <t>T</t>
        </is>
      </c>
      <c r="H397" t="inlineStr">
        <is>
          <t>T</t>
        </is>
      </c>
      <c r="I397" t="inlineStr">
        <is>
          <t>T</t>
        </is>
      </c>
      <c r="J397" t="inlineStr">
        <is>
          <t>T</t>
        </is>
      </c>
      <c r="K397" t="inlineStr">
        <is>
          <t>T</t>
        </is>
      </c>
      <c r="L397" t="inlineStr">
        <is>
          <t>T</t>
        </is>
      </c>
      <c r="M397" t="inlineStr">
        <is>
          <t>T</t>
        </is>
      </c>
      <c r="N397" t="inlineStr">
        <is>
          <t>T</t>
        </is>
      </c>
      <c r="O397" t="inlineStr">
        <is>
          <t>T</t>
        </is>
      </c>
      <c r="P397" t="inlineStr">
        <is>
          <t>T</t>
        </is>
      </c>
      <c r="Q397" t="n">
        <v>0.0325</v>
      </c>
      <c r="R397" t="inlineStr">
        <is>
          <t>T</t>
        </is>
      </c>
      <c r="S397" t="inlineStr">
        <is>
          <t>T</t>
        </is>
      </c>
      <c r="T397" t="inlineStr">
        <is>
          <t>T</t>
        </is>
      </c>
      <c r="U397" t="inlineStr">
        <is>
          <t>T</t>
        </is>
      </c>
      <c r="V397" t="inlineStr">
        <is>
          <t>T</t>
        </is>
      </c>
      <c r="W397" t="inlineStr">
        <is>
          <t>T</t>
        </is>
      </c>
      <c r="X397" t="inlineStr">
        <is>
          <t>T</t>
        </is>
      </c>
      <c r="Y397" t="inlineStr">
        <is>
          <t>T</t>
        </is>
      </c>
      <c r="Z397" t="inlineStr">
        <is>
          <t>T</t>
        </is>
      </c>
      <c r="AA397" t="inlineStr">
        <is>
          <t>T</t>
        </is>
      </c>
      <c r="AB397" t="inlineStr">
        <is>
          <t>T</t>
        </is>
      </c>
      <c r="AC397" t="inlineStr">
        <is>
          <t>T</t>
        </is>
      </c>
      <c r="AD397" t="inlineStr">
        <is>
          <t>T</t>
        </is>
      </c>
      <c r="AE397" t="inlineStr">
        <is>
          <t>T</t>
        </is>
      </c>
      <c r="AF397" t="inlineStr">
        <is>
          <t>T</t>
        </is>
      </c>
      <c r="AG397" t="inlineStr">
        <is>
          <t>T</t>
        </is>
      </c>
      <c r="AH397" t="inlineStr">
        <is>
          <t>T</t>
        </is>
      </c>
      <c r="AI397" t="inlineStr">
        <is>
          <t>T</t>
        </is>
      </c>
      <c r="AJ397" t="inlineStr">
        <is>
          <t>T</t>
        </is>
      </c>
      <c r="AK397" t="inlineStr">
        <is>
          <t>T</t>
        </is>
      </c>
      <c r="AL397" t="inlineStr">
        <is>
          <t>T</t>
        </is>
      </c>
      <c r="AM397" t="inlineStr">
        <is>
          <t>T</t>
        </is>
      </c>
      <c r="AN397" t="inlineStr">
        <is>
          <t>T</t>
        </is>
      </c>
      <c r="AO397" t="inlineStr">
        <is>
          <t>T</t>
        </is>
      </c>
      <c r="AP397" t="inlineStr">
        <is>
          <t>T</t>
        </is>
      </c>
      <c r="AQ397" t="inlineStr">
        <is>
          <t>T</t>
        </is>
      </c>
      <c r="AR397" t="inlineStr">
        <is>
          <t>T</t>
        </is>
      </c>
      <c r="AS397" t="inlineStr">
        <is>
          <t>T</t>
        </is>
      </c>
      <c r="AT397" t="inlineStr">
        <is>
          <t>T</t>
        </is>
      </c>
      <c r="AU397" t="inlineStr">
        <is>
          <t>T</t>
        </is>
      </c>
      <c r="AV397" t="inlineStr">
        <is>
          <t>T</t>
        </is>
      </c>
      <c r="AW397" t="inlineStr">
        <is>
          <t>T</t>
        </is>
      </c>
      <c r="AX397" t="inlineStr">
        <is>
          <t>T</t>
        </is>
      </c>
      <c r="AY397" t="inlineStr">
        <is>
          <t>T</t>
        </is>
      </c>
      <c r="AZ397" t="inlineStr">
        <is>
          <t>T</t>
        </is>
      </c>
      <c r="BA397" t="inlineStr">
        <is>
          <t>T</t>
        </is>
      </c>
      <c r="BB397" t="inlineStr">
        <is>
          <t>T</t>
        </is>
      </c>
      <c r="BC397" t="inlineStr">
        <is>
          <t>T</t>
        </is>
      </c>
      <c r="BD397" t="inlineStr">
        <is>
          <t>T</t>
        </is>
      </c>
      <c r="BE397" t="inlineStr">
        <is>
          <t>T</t>
        </is>
      </c>
      <c r="BF397" t="inlineStr">
        <is>
          <t>T</t>
        </is>
      </c>
      <c r="BG397" t="inlineStr">
        <is>
          <t>T</t>
        </is>
      </c>
      <c r="BH397" t="inlineStr">
        <is>
          <t>T</t>
        </is>
      </c>
      <c r="BI397" t="inlineStr">
        <is>
          <t>T</t>
        </is>
      </c>
      <c r="BJ397" t="inlineStr">
        <is>
          <t>T</t>
        </is>
      </c>
      <c r="BK397" t="inlineStr">
        <is>
          <t>T</t>
        </is>
      </c>
      <c r="BL397" t="inlineStr">
        <is>
          <t>T</t>
        </is>
      </c>
      <c r="BM397" t="inlineStr">
        <is>
          <t>T</t>
        </is>
      </c>
      <c r="BN397" t="inlineStr">
        <is>
          <t>T</t>
        </is>
      </c>
      <c r="BO397" t="inlineStr">
        <is>
          <t>T</t>
        </is>
      </c>
      <c r="BP397" t="inlineStr">
        <is>
          <t>T</t>
        </is>
      </c>
      <c r="BQ397" t="inlineStr">
        <is>
          <t>T</t>
        </is>
      </c>
      <c r="BR397" t="inlineStr">
        <is>
          <t>T</t>
        </is>
      </c>
      <c r="BS397" t="inlineStr">
        <is>
          <t>T</t>
        </is>
      </c>
    </row>
    <row r="398">
      <c r="A398" t="inlineStr">
        <is>
          <t>OREAS0680</t>
        </is>
      </c>
      <c r="B398" t="n">
        <v>0.00105</v>
      </c>
      <c r="C398" t="n">
        <v>7.13</v>
      </c>
      <c r="D398" t="n">
        <v>0.011</v>
      </c>
      <c r="E398" t="n">
        <v>1.6e-05</v>
      </c>
      <c r="F398" t="inlineStr">
        <is>
          <t>T</t>
        </is>
      </c>
      <c r="G398" t="n">
        <v>0.0649</v>
      </c>
      <c r="H398" t="n">
        <v>0.000129</v>
      </c>
      <c r="I398" t="n">
        <v>0.000164</v>
      </c>
      <c r="J398" t="n">
        <v>5.58</v>
      </c>
      <c r="K398" t="n">
        <v>0.000815</v>
      </c>
      <c r="L398" t="n">
        <v>0.00392</v>
      </c>
      <c r="M398" t="inlineStr">
        <is>
          <t>T</t>
        </is>
      </c>
      <c r="N398" t="n">
        <v>0.0317</v>
      </c>
      <c r="O398" t="n">
        <v>0.1458</v>
      </c>
      <c r="P398" t="n">
        <v>0.000387</v>
      </c>
      <c r="Q398" t="n">
        <v>0.897</v>
      </c>
      <c r="R398" t="n">
        <v>0.000305</v>
      </c>
      <c r="S398" t="n">
        <v>0.000175</v>
      </c>
      <c r="T398" t="n">
        <v>0.000127</v>
      </c>
      <c r="U398" t="n">
        <v>11.68</v>
      </c>
      <c r="V398" t="n">
        <v>0.0016</v>
      </c>
      <c r="W398" t="n">
        <v>0.00038</v>
      </c>
      <c r="X398" t="inlineStr">
        <is>
          <t>T</t>
        </is>
      </c>
      <c r="Y398" t="n">
        <v>0.000164</v>
      </c>
      <c r="Z398" t="inlineStr">
        <is>
          <t>T</t>
        </is>
      </c>
      <c r="AA398" t="n">
        <v>6.2e-05</v>
      </c>
      <c r="AB398" t="n">
        <v>1.3e-05</v>
      </c>
      <c r="AC398" t="n">
        <v>3.2e-06</v>
      </c>
      <c r="AD398" t="n">
        <v>1.24</v>
      </c>
      <c r="AE398" t="n">
        <v>0.00181</v>
      </c>
      <c r="AF398" t="n">
        <v>0.00129</v>
      </c>
      <c r="AG398" t="n">
        <v>2.4e-05</v>
      </c>
      <c r="AH398" t="n">
        <v>3.58</v>
      </c>
      <c r="AI398" t="n">
        <v>0.122</v>
      </c>
      <c r="AJ398" t="n">
        <v>0.000194</v>
      </c>
      <c r="AK398" t="n">
        <v>1.45</v>
      </c>
      <c r="AL398" t="n">
        <v>0.0005820000000000001</v>
      </c>
      <c r="AM398" t="n">
        <v>0.00202</v>
      </c>
      <c r="AN398" t="n">
        <v>2.15</v>
      </c>
      <c r="AO398" t="n">
        <v>0.126</v>
      </c>
      <c r="AP398" t="n">
        <v>0.2505</v>
      </c>
      <c r="AQ398" t="n">
        <v>2.18e-05</v>
      </c>
      <c r="AR398" t="n">
        <v>0.000498</v>
      </c>
      <c r="AS398" t="n">
        <v>4.05e-05</v>
      </c>
      <c r="AT398" t="n">
        <v>0.0076</v>
      </c>
      <c r="AU398" t="inlineStr">
        <is>
          <t>T</t>
        </is>
      </c>
      <c r="AV398" t="n">
        <v>4e-06</v>
      </c>
      <c r="AW398" t="n">
        <v>8.5e-06</v>
      </c>
      <c r="AX398" t="n">
        <v>4.98</v>
      </c>
      <c r="AY398" t="n">
        <v>0.00199</v>
      </c>
      <c r="AZ398" t="n">
        <v>0.00219</v>
      </c>
      <c r="BA398" t="n">
        <v>0.000474</v>
      </c>
      <c r="BB398" t="n">
        <v>20.62</v>
      </c>
      <c r="BC398" t="n">
        <v>0.000426</v>
      </c>
      <c r="BD398" t="n">
        <v>0.000222</v>
      </c>
      <c r="BE398" t="n">
        <v>0.0429</v>
      </c>
      <c r="BF398" t="n">
        <v>4.1e-05</v>
      </c>
      <c r="BG398" t="n">
        <v>5.3e-05</v>
      </c>
      <c r="BH398" t="n">
        <v>6.9e-05</v>
      </c>
      <c r="BI398" t="n">
        <v>0.000656</v>
      </c>
      <c r="BJ398" t="n">
        <v>0.513</v>
      </c>
      <c r="BK398" t="n">
        <v>4.8e-05</v>
      </c>
      <c r="BL398" t="n">
        <v>2.5e-05</v>
      </c>
      <c r="BM398" t="n">
        <v>0.000153</v>
      </c>
      <c r="BN398" t="n">
        <v>0.0224</v>
      </c>
      <c r="BO398" t="n">
        <v>0.000167</v>
      </c>
      <c r="BP398" t="n">
        <v>0.00153</v>
      </c>
      <c r="BQ398" t="n">
        <v>0.000157</v>
      </c>
      <c r="BR398" t="n">
        <v>0.2308</v>
      </c>
      <c r="BS398" t="n">
        <v>0.0054</v>
      </c>
    </row>
    <row r="399">
      <c r="A399" t="inlineStr">
        <is>
          <t>OREAS0681</t>
        </is>
      </c>
      <c r="B399" t="n">
        <v>1.18e-05</v>
      </c>
      <c r="C399" t="n">
        <v>7.91</v>
      </c>
      <c r="D399" t="inlineStr">
        <is>
          <t>T</t>
        </is>
      </c>
      <c r="E399" t="n">
        <v>5.1e-06</v>
      </c>
      <c r="F399" t="inlineStr">
        <is>
          <t>T</t>
        </is>
      </c>
      <c r="G399" t="n">
        <v>0.0442</v>
      </c>
      <c r="H399" t="n">
        <v>0.000141</v>
      </c>
      <c r="I399" t="n">
        <v>9.799999999999999e-06</v>
      </c>
      <c r="J399" t="n">
        <v>5.98</v>
      </c>
      <c r="K399" t="inlineStr">
        <is>
          <t>T</t>
        </is>
      </c>
      <c r="L399" t="n">
        <v>0.00406</v>
      </c>
      <c r="M399" t="inlineStr">
        <is>
          <t>T</t>
        </is>
      </c>
      <c r="N399" t="n">
        <v>0.0051</v>
      </c>
      <c r="O399" t="n">
        <v>0.1642</v>
      </c>
      <c r="P399" t="n">
        <v>0.000402</v>
      </c>
      <c r="Q399" t="n">
        <v>0.0264</v>
      </c>
      <c r="R399" t="n">
        <v>0.00034</v>
      </c>
      <c r="S399" t="n">
        <v>0.000197</v>
      </c>
      <c r="T399" t="n">
        <v>0.000137</v>
      </c>
      <c r="U399" t="n">
        <v>7.47</v>
      </c>
      <c r="V399" t="n">
        <v>0.00176</v>
      </c>
      <c r="W399" t="n">
        <v>0.000406</v>
      </c>
      <c r="X399" t="inlineStr">
        <is>
          <t>T</t>
        </is>
      </c>
      <c r="Y399" t="n">
        <v>0.00017</v>
      </c>
      <c r="Z399" t="inlineStr">
        <is>
          <t>T</t>
        </is>
      </c>
      <c r="AA399" t="n">
        <v>6.9e-05</v>
      </c>
      <c r="AB399" t="n">
        <v>4.2e-06</v>
      </c>
      <c r="AC399" t="n">
        <v>1.1e-06</v>
      </c>
      <c r="AD399" t="n">
        <v>1.35</v>
      </c>
      <c r="AE399" t="n">
        <v>0.00188</v>
      </c>
      <c r="AF399" t="n">
        <v>0.0013</v>
      </c>
      <c r="AG399" t="n">
        <v>2.7e-05</v>
      </c>
      <c r="AH399" t="n">
        <v>5.19</v>
      </c>
      <c r="AI399" t="n">
        <v>0.131</v>
      </c>
      <c r="AJ399" t="n">
        <v>0.000138</v>
      </c>
      <c r="AK399" t="n">
        <v>1.61</v>
      </c>
      <c r="AL399" t="n">
        <v>0.000617</v>
      </c>
      <c r="AM399" t="n">
        <v>0.00219</v>
      </c>
      <c r="AN399" t="n">
        <v>0.0518</v>
      </c>
      <c r="AO399" t="n">
        <v>0.141</v>
      </c>
      <c r="AP399" t="n">
        <v>0.00102</v>
      </c>
      <c r="AQ399" t="n">
        <v>2.43e-05</v>
      </c>
      <c r="AR399" t="n">
        <v>0.000532</v>
      </c>
      <c r="AS399" t="n">
        <v>5.26e-05</v>
      </c>
      <c r="AT399" t="n">
        <v>0.008200000000000001</v>
      </c>
      <c r="AU399" t="inlineStr">
        <is>
          <t>T</t>
        </is>
      </c>
      <c r="AV399" t="n">
        <v>3.2e-06</v>
      </c>
      <c r="AW399" t="n">
        <v>6.3e-06</v>
      </c>
      <c r="AX399" t="n">
        <v>0.109</v>
      </c>
      <c r="AY399" t="n">
        <v>2.4e-05</v>
      </c>
      <c r="AZ399" t="n">
        <v>0.00277</v>
      </c>
      <c r="BA399" t="inlineStr">
        <is>
          <t>T</t>
        </is>
      </c>
      <c r="BB399" t="n">
        <v>24.17</v>
      </c>
      <c r="BC399" t="n">
        <v>0.000464</v>
      </c>
      <c r="BD399" t="n">
        <v>0.000189</v>
      </c>
      <c r="BE399" t="n">
        <v>0.0478</v>
      </c>
      <c r="BF399" t="n">
        <v>4.2e-05</v>
      </c>
      <c r="BG399" t="n">
        <v>5.8e-05</v>
      </c>
      <c r="BH399" t="inlineStr">
        <is>
          <t>T</t>
        </is>
      </c>
      <c r="BI399" t="n">
        <v>0.000655</v>
      </c>
      <c r="BJ399" t="n">
        <v>0.588</v>
      </c>
      <c r="BK399" t="inlineStr">
        <is>
          <t>T</t>
        </is>
      </c>
      <c r="BL399" t="n">
        <v>2.8e-05</v>
      </c>
      <c r="BM399" t="n">
        <v>0.000144</v>
      </c>
      <c r="BN399" t="n">
        <v>0.0257</v>
      </c>
      <c r="BO399" t="n">
        <v>0.000109</v>
      </c>
      <c r="BP399" t="n">
        <v>0.00175</v>
      </c>
      <c r="BQ399" t="n">
        <v>0.000177</v>
      </c>
      <c r="BR399" t="n">
        <v>0.008800000000000001</v>
      </c>
      <c r="BS399" t="n">
        <v>0.0058</v>
      </c>
    </row>
    <row r="400">
      <c r="A400" t="inlineStr">
        <is>
          <t>OREAS0682</t>
        </is>
      </c>
      <c r="B400" t="n">
        <v>1.17e-05</v>
      </c>
      <c r="C400" t="n">
        <v>8.84</v>
      </c>
      <c r="D400" t="inlineStr">
        <is>
          <t>T</t>
        </is>
      </c>
      <c r="E400" t="n">
        <v>7.5e-06</v>
      </c>
      <c r="F400" t="inlineStr">
        <is>
          <t>T</t>
        </is>
      </c>
      <c r="G400" t="n">
        <v>0.0389</v>
      </c>
      <c r="H400" t="n">
        <v>0.000124</v>
      </c>
      <c r="I400" t="n">
        <v>9.9e-06</v>
      </c>
      <c r="J400" t="n">
        <v>6.4</v>
      </c>
      <c r="K400" t="inlineStr">
        <is>
          <t>T</t>
        </is>
      </c>
      <c r="L400" t="n">
        <v>0.00359</v>
      </c>
      <c r="M400" t="inlineStr">
        <is>
          <t>T</t>
        </is>
      </c>
      <c r="N400" t="n">
        <v>0.005</v>
      </c>
      <c r="O400" t="n">
        <v>0.2807</v>
      </c>
      <c r="P400" t="n">
        <v>0.000346</v>
      </c>
      <c r="Q400" t="n">
        <v>0.0258</v>
      </c>
      <c r="R400" t="n">
        <v>0.000295</v>
      </c>
      <c r="S400" t="n">
        <v>0.000167</v>
      </c>
      <c r="T400" t="n">
        <v>0.000121</v>
      </c>
      <c r="U400" t="n">
        <v>6.78</v>
      </c>
      <c r="V400" t="n">
        <v>0.00179</v>
      </c>
      <c r="W400" t="n">
        <v>0.000351</v>
      </c>
      <c r="X400" t="inlineStr">
        <is>
          <t>T</t>
        </is>
      </c>
      <c r="Y400" t="n">
        <v>0.000155</v>
      </c>
      <c r="Z400" t="inlineStr">
        <is>
          <t>T</t>
        </is>
      </c>
      <c r="AA400" t="n">
        <v>5.9e-05</v>
      </c>
      <c r="AB400" t="n">
        <v>3.8e-06</v>
      </c>
      <c r="AC400" t="n">
        <v>2e-06</v>
      </c>
      <c r="AD400" t="n">
        <v>1.18</v>
      </c>
      <c r="AE400" t="n">
        <v>0.00166</v>
      </c>
      <c r="AF400" t="n">
        <v>0.00115</v>
      </c>
      <c r="AG400" t="n">
        <v>2.3e-05</v>
      </c>
      <c r="AH400" t="n">
        <v>4.86</v>
      </c>
      <c r="AI400" t="n">
        <v>0.116</v>
      </c>
      <c r="AJ400" t="n">
        <v>0.000145</v>
      </c>
      <c r="AK400" t="n">
        <v>1.6</v>
      </c>
      <c r="AL400" t="n">
        <v>0.000543</v>
      </c>
      <c r="AM400" t="n">
        <v>0.00189</v>
      </c>
      <c r="AN400" t="n">
        <v>0.0572</v>
      </c>
      <c r="AO400" t="n">
        <v>0.122</v>
      </c>
      <c r="AP400" t="n">
        <v>0.000919</v>
      </c>
      <c r="AQ400" t="n">
        <v>4.44e-05</v>
      </c>
      <c r="AR400" t="n">
        <v>0.000463</v>
      </c>
      <c r="AS400" t="n">
        <v>8.68e-05</v>
      </c>
      <c r="AT400" t="n">
        <v>0.0072</v>
      </c>
      <c r="AU400" t="inlineStr">
        <is>
          <t>T</t>
        </is>
      </c>
      <c r="AV400" t="n">
        <v>6e-06</v>
      </c>
      <c r="AW400" t="n">
        <v>1.12e-05</v>
      </c>
      <c r="AX400" t="n">
        <v>0.114</v>
      </c>
      <c r="AY400" t="n">
        <v>2e-05</v>
      </c>
      <c r="AZ400" t="n">
        <v>0.00237</v>
      </c>
      <c r="BA400" t="inlineStr">
        <is>
          <t>T</t>
        </is>
      </c>
      <c r="BB400" t="n">
        <v>23.96</v>
      </c>
      <c r="BC400" t="n">
        <v>0.000403</v>
      </c>
      <c r="BD400" t="n">
        <v>0.000163</v>
      </c>
      <c r="BE400" t="n">
        <v>0.0469</v>
      </c>
      <c r="BF400" t="n">
        <v>3.8e-05</v>
      </c>
      <c r="BG400" t="n">
        <v>5.2e-05</v>
      </c>
      <c r="BH400" t="inlineStr">
        <is>
          <t>T</t>
        </is>
      </c>
      <c r="BI400" t="n">
        <v>0.000572</v>
      </c>
      <c r="BJ400" t="n">
        <v>0.503</v>
      </c>
      <c r="BK400" t="n">
        <v>1.5e-05</v>
      </c>
      <c r="BL400" t="n">
        <v>2.4e-05</v>
      </c>
      <c r="BM400" t="n">
        <v>0.000128</v>
      </c>
      <c r="BN400" t="n">
        <v>0.0231</v>
      </c>
      <c r="BO400" t="n">
        <v>0.000108</v>
      </c>
      <c r="BP400" t="n">
        <v>0.00149</v>
      </c>
      <c r="BQ400" t="n">
        <v>0.000152</v>
      </c>
      <c r="BR400" t="n">
        <v>0.008399999999999999</v>
      </c>
      <c r="BS400" t="n">
        <v>0.0052</v>
      </c>
    </row>
    <row r="401">
      <c r="A401" t="inlineStr">
        <is>
          <t>OREAS0683</t>
        </is>
      </c>
      <c r="B401" t="n">
        <v>1.72e-05</v>
      </c>
      <c r="C401" t="n">
        <v>7.15</v>
      </c>
      <c r="D401" t="inlineStr">
        <is>
          <t>T</t>
        </is>
      </c>
      <c r="E401" t="n">
        <v>2.07e-05</v>
      </c>
      <c r="F401" t="inlineStr">
        <is>
          <t>T</t>
        </is>
      </c>
      <c r="G401" t="n">
        <v>0.0188</v>
      </c>
      <c r="H401" t="n">
        <v>5.6e-05</v>
      </c>
      <c r="I401" t="n">
        <v>1.6e-05</v>
      </c>
      <c r="J401" t="n">
        <v>5.23</v>
      </c>
      <c r="K401" t="n">
        <v>7.2e-06</v>
      </c>
      <c r="L401" t="n">
        <v>0.00171</v>
      </c>
      <c r="M401" t="inlineStr">
        <is>
          <t>T</t>
        </is>
      </c>
      <c r="N401" t="n">
        <v>0.008500000000000001</v>
      </c>
      <c r="O401" t="n">
        <v>0.771</v>
      </c>
      <c r="P401" t="n">
        <v>0.000132</v>
      </c>
      <c r="Q401" t="n">
        <v>0.0404</v>
      </c>
      <c r="R401" t="n">
        <v>0.000154</v>
      </c>
      <c r="S401" t="n">
        <v>9.3e-05</v>
      </c>
      <c r="T401" t="n">
        <v>5.8e-05</v>
      </c>
      <c r="U401" t="n">
        <v>7.32</v>
      </c>
      <c r="V401" t="n">
        <v>0.00138</v>
      </c>
      <c r="W401" t="n">
        <v>0.000164</v>
      </c>
      <c r="X401" t="inlineStr">
        <is>
          <t>T</t>
        </is>
      </c>
      <c r="Y401" t="n">
        <v>7.499999999999999e-05</v>
      </c>
      <c r="Z401" t="inlineStr">
        <is>
          <t>T</t>
        </is>
      </c>
      <c r="AA401" t="n">
        <v>3.2e-05</v>
      </c>
      <c r="AB401" t="n">
        <v>2.8e-06</v>
      </c>
      <c r="AC401" t="n">
        <v>5e-06</v>
      </c>
      <c r="AD401" t="n">
        <v>0.507</v>
      </c>
      <c r="AE401" t="n">
        <v>0.000817</v>
      </c>
      <c r="AF401" t="n">
        <v>0.000651</v>
      </c>
      <c r="AG401" t="n">
        <v>1.3e-05</v>
      </c>
      <c r="AH401" t="n">
        <v>8.630000000000001</v>
      </c>
      <c r="AI401" t="n">
        <v>0.12</v>
      </c>
      <c r="AJ401" t="n">
        <v>0.0001</v>
      </c>
      <c r="AK401" t="n">
        <v>1.03</v>
      </c>
      <c r="AL401" t="n">
        <v>0.000261</v>
      </c>
      <c r="AM401" t="n">
        <v>0.000875</v>
      </c>
      <c r="AN401" t="n">
        <v>0.1215</v>
      </c>
      <c r="AO401" t="n">
        <v>0.05</v>
      </c>
      <c r="AP401" t="n">
        <v>0.00102</v>
      </c>
      <c r="AQ401" t="n">
        <v>8.53e-05</v>
      </c>
      <c r="AR401" t="n">
        <v>0.000217</v>
      </c>
      <c r="AS401" t="n">
        <v>0.000176</v>
      </c>
      <c r="AT401" t="n">
        <v>0.00279</v>
      </c>
      <c r="AU401" t="inlineStr">
        <is>
          <t>T</t>
        </is>
      </c>
      <c r="AV401" t="n">
        <v>1.46e-05</v>
      </c>
      <c r="AW401" t="n">
        <v>2.52e-05</v>
      </c>
      <c r="AX401" t="n">
        <v>0.205</v>
      </c>
      <c r="AY401" t="inlineStr">
        <is>
          <t>T</t>
        </is>
      </c>
      <c r="AZ401" t="n">
        <v>0.00197</v>
      </c>
      <c r="BA401" t="inlineStr">
        <is>
          <t>T</t>
        </is>
      </c>
      <c r="BB401" t="n">
        <v>22.87</v>
      </c>
      <c r="BC401" t="n">
        <v>0.000187</v>
      </c>
      <c r="BD401" t="n">
        <v>8.500000000000001e-05</v>
      </c>
      <c r="BE401" t="n">
        <v>0.0276</v>
      </c>
      <c r="BF401" t="inlineStr">
        <is>
          <t>T</t>
        </is>
      </c>
      <c r="BG401" t="n">
        <v>2.5e-05</v>
      </c>
      <c r="BH401" t="inlineStr">
        <is>
          <t>T</t>
        </is>
      </c>
      <c r="BI401" t="n">
        <v>0.000242</v>
      </c>
      <c r="BJ401" t="n">
        <v>0.263</v>
      </c>
      <c r="BK401" t="inlineStr">
        <is>
          <t>T</t>
        </is>
      </c>
      <c r="BL401" t="n">
        <v>1.3e-05</v>
      </c>
      <c r="BM401" t="n">
        <v>5.8e-05</v>
      </c>
      <c r="BN401" t="n">
        <v>0.0196</v>
      </c>
      <c r="BO401" t="n">
        <v>0.000123</v>
      </c>
      <c r="BP401" t="n">
        <v>0.000802</v>
      </c>
      <c r="BQ401" t="n">
        <v>8.8e-05</v>
      </c>
      <c r="BR401" t="n">
        <v>0.0092</v>
      </c>
      <c r="BS401" t="n">
        <v>0.00263</v>
      </c>
    </row>
    <row r="402">
      <c r="A402" t="inlineStr">
        <is>
          <t>OREAS0684</t>
        </is>
      </c>
      <c r="B402" t="n">
        <v>3.52e-05</v>
      </c>
      <c r="C402" t="n">
        <v>5.96</v>
      </c>
      <c r="D402" t="inlineStr">
        <is>
          <t>T</t>
        </is>
      </c>
      <c r="E402" t="n">
        <v>2.48e-05</v>
      </c>
      <c r="F402" t="inlineStr">
        <is>
          <t>T</t>
        </is>
      </c>
      <c r="G402" t="n">
        <v>0.0071</v>
      </c>
      <c r="H402" t="inlineStr">
        <is>
          <t>T</t>
        </is>
      </c>
      <c r="I402" t="n">
        <v>3.6e-05</v>
      </c>
      <c r="J402" t="n">
        <v>4.44</v>
      </c>
      <c r="K402" t="n">
        <v>1.2e-05</v>
      </c>
      <c r="L402" t="n">
        <v>0.000662</v>
      </c>
      <c r="M402" t="inlineStr">
        <is>
          <t>T</t>
        </is>
      </c>
      <c r="N402" t="n">
        <v>0.0112</v>
      </c>
      <c r="O402" t="n">
        <v>1.04</v>
      </c>
      <c r="P402" t="n">
        <v>2.6e-05</v>
      </c>
      <c r="Q402" t="n">
        <v>0.0978</v>
      </c>
      <c r="R402" t="n">
        <v>7.8e-05</v>
      </c>
      <c r="S402" t="n">
        <v>5.5e-05</v>
      </c>
      <c r="T402" t="n">
        <v>2.4e-05</v>
      </c>
      <c r="U402" t="n">
        <v>7.87</v>
      </c>
      <c r="V402" t="n">
        <v>0.00114</v>
      </c>
      <c r="W402" t="n">
        <v>6.999999999999999e-05</v>
      </c>
      <c r="X402" t="inlineStr">
        <is>
          <t>T</t>
        </is>
      </c>
      <c r="Y402" t="n">
        <v>3.7e-05</v>
      </c>
      <c r="Z402" t="inlineStr">
        <is>
          <t>T</t>
        </is>
      </c>
      <c r="AA402" t="n">
        <v>1.8e-05</v>
      </c>
      <c r="AB402" t="n">
        <v>3e-06</v>
      </c>
      <c r="AC402" t="n">
        <v>1e-05</v>
      </c>
      <c r="AD402" t="n">
        <v>0.152</v>
      </c>
      <c r="AE402" t="n">
        <v>0.000333</v>
      </c>
      <c r="AF402" t="n">
        <v>0.000395</v>
      </c>
      <c r="AG402" t="n">
        <v>8.7e-06</v>
      </c>
      <c r="AH402" t="n">
        <v>10.78</v>
      </c>
      <c r="AI402" t="n">
        <v>0.127</v>
      </c>
      <c r="AJ402" t="n">
        <v>0.000119</v>
      </c>
      <c r="AK402" t="n">
        <v>0.675</v>
      </c>
      <c r="AL402" t="n">
        <v>0.000119</v>
      </c>
      <c r="AM402" t="n">
        <v>0.000314</v>
      </c>
      <c r="AN402" t="n">
        <v>0.223</v>
      </c>
      <c r="AO402" t="n">
        <v>0.012</v>
      </c>
      <c r="AP402" t="n">
        <v>0.00111</v>
      </c>
      <c r="AQ402" t="n">
        <v>0.000172</v>
      </c>
      <c r="AR402" t="n">
        <v>8.1e-05</v>
      </c>
      <c r="AS402" t="n">
        <v>0.000387</v>
      </c>
      <c r="AT402" t="n">
        <v>0.000597</v>
      </c>
      <c r="AU402" t="inlineStr">
        <is>
          <t>T</t>
        </is>
      </c>
      <c r="AV402" t="n">
        <v>2.8e-05</v>
      </c>
      <c r="AW402" t="n">
        <v>5.5e-05</v>
      </c>
      <c r="AX402" t="n">
        <v>0.459</v>
      </c>
      <c r="AY402" t="inlineStr">
        <is>
          <t>T</t>
        </is>
      </c>
      <c r="AZ402" t="n">
        <v>0.00191</v>
      </c>
      <c r="BA402" t="inlineStr">
        <is>
          <t>T</t>
        </is>
      </c>
      <c r="BB402" t="n">
        <v>22.42</v>
      </c>
      <c r="BC402" t="n">
        <v>6.9e-05</v>
      </c>
      <c r="BD402" t="n">
        <v>6.600000000000001e-05</v>
      </c>
      <c r="BE402" t="n">
        <v>0.0161</v>
      </c>
      <c r="BF402" t="inlineStr">
        <is>
          <t>T</t>
        </is>
      </c>
      <c r="BG402" t="n">
        <v>1.2e-05</v>
      </c>
      <c r="BH402" t="n">
        <v>6.9e-05</v>
      </c>
      <c r="BI402" t="n">
        <v>7.7e-05</v>
      </c>
      <c r="BJ402" t="n">
        <v>0.138</v>
      </c>
      <c r="BK402" t="n">
        <v>6.5e-06</v>
      </c>
      <c r="BL402" t="n">
        <v>8.1e-06</v>
      </c>
      <c r="BM402" t="n">
        <v>2.2e-05</v>
      </c>
      <c r="BN402" t="n">
        <v>0.018</v>
      </c>
      <c r="BO402" t="n">
        <v>5.6e-05</v>
      </c>
      <c r="BP402" t="n">
        <v>0.000439</v>
      </c>
      <c r="BQ402" t="n">
        <v>5.6e-05</v>
      </c>
      <c r="BR402" t="n">
        <v>0.009900000000000001</v>
      </c>
      <c r="BS402" t="n">
        <v>0.00124</v>
      </c>
    </row>
    <row r="403">
      <c r="A403" t="inlineStr">
        <is>
          <t>OREAS0068a</t>
        </is>
      </c>
      <c r="B403" t="n">
        <v>0.00429</v>
      </c>
      <c r="C403" t="inlineStr">
        <is>
          <t>T</t>
        </is>
      </c>
      <c r="D403" t="inlineStr">
        <is>
          <t>T</t>
        </is>
      </c>
      <c r="E403" t="n">
        <v>0.000389</v>
      </c>
      <c r="F403" t="inlineStr">
        <is>
          <t>T</t>
        </is>
      </c>
      <c r="G403" t="inlineStr">
        <is>
          <t>T</t>
        </is>
      </c>
      <c r="H403" t="inlineStr">
        <is>
          <t>T</t>
        </is>
      </c>
      <c r="I403" t="inlineStr">
        <is>
          <t>T</t>
        </is>
      </c>
      <c r="J403" t="inlineStr">
        <is>
          <t>T</t>
        </is>
      </c>
      <c r="K403" t="inlineStr">
        <is>
          <t>T</t>
        </is>
      </c>
      <c r="L403" t="inlineStr">
        <is>
          <t>T</t>
        </is>
      </c>
      <c r="M403" t="inlineStr">
        <is>
          <t>T</t>
        </is>
      </c>
      <c r="N403" t="inlineStr">
        <is>
          <t>T</t>
        </is>
      </c>
      <c r="O403" t="inlineStr">
        <is>
          <t>T</t>
        </is>
      </c>
      <c r="P403" t="inlineStr">
        <is>
          <t>T</t>
        </is>
      </c>
      <c r="Q403" t="n">
        <v>0.0392</v>
      </c>
      <c r="R403" t="inlineStr">
        <is>
          <t>T</t>
        </is>
      </c>
      <c r="S403" t="inlineStr">
        <is>
          <t>T</t>
        </is>
      </c>
      <c r="T403" t="inlineStr">
        <is>
          <t>T</t>
        </is>
      </c>
      <c r="U403" t="inlineStr">
        <is>
          <t>T</t>
        </is>
      </c>
      <c r="V403" t="inlineStr">
        <is>
          <t>T</t>
        </is>
      </c>
      <c r="W403" t="inlineStr">
        <is>
          <t>T</t>
        </is>
      </c>
      <c r="X403" t="inlineStr">
        <is>
          <t>T</t>
        </is>
      </c>
      <c r="Y403" t="inlineStr">
        <is>
          <t>T</t>
        </is>
      </c>
      <c r="Z403" t="inlineStr">
        <is>
          <t>T</t>
        </is>
      </c>
      <c r="AA403" t="inlineStr">
        <is>
          <t>T</t>
        </is>
      </c>
      <c r="AB403" t="inlineStr">
        <is>
          <t>T</t>
        </is>
      </c>
      <c r="AC403" t="inlineStr">
        <is>
          <t>T</t>
        </is>
      </c>
      <c r="AD403" t="inlineStr">
        <is>
          <t>T</t>
        </is>
      </c>
      <c r="AE403" t="inlineStr">
        <is>
          <t>T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T</t>
        </is>
      </c>
      <c r="AK403" t="inlineStr">
        <is>
          <t>T</t>
        </is>
      </c>
      <c r="AL403" t="inlineStr">
        <is>
          <t>T</t>
        </is>
      </c>
      <c r="AM403" t="inlineStr">
        <is>
          <t>T</t>
        </is>
      </c>
      <c r="AN403" t="inlineStr">
        <is>
          <t>T</t>
        </is>
      </c>
      <c r="AO403" t="inlineStr">
        <is>
          <t>T</t>
        </is>
      </c>
      <c r="AP403" t="inlineStr">
        <is>
          <t>T</t>
        </is>
      </c>
      <c r="AQ403" t="inlineStr">
        <is>
          <t>T</t>
        </is>
      </c>
      <c r="AR403" t="inlineStr">
        <is>
          <t>T</t>
        </is>
      </c>
      <c r="AS403" t="inlineStr">
        <is>
          <t>T</t>
        </is>
      </c>
      <c r="AT403" t="inlineStr">
        <is>
          <t>T</t>
        </is>
      </c>
      <c r="AU403" t="inlineStr">
        <is>
          <t>T</t>
        </is>
      </c>
      <c r="AV403" t="inlineStr">
        <is>
          <t>T</t>
        </is>
      </c>
      <c r="AW403" t="inlineStr">
        <is>
          <t>T</t>
        </is>
      </c>
      <c r="AX403" t="inlineStr">
        <is>
          <t>T</t>
        </is>
      </c>
      <c r="AY403" t="inlineStr">
        <is>
          <t>T</t>
        </is>
      </c>
      <c r="AZ403" t="inlineStr">
        <is>
          <t>T</t>
        </is>
      </c>
      <c r="BA403" t="inlineStr">
        <is>
          <t>T</t>
        </is>
      </c>
      <c r="BB403" t="inlineStr">
        <is>
          <t>T</t>
        </is>
      </c>
      <c r="BC403" t="inlineStr">
        <is>
          <t>T</t>
        </is>
      </c>
      <c r="BD403" t="inlineStr">
        <is>
          <t>T</t>
        </is>
      </c>
      <c r="BE403" t="inlineStr">
        <is>
          <t>T</t>
        </is>
      </c>
      <c r="BF403" t="inlineStr">
        <is>
          <t>T</t>
        </is>
      </c>
      <c r="BG403" t="inlineStr">
        <is>
          <t>T</t>
        </is>
      </c>
      <c r="BH403" t="inlineStr">
        <is>
          <t>T</t>
        </is>
      </c>
      <c r="BI403" t="inlineStr">
        <is>
          <t>T</t>
        </is>
      </c>
      <c r="BJ403" t="inlineStr">
        <is>
          <t>T</t>
        </is>
      </c>
      <c r="BK403" t="inlineStr">
        <is>
          <t>T</t>
        </is>
      </c>
      <c r="BL403" t="inlineStr">
        <is>
          <t>T</t>
        </is>
      </c>
      <c r="BM403" t="inlineStr">
        <is>
          <t>T</t>
        </is>
      </c>
      <c r="BN403" t="inlineStr">
        <is>
          <t>T</t>
        </is>
      </c>
      <c r="BO403" t="inlineStr">
        <is>
          <t>T</t>
        </is>
      </c>
      <c r="BP403" t="inlineStr">
        <is>
          <t>T</t>
        </is>
      </c>
      <c r="BQ403" t="inlineStr">
        <is>
          <t>T</t>
        </is>
      </c>
      <c r="BR403" t="inlineStr">
        <is>
          <t>T</t>
        </is>
      </c>
      <c r="BS403" t="inlineStr">
        <is>
          <t>T</t>
        </is>
      </c>
    </row>
    <row r="404">
      <c r="A404" t="inlineStr">
        <is>
          <t>OREAS0006Ca</t>
        </is>
      </c>
      <c r="B404" t="inlineStr">
        <is>
          <t>T</t>
        </is>
      </c>
      <c r="C404" t="inlineStr">
        <is>
          <t>T</t>
        </is>
      </c>
      <c r="D404" t="inlineStr">
        <is>
          <t>T</t>
        </is>
      </c>
      <c r="E404" t="n">
        <v>0.000148</v>
      </c>
      <c r="F404" t="inlineStr">
        <is>
          <t>T</t>
        </is>
      </c>
      <c r="G404" t="inlineStr">
        <is>
          <t>T</t>
        </is>
      </c>
      <c r="H404" t="inlineStr">
        <is>
          <t>T</t>
        </is>
      </c>
      <c r="I404" t="inlineStr">
        <is>
          <t>T</t>
        </is>
      </c>
      <c r="J404" t="inlineStr">
        <is>
          <t>T</t>
        </is>
      </c>
      <c r="K404" t="inlineStr">
        <is>
          <t>T</t>
        </is>
      </c>
      <c r="L404" t="inlineStr">
        <is>
          <t>T</t>
        </is>
      </c>
      <c r="M404" t="inlineStr">
        <is>
          <t>T</t>
        </is>
      </c>
      <c r="N404" t="inlineStr">
        <is>
          <t>T</t>
        </is>
      </c>
      <c r="O404" t="inlineStr">
        <is>
          <t>T</t>
        </is>
      </c>
      <c r="P404" t="inlineStr">
        <is>
          <t>T</t>
        </is>
      </c>
      <c r="Q404" t="inlineStr">
        <is>
          <t>T</t>
        </is>
      </c>
      <c r="R404" t="inlineStr">
        <is>
          <t>T</t>
        </is>
      </c>
      <c r="S404" t="inlineStr">
        <is>
          <t>T</t>
        </is>
      </c>
      <c r="T404" t="inlineStr">
        <is>
          <t>T</t>
        </is>
      </c>
      <c r="U404" t="inlineStr">
        <is>
          <t>T</t>
        </is>
      </c>
      <c r="V404" t="inlineStr">
        <is>
          <t>T</t>
        </is>
      </c>
      <c r="W404" t="inlineStr">
        <is>
          <t>T</t>
        </is>
      </c>
      <c r="X404" t="inlineStr">
        <is>
          <t>T</t>
        </is>
      </c>
      <c r="Y404" t="inlineStr">
        <is>
          <t>T</t>
        </is>
      </c>
      <c r="Z404" t="inlineStr">
        <is>
          <t>T</t>
        </is>
      </c>
      <c r="AA404" t="inlineStr">
        <is>
          <t>T</t>
        </is>
      </c>
      <c r="AB404" t="inlineStr">
        <is>
          <t>T</t>
        </is>
      </c>
      <c r="AC404" t="inlineStr">
        <is>
          <t>T</t>
        </is>
      </c>
      <c r="AD404" t="inlineStr">
        <is>
          <t>T</t>
        </is>
      </c>
      <c r="AE404" t="inlineStr">
        <is>
          <t>T</t>
        </is>
      </c>
      <c r="AF404" t="inlineStr">
        <is>
          <t>T</t>
        </is>
      </c>
      <c r="AG404" t="inlineStr">
        <is>
          <t>T</t>
        </is>
      </c>
      <c r="AH404" t="inlineStr">
        <is>
          <t>T</t>
        </is>
      </c>
      <c r="AI404" t="inlineStr">
        <is>
          <t>T</t>
        </is>
      </c>
      <c r="AJ404" t="inlineStr">
        <is>
          <t>T</t>
        </is>
      </c>
      <c r="AK404" t="inlineStr">
        <is>
          <t>T</t>
        </is>
      </c>
      <c r="AL404" t="inlineStr">
        <is>
          <t>T</t>
        </is>
      </c>
      <c r="AM404" t="inlineStr">
        <is>
          <t>T</t>
        </is>
      </c>
      <c r="AN404" t="inlineStr">
        <is>
          <t>T</t>
        </is>
      </c>
      <c r="AO404" t="inlineStr">
        <is>
          <t>T</t>
        </is>
      </c>
      <c r="AP404" t="inlineStr">
        <is>
          <t>T</t>
        </is>
      </c>
      <c r="AQ404" t="inlineStr">
        <is>
          <t>T</t>
        </is>
      </c>
      <c r="AR404" t="inlineStr">
        <is>
          <t>T</t>
        </is>
      </c>
      <c r="AS404" t="inlineStr">
        <is>
          <t>T</t>
        </is>
      </c>
      <c r="AT404" t="inlineStr">
        <is>
          <t>T</t>
        </is>
      </c>
      <c r="AU404" t="inlineStr">
        <is>
          <t>T</t>
        </is>
      </c>
      <c r="AV404" t="inlineStr">
        <is>
          <t>T</t>
        </is>
      </c>
      <c r="AW404" t="inlineStr">
        <is>
          <t>T</t>
        </is>
      </c>
      <c r="AX404" t="inlineStr">
        <is>
          <t>T</t>
        </is>
      </c>
      <c r="AY404" t="inlineStr">
        <is>
          <t>T</t>
        </is>
      </c>
      <c r="AZ404" t="inlineStr">
        <is>
          <t>T</t>
        </is>
      </c>
      <c r="BA404" t="inlineStr">
        <is>
          <t>T</t>
        </is>
      </c>
      <c r="BB404" t="inlineStr">
        <is>
          <t>T</t>
        </is>
      </c>
      <c r="BC404" t="inlineStr">
        <is>
          <t>T</t>
        </is>
      </c>
      <c r="BD404" t="inlineStr">
        <is>
          <t>T</t>
        </is>
      </c>
      <c r="BE404" t="inlineStr">
        <is>
          <t>T</t>
        </is>
      </c>
      <c r="BF404" t="inlineStr">
        <is>
          <t>T</t>
        </is>
      </c>
      <c r="BG404" t="inlineStr">
        <is>
          <t>T</t>
        </is>
      </c>
      <c r="BH404" t="inlineStr">
        <is>
          <t>T</t>
        </is>
      </c>
      <c r="BI404" t="inlineStr">
        <is>
          <t>T</t>
        </is>
      </c>
      <c r="BJ404" t="inlineStr">
        <is>
          <t>T</t>
        </is>
      </c>
      <c r="BK404" t="inlineStr">
        <is>
          <t>T</t>
        </is>
      </c>
      <c r="BL404" t="inlineStr">
        <is>
          <t>T</t>
        </is>
      </c>
      <c r="BM404" t="inlineStr">
        <is>
          <t>T</t>
        </is>
      </c>
      <c r="BN404" t="inlineStr">
        <is>
          <t>T</t>
        </is>
      </c>
      <c r="BO404" t="inlineStr">
        <is>
          <t>T</t>
        </is>
      </c>
      <c r="BP404" t="inlineStr">
        <is>
          <t>T</t>
        </is>
      </c>
      <c r="BQ404" t="inlineStr">
        <is>
          <t>T</t>
        </is>
      </c>
      <c r="BR404" t="inlineStr">
        <is>
          <t>T</t>
        </is>
      </c>
      <c r="BS404" t="inlineStr">
        <is>
          <t>T</t>
        </is>
      </c>
    </row>
    <row r="405">
      <c r="A405" t="inlineStr">
        <is>
          <t>OREAS0006Pa</t>
        </is>
      </c>
      <c r="B405" t="inlineStr">
        <is>
          <t>T</t>
        </is>
      </c>
      <c r="C405" t="inlineStr">
        <is>
          <t>T</t>
        </is>
      </c>
      <c r="D405" t="inlineStr">
        <is>
          <t>T</t>
        </is>
      </c>
      <c r="E405" t="n">
        <v>0.000165</v>
      </c>
      <c r="F405" t="inlineStr">
        <is>
          <t>T</t>
        </is>
      </c>
      <c r="G405" t="inlineStr">
        <is>
          <t>T</t>
        </is>
      </c>
      <c r="H405" t="inlineStr">
        <is>
          <t>T</t>
        </is>
      </c>
      <c r="I405" t="inlineStr">
        <is>
          <t>T</t>
        </is>
      </c>
      <c r="J405" t="inlineStr">
        <is>
          <t>T</t>
        </is>
      </c>
      <c r="K405" t="inlineStr">
        <is>
          <t>T</t>
        </is>
      </c>
      <c r="L405" t="inlineStr">
        <is>
          <t>T</t>
        </is>
      </c>
      <c r="M405" t="inlineStr">
        <is>
          <t>T</t>
        </is>
      </c>
      <c r="N405" t="inlineStr">
        <is>
          <t>T</t>
        </is>
      </c>
      <c r="O405" t="inlineStr">
        <is>
          <t>T</t>
        </is>
      </c>
      <c r="P405" t="inlineStr">
        <is>
          <t>T</t>
        </is>
      </c>
      <c r="Q405" t="inlineStr">
        <is>
          <t>T</t>
        </is>
      </c>
      <c r="R405" t="inlineStr">
        <is>
          <t>T</t>
        </is>
      </c>
      <c r="S405" t="inlineStr">
        <is>
          <t>T</t>
        </is>
      </c>
      <c r="T405" t="inlineStr">
        <is>
          <t>T</t>
        </is>
      </c>
      <c r="U405" t="inlineStr">
        <is>
          <t>T</t>
        </is>
      </c>
      <c r="V405" t="inlineStr">
        <is>
          <t>T</t>
        </is>
      </c>
      <c r="W405" t="inlineStr">
        <is>
          <t>T</t>
        </is>
      </c>
      <c r="X405" t="inlineStr">
        <is>
          <t>T</t>
        </is>
      </c>
      <c r="Y405" t="inlineStr">
        <is>
          <t>T</t>
        </is>
      </c>
      <c r="Z405" t="inlineStr">
        <is>
          <t>T</t>
        </is>
      </c>
      <c r="AA405" t="inlineStr">
        <is>
          <t>T</t>
        </is>
      </c>
      <c r="AB405" t="inlineStr">
        <is>
          <t>T</t>
        </is>
      </c>
      <c r="AC405" t="inlineStr">
        <is>
          <t>T</t>
        </is>
      </c>
      <c r="AD405" t="inlineStr">
        <is>
          <t>T</t>
        </is>
      </c>
      <c r="AE405" t="inlineStr">
        <is>
          <t>T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T</t>
        </is>
      </c>
      <c r="AK405" t="inlineStr">
        <is>
          <t>T</t>
        </is>
      </c>
      <c r="AL405" t="inlineStr">
        <is>
          <t>T</t>
        </is>
      </c>
      <c r="AM405" t="inlineStr">
        <is>
          <t>T</t>
        </is>
      </c>
      <c r="AN405" t="inlineStr">
        <is>
          <t>T</t>
        </is>
      </c>
      <c r="AO405" t="inlineStr">
        <is>
          <t>T</t>
        </is>
      </c>
      <c r="AP405" t="inlineStr">
        <is>
          <t>T</t>
        </is>
      </c>
      <c r="AQ405" t="inlineStr">
        <is>
          <t>T</t>
        </is>
      </c>
      <c r="AR405" t="inlineStr">
        <is>
          <t>T</t>
        </is>
      </c>
      <c r="AS405" t="inlineStr">
        <is>
          <t>T</t>
        </is>
      </c>
      <c r="AT405" t="inlineStr">
        <is>
          <t>T</t>
        </is>
      </c>
      <c r="AU405" t="inlineStr">
        <is>
          <t>T</t>
        </is>
      </c>
      <c r="AV405" t="inlineStr">
        <is>
          <t>T</t>
        </is>
      </c>
      <c r="AW405" t="inlineStr">
        <is>
          <t>T</t>
        </is>
      </c>
      <c r="AX405" t="inlineStr">
        <is>
          <t>T</t>
        </is>
      </c>
      <c r="AY405" t="inlineStr">
        <is>
          <t>T</t>
        </is>
      </c>
      <c r="AZ405" t="inlineStr">
        <is>
          <t>T</t>
        </is>
      </c>
      <c r="BA405" t="inlineStr">
        <is>
          <t>T</t>
        </is>
      </c>
      <c r="BB405" t="inlineStr">
        <is>
          <t>T</t>
        </is>
      </c>
      <c r="BC405" t="inlineStr">
        <is>
          <t>T</t>
        </is>
      </c>
      <c r="BD405" t="inlineStr">
        <is>
          <t>T</t>
        </is>
      </c>
      <c r="BE405" t="inlineStr">
        <is>
          <t>T</t>
        </is>
      </c>
      <c r="BF405" t="inlineStr">
        <is>
          <t>T</t>
        </is>
      </c>
      <c r="BG405" t="inlineStr">
        <is>
          <t>T</t>
        </is>
      </c>
      <c r="BH405" t="inlineStr">
        <is>
          <t>T</t>
        </is>
      </c>
      <c r="BI405" t="inlineStr">
        <is>
          <t>T</t>
        </is>
      </c>
      <c r="BJ405" t="inlineStr">
        <is>
          <t>T</t>
        </is>
      </c>
      <c r="BK405" t="inlineStr">
        <is>
          <t>T</t>
        </is>
      </c>
      <c r="BL405" t="inlineStr">
        <is>
          <t>T</t>
        </is>
      </c>
      <c r="BM405" t="inlineStr">
        <is>
          <t>T</t>
        </is>
      </c>
      <c r="BN405" t="inlineStr">
        <is>
          <t>T</t>
        </is>
      </c>
      <c r="BO405" t="inlineStr">
        <is>
          <t>T</t>
        </is>
      </c>
      <c r="BP405" t="inlineStr">
        <is>
          <t>T</t>
        </is>
      </c>
      <c r="BQ405" t="inlineStr">
        <is>
          <t>T</t>
        </is>
      </c>
      <c r="BR405" t="inlineStr">
        <is>
          <t>T</t>
        </is>
      </c>
      <c r="BS405" t="inlineStr">
        <is>
          <t>T</t>
        </is>
      </c>
    </row>
    <row r="406">
      <c r="A406" t="inlineStr">
        <is>
          <t>OREAS0006Pb</t>
        </is>
      </c>
      <c r="B406" t="inlineStr">
        <is>
          <t>T</t>
        </is>
      </c>
      <c r="C406" t="inlineStr">
        <is>
          <t>T</t>
        </is>
      </c>
      <c r="D406" t="inlineStr">
        <is>
          <t>T</t>
        </is>
      </c>
      <c r="E406" t="n">
        <v>0.000143</v>
      </c>
      <c r="F406" t="inlineStr">
        <is>
          <t>T</t>
        </is>
      </c>
      <c r="G406" t="inlineStr">
        <is>
          <t>T</t>
        </is>
      </c>
      <c r="H406" t="inlineStr">
        <is>
          <t>T</t>
        </is>
      </c>
      <c r="I406" t="inlineStr">
        <is>
          <t>T</t>
        </is>
      </c>
      <c r="J406" t="inlineStr">
        <is>
          <t>T</t>
        </is>
      </c>
      <c r="K406" t="inlineStr">
        <is>
          <t>T</t>
        </is>
      </c>
      <c r="L406" t="inlineStr">
        <is>
          <t>T</t>
        </is>
      </c>
      <c r="M406" t="inlineStr">
        <is>
          <t>T</t>
        </is>
      </c>
      <c r="N406" t="inlineStr">
        <is>
          <t>T</t>
        </is>
      </c>
      <c r="O406" t="inlineStr">
        <is>
          <t>T</t>
        </is>
      </c>
      <c r="P406" t="inlineStr">
        <is>
          <t>T</t>
        </is>
      </c>
      <c r="Q406" t="inlineStr">
        <is>
          <t>T</t>
        </is>
      </c>
      <c r="R406" t="inlineStr">
        <is>
          <t>T</t>
        </is>
      </c>
      <c r="S406" t="inlineStr">
        <is>
          <t>T</t>
        </is>
      </c>
      <c r="T406" t="inlineStr">
        <is>
          <t>T</t>
        </is>
      </c>
      <c r="U406" t="inlineStr">
        <is>
          <t>T</t>
        </is>
      </c>
      <c r="V406" t="inlineStr">
        <is>
          <t>T</t>
        </is>
      </c>
      <c r="W406" t="inlineStr">
        <is>
          <t>T</t>
        </is>
      </c>
      <c r="X406" t="inlineStr">
        <is>
          <t>T</t>
        </is>
      </c>
      <c r="Y406" t="inlineStr">
        <is>
          <t>T</t>
        </is>
      </c>
      <c r="Z406" t="inlineStr">
        <is>
          <t>T</t>
        </is>
      </c>
      <c r="AA406" t="inlineStr">
        <is>
          <t>T</t>
        </is>
      </c>
      <c r="AB406" t="inlineStr">
        <is>
          <t>T</t>
        </is>
      </c>
      <c r="AC406" t="inlineStr">
        <is>
          <t>T</t>
        </is>
      </c>
      <c r="AD406" t="inlineStr">
        <is>
          <t>T</t>
        </is>
      </c>
      <c r="AE406" t="inlineStr">
        <is>
          <t>T</t>
        </is>
      </c>
      <c r="AF406" t="inlineStr">
        <is>
          <t>T</t>
        </is>
      </c>
      <c r="AG406" t="inlineStr">
        <is>
          <t>T</t>
        </is>
      </c>
      <c r="AH406" t="inlineStr">
        <is>
          <t>T</t>
        </is>
      </c>
      <c r="AI406" t="inlineStr">
        <is>
          <t>T</t>
        </is>
      </c>
      <c r="AJ406" t="inlineStr">
        <is>
          <t>T</t>
        </is>
      </c>
      <c r="AK406" t="inlineStr">
        <is>
          <t>T</t>
        </is>
      </c>
      <c r="AL406" t="inlineStr">
        <is>
          <t>T</t>
        </is>
      </c>
      <c r="AM406" t="inlineStr">
        <is>
          <t>T</t>
        </is>
      </c>
      <c r="AN406" t="inlineStr">
        <is>
          <t>T</t>
        </is>
      </c>
      <c r="AO406" t="inlineStr">
        <is>
          <t>T</t>
        </is>
      </c>
      <c r="AP406" t="inlineStr">
        <is>
          <t>T</t>
        </is>
      </c>
      <c r="AQ406" t="inlineStr">
        <is>
          <t>T</t>
        </is>
      </c>
      <c r="AR406" t="inlineStr">
        <is>
          <t>T</t>
        </is>
      </c>
      <c r="AS406" t="inlineStr">
        <is>
          <t>T</t>
        </is>
      </c>
      <c r="AT406" t="inlineStr">
        <is>
          <t>T</t>
        </is>
      </c>
      <c r="AU406" t="inlineStr">
        <is>
          <t>T</t>
        </is>
      </c>
      <c r="AV406" t="inlineStr">
        <is>
          <t>T</t>
        </is>
      </c>
      <c r="AW406" t="inlineStr">
        <is>
          <t>T</t>
        </is>
      </c>
      <c r="AX406" t="inlineStr">
        <is>
          <t>T</t>
        </is>
      </c>
      <c r="AY406" t="inlineStr">
        <is>
          <t>T</t>
        </is>
      </c>
      <c r="AZ406" t="inlineStr">
        <is>
          <t>T</t>
        </is>
      </c>
      <c r="BA406" t="inlineStr">
        <is>
          <t>T</t>
        </is>
      </c>
      <c r="BB406" t="inlineStr">
        <is>
          <t>T</t>
        </is>
      </c>
      <c r="BC406" t="inlineStr">
        <is>
          <t>T</t>
        </is>
      </c>
      <c r="BD406" t="inlineStr">
        <is>
          <t>T</t>
        </is>
      </c>
      <c r="BE406" t="inlineStr">
        <is>
          <t>T</t>
        </is>
      </c>
      <c r="BF406" t="inlineStr">
        <is>
          <t>T</t>
        </is>
      </c>
      <c r="BG406" t="inlineStr">
        <is>
          <t>T</t>
        </is>
      </c>
      <c r="BH406" t="inlineStr">
        <is>
          <t>T</t>
        </is>
      </c>
      <c r="BI406" t="inlineStr">
        <is>
          <t>T</t>
        </is>
      </c>
      <c r="BJ406" t="inlineStr">
        <is>
          <t>T</t>
        </is>
      </c>
      <c r="BK406" t="inlineStr">
        <is>
          <t>T</t>
        </is>
      </c>
      <c r="BL406" t="inlineStr">
        <is>
          <t>T</t>
        </is>
      </c>
      <c r="BM406" t="inlineStr">
        <is>
          <t>T</t>
        </is>
      </c>
      <c r="BN406" t="inlineStr">
        <is>
          <t>T</t>
        </is>
      </c>
      <c r="BO406" t="inlineStr">
        <is>
          <t>T</t>
        </is>
      </c>
      <c r="BP406" t="inlineStr">
        <is>
          <t>T</t>
        </is>
      </c>
      <c r="BQ406" t="inlineStr">
        <is>
          <t>T</t>
        </is>
      </c>
      <c r="BR406" t="inlineStr">
        <is>
          <t>T</t>
        </is>
      </c>
      <c r="BS406" t="inlineStr">
        <is>
          <t>T</t>
        </is>
      </c>
    </row>
    <row r="407">
      <c r="A407" t="inlineStr">
        <is>
          <t>OREAS0006Pc</t>
        </is>
      </c>
      <c r="B407" t="inlineStr">
        <is>
          <t>T</t>
        </is>
      </c>
      <c r="C407" t="inlineStr">
        <is>
          <t>T</t>
        </is>
      </c>
      <c r="D407" t="inlineStr">
        <is>
          <t>T</t>
        </is>
      </c>
      <c r="E407" t="n">
        <v>0.000152</v>
      </c>
      <c r="F407" t="inlineStr">
        <is>
          <t>T</t>
        </is>
      </c>
      <c r="G407" t="inlineStr">
        <is>
          <t>T</t>
        </is>
      </c>
      <c r="H407" t="inlineStr">
        <is>
          <t>T</t>
        </is>
      </c>
      <c r="I407" t="inlineStr">
        <is>
          <t>T</t>
        </is>
      </c>
      <c r="J407" t="inlineStr">
        <is>
          <t>T</t>
        </is>
      </c>
      <c r="K407" t="inlineStr">
        <is>
          <t>T</t>
        </is>
      </c>
      <c r="L407" t="inlineStr">
        <is>
          <t>T</t>
        </is>
      </c>
      <c r="M407" t="inlineStr">
        <is>
          <t>T</t>
        </is>
      </c>
      <c r="N407" t="inlineStr">
        <is>
          <t>T</t>
        </is>
      </c>
      <c r="O407" t="inlineStr">
        <is>
          <t>T</t>
        </is>
      </c>
      <c r="P407" t="inlineStr">
        <is>
          <t>T</t>
        </is>
      </c>
      <c r="Q407" t="inlineStr">
        <is>
          <t>T</t>
        </is>
      </c>
      <c r="R407" t="inlineStr">
        <is>
          <t>T</t>
        </is>
      </c>
      <c r="S407" t="inlineStr">
        <is>
          <t>T</t>
        </is>
      </c>
      <c r="T407" t="inlineStr">
        <is>
          <t>T</t>
        </is>
      </c>
      <c r="U407" t="inlineStr">
        <is>
          <t>T</t>
        </is>
      </c>
      <c r="V407" t="inlineStr">
        <is>
          <t>T</t>
        </is>
      </c>
      <c r="W407" t="inlineStr">
        <is>
          <t>T</t>
        </is>
      </c>
      <c r="X407" t="inlineStr">
        <is>
          <t>T</t>
        </is>
      </c>
      <c r="Y407" t="inlineStr">
        <is>
          <t>T</t>
        </is>
      </c>
      <c r="Z407" t="inlineStr">
        <is>
          <t>T</t>
        </is>
      </c>
      <c r="AA407" t="inlineStr">
        <is>
          <t>T</t>
        </is>
      </c>
      <c r="AB407" t="inlineStr">
        <is>
          <t>T</t>
        </is>
      </c>
      <c r="AC407" t="inlineStr">
        <is>
          <t>T</t>
        </is>
      </c>
      <c r="AD407" t="inlineStr">
        <is>
          <t>T</t>
        </is>
      </c>
      <c r="AE407" t="inlineStr">
        <is>
          <t>T</t>
        </is>
      </c>
      <c r="AF407" t="inlineStr">
        <is>
          <t>T</t>
        </is>
      </c>
      <c r="AG407" t="inlineStr">
        <is>
          <t>T</t>
        </is>
      </c>
      <c r="AH407" t="inlineStr">
        <is>
          <t>T</t>
        </is>
      </c>
      <c r="AI407" t="inlineStr">
        <is>
          <t>T</t>
        </is>
      </c>
      <c r="AJ407" t="inlineStr">
        <is>
          <t>T</t>
        </is>
      </c>
      <c r="AK407" t="inlineStr">
        <is>
          <t>T</t>
        </is>
      </c>
      <c r="AL407" t="inlineStr">
        <is>
          <t>T</t>
        </is>
      </c>
      <c r="AM407" t="inlineStr">
        <is>
          <t>T</t>
        </is>
      </c>
      <c r="AN407" t="inlineStr">
        <is>
          <t>T</t>
        </is>
      </c>
      <c r="AO407" t="inlineStr">
        <is>
          <t>T</t>
        </is>
      </c>
      <c r="AP407" t="inlineStr">
        <is>
          <t>T</t>
        </is>
      </c>
      <c r="AQ407" t="inlineStr">
        <is>
          <t>T</t>
        </is>
      </c>
      <c r="AR407" t="inlineStr">
        <is>
          <t>T</t>
        </is>
      </c>
      <c r="AS407" t="inlineStr">
        <is>
          <t>T</t>
        </is>
      </c>
      <c r="AT407" t="inlineStr">
        <is>
          <t>T</t>
        </is>
      </c>
      <c r="AU407" t="inlineStr">
        <is>
          <t>T</t>
        </is>
      </c>
      <c r="AV407" t="inlineStr">
        <is>
          <t>T</t>
        </is>
      </c>
      <c r="AW407" t="inlineStr">
        <is>
          <t>T</t>
        </is>
      </c>
      <c r="AX407" t="inlineStr">
        <is>
          <t>T</t>
        </is>
      </c>
      <c r="AY407" t="inlineStr">
        <is>
          <t>T</t>
        </is>
      </c>
      <c r="AZ407" t="inlineStr">
        <is>
          <t>T</t>
        </is>
      </c>
      <c r="BA407" t="inlineStr">
        <is>
          <t>T</t>
        </is>
      </c>
      <c r="BB407" t="inlineStr">
        <is>
          <t>T</t>
        </is>
      </c>
      <c r="BC407" t="inlineStr">
        <is>
          <t>T</t>
        </is>
      </c>
      <c r="BD407" t="inlineStr">
        <is>
          <t>T</t>
        </is>
      </c>
      <c r="BE407" t="inlineStr">
        <is>
          <t>T</t>
        </is>
      </c>
      <c r="BF407" t="inlineStr">
        <is>
          <t>T</t>
        </is>
      </c>
      <c r="BG407" t="inlineStr">
        <is>
          <t>T</t>
        </is>
      </c>
      <c r="BH407" t="inlineStr">
        <is>
          <t>T</t>
        </is>
      </c>
      <c r="BI407" t="inlineStr">
        <is>
          <t>T</t>
        </is>
      </c>
      <c r="BJ407" t="inlineStr">
        <is>
          <t>T</t>
        </is>
      </c>
      <c r="BK407" t="inlineStr">
        <is>
          <t>T</t>
        </is>
      </c>
      <c r="BL407" t="inlineStr">
        <is>
          <t>T</t>
        </is>
      </c>
      <c r="BM407" t="inlineStr">
        <is>
          <t>T</t>
        </is>
      </c>
      <c r="BN407" t="inlineStr">
        <is>
          <t>T</t>
        </is>
      </c>
      <c r="BO407" t="inlineStr">
        <is>
          <t>T</t>
        </is>
      </c>
      <c r="BP407" t="inlineStr">
        <is>
          <t>T</t>
        </is>
      </c>
      <c r="BQ407" t="inlineStr">
        <is>
          <t>T</t>
        </is>
      </c>
      <c r="BR407" t="inlineStr">
        <is>
          <t>T</t>
        </is>
      </c>
      <c r="BS407" t="inlineStr">
        <is>
          <t>T</t>
        </is>
      </c>
    </row>
    <row r="408">
      <c r="A408" t="inlineStr">
        <is>
          <t>OREAS0700</t>
        </is>
      </c>
      <c r="B408" t="n">
        <v>4.99e-05</v>
      </c>
      <c r="C408" t="n">
        <v>5.57</v>
      </c>
      <c r="D408" t="n">
        <v>0.000435</v>
      </c>
      <c r="E408" t="n">
        <v>5.06e-05</v>
      </c>
      <c r="F408" s="2" t="n">
        <v>0.003</v>
      </c>
      <c r="G408" t="n">
        <v>0.0158</v>
      </c>
      <c r="H408" t="n">
        <v>0.000232</v>
      </c>
      <c r="I408" t="n">
        <v>0.0006890000000000001</v>
      </c>
      <c r="J408" t="n">
        <v>5.55</v>
      </c>
      <c r="K408" s="2" t="n">
        <v>5e-05</v>
      </c>
      <c r="L408" t="n">
        <v>0.00439</v>
      </c>
      <c r="M408" t="n">
        <v>0.0158</v>
      </c>
      <c r="N408" t="n">
        <v>0.00168</v>
      </c>
      <c r="O408" t="n">
        <v>0.00472</v>
      </c>
      <c r="P408" t="n">
        <v>0.0109</v>
      </c>
      <c r="Q408" t="n">
        <v>0.202</v>
      </c>
      <c r="R408" t="inlineStr">
        <is>
          <t>T</t>
        </is>
      </c>
      <c r="S408" t="inlineStr">
        <is>
          <t>T</t>
        </is>
      </c>
      <c r="T408" t="inlineStr">
        <is>
          <t>T</t>
        </is>
      </c>
      <c r="U408" t="n">
        <v>15.57</v>
      </c>
      <c r="V408" t="n">
        <v>0.0129</v>
      </c>
      <c r="W408" t="inlineStr">
        <is>
          <t>T</t>
        </is>
      </c>
      <c r="X408" t="inlineStr">
        <is>
          <t>T</t>
        </is>
      </c>
      <c r="Y408" t="n">
        <v>0.000142</v>
      </c>
      <c r="Z408" t="inlineStr">
        <is>
          <t>T</t>
        </is>
      </c>
      <c r="AA408" t="inlineStr">
        <is>
          <t>T</t>
        </is>
      </c>
      <c r="AB408" t="n">
        <v>0.00021</v>
      </c>
      <c r="AC408" t="inlineStr">
        <is>
          <t>T</t>
        </is>
      </c>
      <c r="AD408" t="n">
        <v>1.57</v>
      </c>
      <c r="AE408" t="n">
        <v>0.00325</v>
      </c>
      <c r="AF408" t="n">
        <v>0.0223</v>
      </c>
      <c r="AG408" t="n">
        <v>1.8e-05</v>
      </c>
      <c r="AH408" t="n">
        <v>0.995</v>
      </c>
      <c r="AI408" t="n">
        <v>0.314</v>
      </c>
      <c r="AJ408" t="n">
        <v>0.0081</v>
      </c>
      <c r="AK408" t="n">
        <v>1.21</v>
      </c>
      <c r="AL408" t="n">
        <v>0.00104</v>
      </c>
      <c r="AM408" t="inlineStr">
        <is>
          <t>T</t>
        </is>
      </c>
      <c r="AN408" s="2" t="n">
        <v>0.005</v>
      </c>
      <c r="AO408" t="n">
        <v>0.347</v>
      </c>
      <c r="AP408" t="n">
        <v>0.000683</v>
      </c>
      <c r="AQ408" t="inlineStr">
        <is>
          <t>T</t>
        </is>
      </c>
      <c r="AR408" t="inlineStr">
        <is>
          <t>T</t>
        </is>
      </c>
      <c r="AS408" t="inlineStr">
        <is>
          <t>T</t>
        </is>
      </c>
      <c r="AT408" t="n">
        <v>0.0444</v>
      </c>
      <c r="AU408" t="inlineStr">
        <is>
          <t>T</t>
        </is>
      </c>
      <c r="AV408" t="inlineStr">
        <is>
          <t>T</t>
        </is>
      </c>
      <c r="AW408" t="inlineStr">
        <is>
          <t>T</t>
        </is>
      </c>
      <c r="AX408" t="n">
        <v>0.295</v>
      </c>
      <c r="AY408" t="n">
        <v>6.999999999999999e-05</v>
      </c>
      <c r="AZ408" t="n">
        <v>0.000955</v>
      </c>
      <c r="BA408" t="n">
        <v>0.000201</v>
      </c>
      <c r="BB408" t="n">
        <v>22.1096717</v>
      </c>
      <c r="BC408" t="inlineStr">
        <is>
          <t>T</t>
        </is>
      </c>
      <c r="BD408" t="n">
        <v>0.0133</v>
      </c>
      <c r="BE408" t="n">
        <v>0.0124</v>
      </c>
      <c r="BF408" t="inlineStr">
        <is>
          <t>T</t>
        </is>
      </c>
      <c r="BG408" t="inlineStr">
        <is>
          <t>T</t>
        </is>
      </c>
      <c r="BH408" t="n">
        <v>1.9e-05</v>
      </c>
      <c r="BI408" t="n">
        <v>0.000775</v>
      </c>
      <c r="BJ408" t="n">
        <v>0.179</v>
      </c>
      <c r="BK408" t="n">
        <v>0.000254</v>
      </c>
      <c r="BL408" t="inlineStr">
        <is>
          <t>T</t>
        </is>
      </c>
      <c r="BM408" t="n">
        <v>0.000473</v>
      </c>
      <c r="BN408" t="n">
        <v>0.0061618</v>
      </c>
      <c r="BO408" t="n">
        <v>0.989</v>
      </c>
      <c r="BP408" t="n">
        <v>0.00135</v>
      </c>
      <c r="BQ408" t="n">
        <v>0.000126</v>
      </c>
      <c r="BR408" t="n">
        <v>0.0216</v>
      </c>
      <c r="BS408" t="n">
        <v>0.00473</v>
      </c>
    </row>
    <row r="409">
      <c r="A409" t="inlineStr">
        <is>
          <t>OREAS0701</t>
        </is>
      </c>
      <c r="B409" t="n">
        <v>0.000111</v>
      </c>
      <c r="C409" t="n">
        <v>6.32</v>
      </c>
      <c r="D409" t="n">
        <v>0.000558</v>
      </c>
      <c r="E409" t="n">
        <v>0.000111</v>
      </c>
      <c r="F409" t="inlineStr">
        <is>
          <t>T</t>
        </is>
      </c>
      <c r="G409" t="n">
        <v>0.007900000000000001</v>
      </c>
      <c r="H409" t="n">
        <v>7.4e-05</v>
      </c>
      <c r="I409" t="n">
        <v>0.0006669999999999999</v>
      </c>
      <c r="J409" t="n">
        <v>3.62</v>
      </c>
      <c r="K409" s="2" t="n">
        <v>5e-05</v>
      </c>
      <c r="L409" t="n">
        <v>0.00184</v>
      </c>
      <c r="M409" t="n">
        <v>0.0227</v>
      </c>
      <c r="N409" t="n">
        <v>0.00206</v>
      </c>
      <c r="O409" t="n">
        <v>0.00289</v>
      </c>
      <c r="P409" t="n">
        <v>0.0219</v>
      </c>
      <c r="Q409" t="n">
        <v>0.491</v>
      </c>
      <c r="R409" t="inlineStr">
        <is>
          <t>T</t>
        </is>
      </c>
      <c r="S409" t="inlineStr">
        <is>
          <t>T</t>
        </is>
      </c>
      <c r="T409" t="inlineStr">
        <is>
          <t>T</t>
        </is>
      </c>
      <c r="U409" t="n">
        <v>23.02</v>
      </c>
      <c r="V409" t="n">
        <v>0.0246</v>
      </c>
      <c r="W409" t="inlineStr">
        <is>
          <t>T</t>
        </is>
      </c>
      <c r="X409" t="inlineStr">
        <is>
          <t>T</t>
        </is>
      </c>
      <c r="Y409" t="n">
        <v>0.000127</v>
      </c>
      <c r="Z409" s="2" t="n">
        <v>0.0005</v>
      </c>
      <c r="AA409" t="inlineStr">
        <is>
          <t>T</t>
        </is>
      </c>
      <c r="AB409" t="n">
        <v>9.500000000000001e-05</v>
      </c>
      <c r="AC409" t="inlineStr">
        <is>
          <t>T</t>
        </is>
      </c>
      <c r="AD409" t="n">
        <v>2.57</v>
      </c>
      <c r="AE409" t="n">
        <v>0.00098</v>
      </c>
      <c r="AF409" t="n">
        <v>0.0128</v>
      </c>
      <c r="AG409" t="n">
        <v>1.1e-05</v>
      </c>
      <c r="AH409" t="n">
        <v>0.717</v>
      </c>
      <c r="AI409" t="n">
        <v>0.324</v>
      </c>
      <c r="AJ409" t="n">
        <v>0.0254</v>
      </c>
      <c r="AK409" t="n">
        <v>0.6909999999999999</v>
      </c>
      <c r="AL409" t="n">
        <v>0.0015</v>
      </c>
      <c r="AM409" t="inlineStr">
        <is>
          <t>T</t>
        </is>
      </c>
      <c r="AN409" t="n">
        <v>0.00135</v>
      </c>
      <c r="AO409" t="n">
        <v>0.512</v>
      </c>
      <c r="AP409" t="n">
        <v>0.000772</v>
      </c>
      <c r="AQ409" t="inlineStr">
        <is>
          <t>T</t>
        </is>
      </c>
      <c r="AR409" t="inlineStr">
        <is>
          <t>T</t>
        </is>
      </c>
      <c r="AS409" t="inlineStr">
        <is>
          <t>T</t>
        </is>
      </c>
      <c r="AT409" t="n">
        <v>0.09279999999999999</v>
      </c>
      <c r="AU409" t="inlineStr">
        <is>
          <t>T</t>
        </is>
      </c>
      <c r="AV409" t="inlineStr">
        <is>
          <t>T</t>
        </is>
      </c>
      <c r="AW409" t="inlineStr">
        <is>
          <t>T</t>
        </is>
      </c>
      <c r="AX409" t="n">
        <v>0.6879999999999999</v>
      </c>
      <c r="AY409" t="n">
        <v>3.7e-05</v>
      </c>
      <c r="AZ409" t="n">
        <v>0.000621</v>
      </c>
      <c r="BA409" s="2" t="n">
        <v>0.0005</v>
      </c>
      <c r="BB409" t="n">
        <v>15.8694156</v>
      </c>
      <c r="BC409" t="inlineStr">
        <is>
          <t>T</t>
        </is>
      </c>
      <c r="BD409" t="n">
        <v>0.011</v>
      </c>
      <c r="BE409" t="n">
        <v>0.0117</v>
      </c>
      <c r="BF409" s="2" t="n">
        <v>5e-05</v>
      </c>
      <c r="BG409" t="n">
        <v>3e-05</v>
      </c>
      <c r="BH409" t="n">
        <v>2.9e-05</v>
      </c>
      <c r="BI409" t="n">
        <v>0.000574</v>
      </c>
      <c r="BJ409" t="n">
        <v>0.154</v>
      </c>
      <c r="BK409" t="n">
        <v>0.0005509999999999999</v>
      </c>
      <c r="BL409" t="inlineStr">
        <is>
          <t>T</t>
        </is>
      </c>
      <c r="BM409" t="n">
        <v>0.000834</v>
      </c>
      <c r="BN409" t="n">
        <v>0.0051</v>
      </c>
      <c r="BO409" t="n">
        <v>2.43</v>
      </c>
      <c r="BP409" t="n">
        <v>0.00081</v>
      </c>
      <c r="BQ409" t="n">
        <v>7.4e-05</v>
      </c>
      <c r="BR409" t="n">
        <v>0.0336</v>
      </c>
      <c r="BS409" t="n">
        <v>0.00464</v>
      </c>
    </row>
    <row r="410">
      <c r="A410" t="inlineStr">
        <is>
          <t>OREAS0070b</t>
        </is>
      </c>
      <c r="B410" t="n">
        <v>1.75e-05</v>
      </c>
      <c r="C410" t="n">
        <v>3.87</v>
      </c>
      <c r="D410" t="n">
        <v>0.0148</v>
      </c>
      <c r="E410" t="inlineStr">
        <is>
          <t>T</t>
        </is>
      </c>
      <c r="F410" t="inlineStr">
        <is>
          <t>T</t>
        </is>
      </c>
      <c r="G410" t="n">
        <v>0.0202</v>
      </c>
      <c r="H410" t="n">
        <v>0.000104</v>
      </c>
      <c r="I410" t="n">
        <v>8.4e-05</v>
      </c>
      <c r="J410" t="n">
        <v>3.05</v>
      </c>
      <c r="K410" t="n">
        <v>3.6e-05</v>
      </c>
      <c r="L410" t="n">
        <v>0.00282</v>
      </c>
      <c r="M410" t="inlineStr">
        <is>
          <t>T</t>
        </is>
      </c>
      <c r="N410" t="n">
        <v>0.0078</v>
      </c>
      <c r="O410" t="n">
        <v>0.1243</v>
      </c>
      <c r="P410" t="n">
        <v>0.000344</v>
      </c>
      <c r="Q410" t="n">
        <v>0.0052</v>
      </c>
      <c r="R410" t="n">
        <v>0.000192</v>
      </c>
      <c r="S410" t="n">
        <v>0.000118</v>
      </c>
      <c r="T410" t="n">
        <v>5.4e-05</v>
      </c>
      <c r="U410" t="n">
        <v>5.52</v>
      </c>
      <c r="V410" t="n">
        <v>0.00101</v>
      </c>
      <c r="W410" t="n">
        <v>0.000193</v>
      </c>
      <c r="X410" t="inlineStr">
        <is>
          <t>T</t>
        </is>
      </c>
      <c r="Y410" t="n">
        <v>0.000186</v>
      </c>
      <c r="Z410" t="inlineStr">
        <is>
          <t>T</t>
        </is>
      </c>
      <c r="AA410" t="n">
        <v>4.1e-05</v>
      </c>
      <c r="AB410" t="n">
        <v>4.7e-06</v>
      </c>
      <c r="AC410" t="inlineStr">
        <is>
          <t>T</t>
        </is>
      </c>
      <c r="AD410" t="n">
        <v>0.62</v>
      </c>
      <c r="AE410" t="n">
        <v>0.00153</v>
      </c>
      <c r="AF410" t="n">
        <v>0.00344</v>
      </c>
      <c r="AG410" t="inlineStr">
        <is>
          <t>T</t>
        </is>
      </c>
      <c r="AH410" t="n">
        <v>13.4</v>
      </c>
      <c r="AI410" t="n">
        <v>0.115</v>
      </c>
      <c r="AJ410" t="n">
        <v>0.00033</v>
      </c>
      <c r="AK410" t="n">
        <v>0.769</v>
      </c>
      <c r="AL410" t="n">
        <v>0.000368</v>
      </c>
      <c r="AM410" t="n">
        <v>0.00113</v>
      </c>
      <c r="AN410" t="n">
        <v>0.2231</v>
      </c>
      <c r="AO410" t="n">
        <v>0.022</v>
      </c>
      <c r="AP410" t="n">
        <v>0.00137</v>
      </c>
      <c r="AQ410" t="inlineStr">
        <is>
          <t>T</t>
        </is>
      </c>
      <c r="AR410" t="n">
        <v>0.000313</v>
      </c>
      <c r="AS410" t="inlineStr">
        <is>
          <t>T</t>
        </is>
      </c>
      <c r="AT410" t="n">
        <v>0.00337</v>
      </c>
      <c r="AU410" t="inlineStr">
        <is>
          <t>T</t>
        </is>
      </c>
      <c r="AV410" t="inlineStr">
        <is>
          <t>T</t>
        </is>
      </c>
      <c r="AW410" t="inlineStr">
        <is>
          <t>T</t>
        </is>
      </c>
      <c r="AX410" t="n">
        <v>0.309</v>
      </c>
      <c r="AY410" t="n">
        <v>5.6e-05</v>
      </c>
      <c r="AZ410" t="n">
        <v>0.00124</v>
      </c>
      <c r="BA410" t="inlineStr">
        <is>
          <t>T</t>
        </is>
      </c>
      <c r="BB410" t="n">
        <v>22.42</v>
      </c>
      <c r="BC410" t="n">
        <v>0.0002</v>
      </c>
      <c r="BD410" t="n">
        <v>0.000121</v>
      </c>
      <c r="BE410" t="n">
        <v>0.0074</v>
      </c>
      <c r="BF410" t="n">
        <v>3e-05</v>
      </c>
      <c r="BG410" t="n">
        <v>3.2e-05</v>
      </c>
      <c r="BH410" t="inlineStr">
        <is>
          <t>T</t>
        </is>
      </c>
      <c r="BI410" t="n">
        <v>0.000691</v>
      </c>
      <c r="BJ410" t="n">
        <v>0.181</v>
      </c>
      <c r="BK410" t="n">
        <v>3.3e-05</v>
      </c>
      <c r="BL410" t="n">
        <v>1.8e-05</v>
      </c>
      <c r="BM410" t="n">
        <v>0.000172</v>
      </c>
      <c r="BN410" t="n">
        <v>0.0069</v>
      </c>
      <c r="BO410" t="n">
        <v>0.000492</v>
      </c>
      <c r="BP410" t="n">
        <v>0.000985</v>
      </c>
      <c r="BQ410" t="n">
        <v>0.000116</v>
      </c>
      <c r="BR410" t="n">
        <v>0.0112</v>
      </c>
      <c r="BS410" t="n">
        <v>0.0066</v>
      </c>
    </row>
    <row r="411">
      <c r="A411" t="inlineStr">
        <is>
          <t>OREAS0070P</t>
        </is>
      </c>
      <c r="B411" t="n">
        <v>2e-06</v>
      </c>
      <c r="C411" t="n">
        <v>0.33</v>
      </c>
      <c r="D411" t="n">
        <v>0.00025</v>
      </c>
      <c r="E411" t="n">
        <v>1.3e-06</v>
      </c>
      <c r="F411" t="inlineStr">
        <is>
          <t>T</t>
        </is>
      </c>
      <c r="G411" t="n">
        <v>0.00065</v>
      </c>
      <c r="H411" t="inlineStr">
        <is>
          <t>T</t>
        </is>
      </c>
      <c r="I411" s="2" t="n">
        <v>1e-06</v>
      </c>
      <c r="J411" t="n">
        <v>0.25</v>
      </c>
      <c r="K411" s="2" t="n">
        <v>2e-05</v>
      </c>
      <c r="L411" t="n">
        <v>9.000000000000001e-05</v>
      </c>
      <c r="M411" t="inlineStr">
        <is>
          <t>T</t>
        </is>
      </c>
      <c r="N411" t="n">
        <v>0.0091</v>
      </c>
      <c r="O411" t="n">
        <v>0.0747</v>
      </c>
      <c r="P411" t="inlineStr">
        <is>
          <t>T</t>
        </is>
      </c>
      <c r="Q411" t="n">
        <v>0.00026</v>
      </c>
      <c r="R411" t="n">
        <v>1.1e-05</v>
      </c>
      <c r="S411" t="n">
        <v>1e-05</v>
      </c>
      <c r="T411" s="2" t="n">
        <v>1e-05</v>
      </c>
      <c r="U411" t="n">
        <v>3.98</v>
      </c>
      <c r="V411" t="inlineStr">
        <is>
          <t>T</t>
        </is>
      </c>
      <c r="W411" t="n">
        <v>1e-05</v>
      </c>
      <c r="X411" t="inlineStr">
        <is>
          <t>T</t>
        </is>
      </c>
      <c r="Y411" t="inlineStr">
        <is>
          <t>T</t>
        </is>
      </c>
      <c r="Z411" t="inlineStr">
        <is>
          <t>T</t>
        </is>
      </c>
      <c r="AA411" s="2" t="n">
        <v>1e-05</v>
      </c>
      <c r="AB411" t="inlineStr">
        <is>
          <t>T</t>
        </is>
      </c>
      <c r="AC411" t="inlineStr">
        <is>
          <t>T</t>
        </is>
      </c>
      <c r="AD411" s="2" t="n">
        <v>0.03</v>
      </c>
      <c r="AE411" t="n">
        <v>6e-05</v>
      </c>
      <c r="AF411" t="inlineStr">
        <is>
          <t>T</t>
        </is>
      </c>
      <c r="AG411" s="2" t="n">
        <v>5e-06</v>
      </c>
      <c r="AH411" t="n">
        <v>25.2</v>
      </c>
      <c r="AI411" t="n">
        <v>0.063</v>
      </c>
      <c r="AJ411" t="inlineStr">
        <is>
          <t>T</t>
        </is>
      </c>
      <c r="AK411" t="n">
        <v>0.079</v>
      </c>
      <c r="AL411" s="2" t="n">
        <v>0.0001</v>
      </c>
      <c r="AM411" t="n">
        <v>5e-05</v>
      </c>
      <c r="AN411" t="n">
        <v>0.2438</v>
      </c>
      <c r="AO411" t="n">
        <v>0.005</v>
      </c>
      <c r="AP411" s="2" t="n">
        <v>0.0002</v>
      </c>
      <c r="AQ411" s="2" t="n">
        <v>2e-07</v>
      </c>
      <c r="AR411" t="n">
        <v>1.1e-05</v>
      </c>
      <c r="AS411" t="n">
        <v>1e-07</v>
      </c>
      <c r="AT411" t="n">
        <v>6.999999999999999e-05</v>
      </c>
      <c r="AU411" t="inlineStr">
        <is>
          <t>T</t>
        </is>
      </c>
      <c r="AV411" t="inlineStr">
        <is>
          <t>T</t>
        </is>
      </c>
      <c r="AW411" t="inlineStr">
        <is>
          <t>T</t>
        </is>
      </c>
      <c r="AX411" t="n">
        <v>0.064</v>
      </c>
      <c r="AY411" t="n">
        <v>5.8e-05</v>
      </c>
      <c r="AZ411" t="inlineStr">
        <is>
          <t>T</t>
        </is>
      </c>
      <c r="BA411" t="inlineStr">
        <is>
          <t>T</t>
        </is>
      </c>
      <c r="BB411" t="n">
        <v>16.31</v>
      </c>
      <c r="BC411" t="n">
        <v>1e-05</v>
      </c>
      <c r="BD411" s="2" t="n">
        <v>0.0001</v>
      </c>
      <c r="BE411" t="n">
        <v>0.00039</v>
      </c>
      <c r="BF411" t="inlineStr">
        <is>
          <t>T</t>
        </is>
      </c>
      <c r="BG411" s="2" t="n">
        <v>0.0002</v>
      </c>
      <c r="BH411" t="inlineStr">
        <is>
          <t>T</t>
        </is>
      </c>
      <c r="BI411" s="2" t="n">
        <v>0.0001</v>
      </c>
      <c r="BJ411" t="n">
        <v>0.019</v>
      </c>
      <c r="BK411" t="inlineStr">
        <is>
          <t>T</t>
        </is>
      </c>
      <c r="BL411" s="2" t="n">
        <v>5e-06</v>
      </c>
      <c r="BM411" s="2" t="n">
        <v>5e-05</v>
      </c>
      <c r="BN411" t="inlineStr">
        <is>
          <t>T</t>
        </is>
      </c>
      <c r="BO411" t="inlineStr">
        <is>
          <t>T</t>
        </is>
      </c>
      <c r="BP411" t="n">
        <v>8.000000000000001e-05</v>
      </c>
      <c r="BQ411" t="n">
        <v>1e-05</v>
      </c>
      <c r="BR411" t="n">
        <v>0.0035</v>
      </c>
      <c r="BS411" t="n">
        <v>0.00063</v>
      </c>
    </row>
    <row r="412">
      <c r="A412" t="inlineStr">
        <is>
          <t>OREAS0722</t>
        </is>
      </c>
      <c r="B412" t="inlineStr">
        <is>
          <t>T</t>
        </is>
      </c>
      <c r="C412" t="inlineStr">
        <is>
          <t>T</t>
        </is>
      </c>
      <c r="D412" t="inlineStr">
        <is>
          <t>T</t>
        </is>
      </c>
      <c r="E412" t="inlineStr">
        <is>
          <t>T</t>
        </is>
      </c>
      <c r="F412" t="inlineStr">
        <is>
          <t>T</t>
        </is>
      </c>
      <c r="G412" t="inlineStr">
        <is>
          <t>T</t>
        </is>
      </c>
      <c r="H412" t="inlineStr">
        <is>
          <t>T</t>
        </is>
      </c>
      <c r="I412" t="inlineStr">
        <is>
          <t>T</t>
        </is>
      </c>
      <c r="J412" t="inlineStr">
        <is>
          <t>T</t>
        </is>
      </c>
      <c r="K412" t="inlineStr">
        <is>
          <t>T</t>
        </is>
      </c>
      <c r="L412" t="inlineStr">
        <is>
          <t>T</t>
        </is>
      </c>
      <c r="M412" t="inlineStr">
        <is>
          <t>T</t>
        </is>
      </c>
      <c r="N412" t="inlineStr">
        <is>
          <t>T</t>
        </is>
      </c>
      <c r="O412" t="inlineStr">
        <is>
          <t>T</t>
        </is>
      </c>
      <c r="P412" t="inlineStr">
        <is>
          <t>T</t>
        </is>
      </c>
      <c r="Q412" t="inlineStr">
        <is>
          <t>T</t>
        </is>
      </c>
      <c r="R412" t="inlineStr">
        <is>
          <t>T</t>
        </is>
      </c>
      <c r="S412" t="inlineStr">
        <is>
          <t>T</t>
        </is>
      </c>
      <c r="T412" t="inlineStr">
        <is>
          <t>T</t>
        </is>
      </c>
      <c r="U412" t="inlineStr">
        <is>
          <t>T</t>
        </is>
      </c>
      <c r="V412" t="inlineStr">
        <is>
          <t>T</t>
        </is>
      </c>
      <c r="W412" t="inlineStr">
        <is>
          <t>T</t>
        </is>
      </c>
      <c r="X412" t="inlineStr">
        <is>
          <t>T</t>
        </is>
      </c>
      <c r="Y412" t="inlineStr">
        <is>
          <t>T</t>
        </is>
      </c>
      <c r="Z412" t="inlineStr">
        <is>
          <t>T</t>
        </is>
      </c>
      <c r="AA412" t="inlineStr">
        <is>
          <t>T</t>
        </is>
      </c>
      <c r="AB412" t="inlineStr">
        <is>
          <t>T</t>
        </is>
      </c>
      <c r="AC412" t="inlineStr">
        <is>
          <t>T</t>
        </is>
      </c>
      <c r="AD412" t="inlineStr">
        <is>
          <t>T</t>
        </is>
      </c>
      <c r="AE412" t="inlineStr">
        <is>
          <t>T</t>
        </is>
      </c>
      <c r="AF412" t="inlineStr">
        <is>
          <t>T</t>
        </is>
      </c>
      <c r="AG412" t="inlineStr">
        <is>
          <t>T</t>
        </is>
      </c>
      <c r="AH412" t="inlineStr">
        <is>
          <t>T</t>
        </is>
      </c>
      <c r="AI412" t="inlineStr">
        <is>
          <t>T</t>
        </is>
      </c>
      <c r="AJ412" t="inlineStr">
        <is>
          <t>T</t>
        </is>
      </c>
      <c r="AK412" t="inlineStr">
        <is>
          <t>T</t>
        </is>
      </c>
      <c r="AL412" t="inlineStr">
        <is>
          <t>T</t>
        </is>
      </c>
      <c r="AM412" t="inlineStr">
        <is>
          <t>T</t>
        </is>
      </c>
      <c r="AN412" t="inlineStr">
        <is>
          <t>T</t>
        </is>
      </c>
      <c r="AO412" t="inlineStr">
        <is>
          <t>T</t>
        </is>
      </c>
      <c r="AP412" t="inlineStr">
        <is>
          <t>T</t>
        </is>
      </c>
      <c r="AQ412" t="inlineStr">
        <is>
          <t>T</t>
        </is>
      </c>
      <c r="AR412" t="inlineStr">
        <is>
          <t>T</t>
        </is>
      </c>
      <c r="AS412" t="inlineStr">
        <is>
          <t>T</t>
        </is>
      </c>
      <c r="AT412" t="inlineStr">
        <is>
          <t>T</t>
        </is>
      </c>
      <c r="AU412" t="inlineStr">
        <is>
          <t>T</t>
        </is>
      </c>
      <c r="AV412" t="inlineStr">
        <is>
          <t>T</t>
        </is>
      </c>
      <c r="AW412" t="inlineStr">
        <is>
          <t>T</t>
        </is>
      </c>
      <c r="AX412" t="inlineStr">
        <is>
          <t>T</t>
        </is>
      </c>
      <c r="AY412" t="inlineStr">
        <is>
          <t>T</t>
        </is>
      </c>
      <c r="AZ412" t="inlineStr">
        <is>
          <t>T</t>
        </is>
      </c>
      <c r="BA412" t="inlineStr">
        <is>
          <t>T</t>
        </is>
      </c>
      <c r="BB412" t="inlineStr">
        <is>
          <t>T</t>
        </is>
      </c>
      <c r="BC412" t="inlineStr">
        <is>
          <t>T</t>
        </is>
      </c>
      <c r="BD412" t="inlineStr">
        <is>
          <t>T</t>
        </is>
      </c>
      <c r="BE412" t="inlineStr">
        <is>
          <t>T</t>
        </is>
      </c>
      <c r="BF412" t="inlineStr">
        <is>
          <t>T</t>
        </is>
      </c>
      <c r="BG412" t="inlineStr">
        <is>
          <t>T</t>
        </is>
      </c>
      <c r="BH412" t="inlineStr">
        <is>
          <t>T</t>
        </is>
      </c>
      <c r="BI412" t="inlineStr">
        <is>
          <t>T</t>
        </is>
      </c>
      <c r="BJ412" t="inlineStr">
        <is>
          <t>T</t>
        </is>
      </c>
      <c r="BK412" t="inlineStr">
        <is>
          <t>T</t>
        </is>
      </c>
      <c r="BL412" t="inlineStr">
        <is>
          <t>T</t>
        </is>
      </c>
      <c r="BM412" t="inlineStr">
        <is>
          <t>T</t>
        </is>
      </c>
      <c r="BN412" t="inlineStr">
        <is>
          <t>T</t>
        </is>
      </c>
      <c r="BO412" t="inlineStr">
        <is>
          <t>T</t>
        </is>
      </c>
      <c r="BP412" t="inlineStr">
        <is>
          <t>T</t>
        </is>
      </c>
      <c r="BQ412" t="inlineStr">
        <is>
          <t>T</t>
        </is>
      </c>
      <c r="BR412" t="inlineStr">
        <is>
          <t>T</t>
        </is>
      </c>
      <c r="BS412" t="inlineStr">
        <is>
          <t>T</t>
        </is>
      </c>
    </row>
    <row r="413">
      <c r="A413" t="inlineStr">
        <is>
          <t>OREAS0723</t>
        </is>
      </c>
      <c r="B413" t="inlineStr">
        <is>
          <t>T</t>
        </is>
      </c>
      <c r="C413" t="inlineStr">
        <is>
          <t>T</t>
        </is>
      </c>
      <c r="D413" t="inlineStr">
        <is>
          <t>T</t>
        </is>
      </c>
      <c r="E413" t="inlineStr">
        <is>
          <t>T</t>
        </is>
      </c>
      <c r="F413" t="inlineStr">
        <is>
          <t>T</t>
        </is>
      </c>
      <c r="G413" t="inlineStr">
        <is>
          <t>T</t>
        </is>
      </c>
      <c r="H413" t="inlineStr">
        <is>
          <t>T</t>
        </is>
      </c>
      <c r="I413" t="inlineStr">
        <is>
          <t>T</t>
        </is>
      </c>
      <c r="J413" t="inlineStr">
        <is>
          <t>T</t>
        </is>
      </c>
      <c r="K413" t="inlineStr">
        <is>
          <t>T</t>
        </is>
      </c>
      <c r="L413" t="inlineStr">
        <is>
          <t>T</t>
        </is>
      </c>
      <c r="M413" t="inlineStr">
        <is>
          <t>T</t>
        </is>
      </c>
      <c r="N413" t="inlineStr">
        <is>
          <t>T</t>
        </is>
      </c>
      <c r="O413" t="inlineStr">
        <is>
          <t>T</t>
        </is>
      </c>
      <c r="P413" t="inlineStr">
        <is>
          <t>T</t>
        </is>
      </c>
      <c r="Q413" t="inlineStr">
        <is>
          <t>T</t>
        </is>
      </c>
      <c r="R413" t="inlineStr">
        <is>
          <t>T</t>
        </is>
      </c>
      <c r="S413" t="inlineStr">
        <is>
          <t>T</t>
        </is>
      </c>
      <c r="T413" t="inlineStr">
        <is>
          <t>T</t>
        </is>
      </c>
      <c r="U413" t="inlineStr">
        <is>
          <t>T</t>
        </is>
      </c>
      <c r="V413" t="inlineStr">
        <is>
          <t>T</t>
        </is>
      </c>
      <c r="W413" t="inlineStr">
        <is>
          <t>T</t>
        </is>
      </c>
      <c r="X413" t="inlineStr">
        <is>
          <t>T</t>
        </is>
      </c>
      <c r="Y413" t="inlineStr">
        <is>
          <t>T</t>
        </is>
      </c>
      <c r="Z413" t="inlineStr">
        <is>
          <t>T</t>
        </is>
      </c>
      <c r="AA413" t="inlineStr">
        <is>
          <t>T</t>
        </is>
      </c>
      <c r="AB413" t="inlineStr">
        <is>
          <t>T</t>
        </is>
      </c>
      <c r="AC413" t="inlineStr">
        <is>
          <t>T</t>
        </is>
      </c>
      <c r="AD413" t="inlineStr">
        <is>
          <t>T</t>
        </is>
      </c>
      <c r="AE413" t="inlineStr">
        <is>
          <t>T</t>
        </is>
      </c>
      <c r="AF413" t="inlineStr">
        <is>
          <t>T</t>
        </is>
      </c>
      <c r="AG413" t="inlineStr">
        <is>
          <t>T</t>
        </is>
      </c>
      <c r="AH413" t="inlineStr">
        <is>
          <t>T</t>
        </is>
      </c>
      <c r="AI413" t="inlineStr">
        <is>
          <t>T</t>
        </is>
      </c>
      <c r="AJ413" t="inlineStr">
        <is>
          <t>T</t>
        </is>
      </c>
      <c r="AK413" t="inlineStr">
        <is>
          <t>T</t>
        </is>
      </c>
      <c r="AL413" t="inlineStr">
        <is>
          <t>T</t>
        </is>
      </c>
      <c r="AM413" t="inlineStr">
        <is>
          <t>T</t>
        </is>
      </c>
      <c r="AN413" t="inlineStr">
        <is>
          <t>T</t>
        </is>
      </c>
      <c r="AO413" t="inlineStr">
        <is>
          <t>T</t>
        </is>
      </c>
      <c r="AP413" t="inlineStr">
        <is>
          <t>T</t>
        </is>
      </c>
      <c r="AQ413" t="inlineStr">
        <is>
          <t>T</t>
        </is>
      </c>
      <c r="AR413" t="inlineStr">
        <is>
          <t>T</t>
        </is>
      </c>
      <c r="AS413" t="inlineStr">
        <is>
          <t>T</t>
        </is>
      </c>
      <c r="AT413" t="inlineStr">
        <is>
          <t>T</t>
        </is>
      </c>
      <c r="AU413" t="inlineStr">
        <is>
          <t>T</t>
        </is>
      </c>
      <c r="AV413" t="inlineStr">
        <is>
          <t>T</t>
        </is>
      </c>
      <c r="AW413" t="inlineStr">
        <is>
          <t>T</t>
        </is>
      </c>
      <c r="AX413" t="inlineStr">
        <is>
          <t>T</t>
        </is>
      </c>
      <c r="AY413" t="inlineStr">
        <is>
          <t>T</t>
        </is>
      </c>
      <c r="AZ413" t="inlineStr">
        <is>
          <t>T</t>
        </is>
      </c>
      <c r="BA413" t="inlineStr">
        <is>
          <t>T</t>
        </is>
      </c>
      <c r="BB413" t="inlineStr">
        <is>
          <t>T</t>
        </is>
      </c>
      <c r="BC413" t="inlineStr">
        <is>
          <t>T</t>
        </is>
      </c>
      <c r="BD413" t="inlineStr">
        <is>
          <t>T</t>
        </is>
      </c>
      <c r="BE413" t="inlineStr">
        <is>
          <t>T</t>
        </is>
      </c>
      <c r="BF413" t="inlineStr">
        <is>
          <t>T</t>
        </is>
      </c>
      <c r="BG413" t="inlineStr">
        <is>
          <t>T</t>
        </is>
      </c>
      <c r="BH413" t="inlineStr">
        <is>
          <t>T</t>
        </is>
      </c>
      <c r="BI413" t="inlineStr">
        <is>
          <t>T</t>
        </is>
      </c>
      <c r="BJ413" t="inlineStr">
        <is>
          <t>T</t>
        </is>
      </c>
      <c r="BK413" t="inlineStr">
        <is>
          <t>T</t>
        </is>
      </c>
      <c r="BL413" t="inlineStr">
        <is>
          <t>T</t>
        </is>
      </c>
      <c r="BM413" t="inlineStr">
        <is>
          <t>T</t>
        </is>
      </c>
      <c r="BN413" t="inlineStr">
        <is>
          <t>T</t>
        </is>
      </c>
      <c r="BO413" t="inlineStr">
        <is>
          <t>T</t>
        </is>
      </c>
      <c r="BP413" t="inlineStr">
        <is>
          <t>T</t>
        </is>
      </c>
      <c r="BQ413" t="inlineStr">
        <is>
          <t>T</t>
        </is>
      </c>
      <c r="BR413" t="inlineStr">
        <is>
          <t>T</t>
        </is>
      </c>
      <c r="BS413" t="inlineStr">
        <is>
          <t>T</t>
        </is>
      </c>
    </row>
    <row r="414">
      <c r="A414" t="inlineStr">
        <is>
          <t>OREAS0724</t>
        </is>
      </c>
      <c r="B414" t="inlineStr">
        <is>
          <t>T</t>
        </is>
      </c>
      <c r="C414" t="inlineStr">
        <is>
          <t>T</t>
        </is>
      </c>
      <c r="D414" t="inlineStr">
        <is>
          <t>T</t>
        </is>
      </c>
      <c r="E414" t="inlineStr">
        <is>
          <t>T</t>
        </is>
      </c>
      <c r="F414" t="inlineStr">
        <is>
          <t>T</t>
        </is>
      </c>
      <c r="G414" t="inlineStr">
        <is>
          <t>T</t>
        </is>
      </c>
      <c r="H414" t="inlineStr">
        <is>
          <t>T</t>
        </is>
      </c>
      <c r="I414" t="inlineStr">
        <is>
          <t>T</t>
        </is>
      </c>
      <c r="J414" t="inlineStr">
        <is>
          <t>T</t>
        </is>
      </c>
      <c r="K414" t="inlineStr">
        <is>
          <t>T</t>
        </is>
      </c>
      <c r="L414" t="inlineStr">
        <is>
          <t>T</t>
        </is>
      </c>
      <c r="M414" t="inlineStr">
        <is>
          <t>T</t>
        </is>
      </c>
      <c r="N414" t="inlineStr">
        <is>
          <t>T</t>
        </is>
      </c>
      <c r="O414" t="inlineStr">
        <is>
          <t>T</t>
        </is>
      </c>
      <c r="P414" t="inlineStr">
        <is>
          <t>T</t>
        </is>
      </c>
      <c r="Q414" t="inlineStr">
        <is>
          <t>T</t>
        </is>
      </c>
      <c r="R414" t="inlineStr">
        <is>
          <t>T</t>
        </is>
      </c>
      <c r="S414" t="inlineStr">
        <is>
          <t>T</t>
        </is>
      </c>
      <c r="T414" t="inlineStr">
        <is>
          <t>T</t>
        </is>
      </c>
      <c r="U414" t="inlineStr">
        <is>
          <t>T</t>
        </is>
      </c>
      <c r="V414" t="inlineStr">
        <is>
          <t>T</t>
        </is>
      </c>
      <c r="W414" t="inlineStr">
        <is>
          <t>T</t>
        </is>
      </c>
      <c r="X414" t="inlineStr">
        <is>
          <t>T</t>
        </is>
      </c>
      <c r="Y414" t="inlineStr">
        <is>
          <t>T</t>
        </is>
      </c>
      <c r="Z414" t="inlineStr">
        <is>
          <t>T</t>
        </is>
      </c>
      <c r="AA414" t="inlineStr">
        <is>
          <t>T</t>
        </is>
      </c>
      <c r="AB414" t="inlineStr">
        <is>
          <t>T</t>
        </is>
      </c>
      <c r="AC414" t="inlineStr">
        <is>
          <t>T</t>
        </is>
      </c>
      <c r="AD414" t="inlineStr">
        <is>
          <t>T</t>
        </is>
      </c>
      <c r="AE414" t="inlineStr">
        <is>
          <t>T</t>
        </is>
      </c>
      <c r="AF414" t="inlineStr">
        <is>
          <t>T</t>
        </is>
      </c>
      <c r="AG414" t="inlineStr">
        <is>
          <t>T</t>
        </is>
      </c>
      <c r="AH414" t="inlineStr">
        <is>
          <t>T</t>
        </is>
      </c>
      <c r="AI414" t="inlineStr">
        <is>
          <t>T</t>
        </is>
      </c>
      <c r="AJ414" t="inlineStr">
        <is>
          <t>T</t>
        </is>
      </c>
      <c r="AK414" t="inlineStr">
        <is>
          <t>T</t>
        </is>
      </c>
      <c r="AL414" t="inlineStr">
        <is>
          <t>T</t>
        </is>
      </c>
      <c r="AM414" t="inlineStr">
        <is>
          <t>T</t>
        </is>
      </c>
      <c r="AN414" t="inlineStr">
        <is>
          <t>T</t>
        </is>
      </c>
      <c r="AO414" t="inlineStr">
        <is>
          <t>T</t>
        </is>
      </c>
      <c r="AP414" t="inlineStr">
        <is>
          <t>T</t>
        </is>
      </c>
      <c r="AQ414" t="inlineStr">
        <is>
          <t>T</t>
        </is>
      </c>
      <c r="AR414" t="inlineStr">
        <is>
          <t>T</t>
        </is>
      </c>
      <c r="AS414" t="inlineStr">
        <is>
          <t>T</t>
        </is>
      </c>
      <c r="AT414" t="inlineStr">
        <is>
          <t>T</t>
        </is>
      </c>
      <c r="AU414" t="inlineStr">
        <is>
          <t>T</t>
        </is>
      </c>
      <c r="AV414" t="inlineStr">
        <is>
          <t>T</t>
        </is>
      </c>
      <c r="AW414" t="inlineStr">
        <is>
          <t>T</t>
        </is>
      </c>
      <c r="AX414" t="inlineStr">
        <is>
          <t>T</t>
        </is>
      </c>
      <c r="AY414" t="inlineStr">
        <is>
          <t>T</t>
        </is>
      </c>
      <c r="AZ414" t="inlineStr">
        <is>
          <t>T</t>
        </is>
      </c>
      <c r="BA414" t="inlineStr">
        <is>
          <t>T</t>
        </is>
      </c>
      <c r="BB414" t="inlineStr">
        <is>
          <t>T</t>
        </is>
      </c>
      <c r="BC414" t="inlineStr">
        <is>
          <t>T</t>
        </is>
      </c>
      <c r="BD414" t="inlineStr">
        <is>
          <t>T</t>
        </is>
      </c>
      <c r="BE414" t="inlineStr">
        <is>
          <t>T</t>
        </is>
      </c>
      <c r="BF414" t="inlineStr">
        <is>
          <t>T</t>
        </is>
      </c>
      <c r="BG414" t="inlineStr">
        <is>
          <t>T</t>
        </is>
      </c>
      <c r="BH414" t="inlineStr">
        <is>
          <t>T</t>
        </is>
      </c>
      <c r="BI414" t="inlineStr">
        <is>
          <t>T</t>
        </is>
      </c>
      <c r="BJ414" t="inlineStr">
        <is>
          <t>T</t>
        </is>
      </c>
      <c r="BK414" t="inlineStr">
        <is>
          <t>T</t>
        </is>
      </c>
      <c r="BL414" t="inlineStr">
        <is>
          <t>T</t>
        </is>
      </c>
      <c r="BM414" t="inlineStr">
        <is>
          <t>T</t>
        </is>
      </c>
      <c r="BN414" t="inlineStr">
        <is>
          <t>T</t>
        </is>
      </c>
      <c r="BO414" t="inlineStr">
        <is>
          <t>T</t>
        </is>
      </c>
      <c r="BP414" t="inlineStr">
        <is>
          <t>T</t>
        </is>
      </c>
      <c r="BQ414" t="inlineStr">
        <is>
          <t>T</t>
        </is>
      </c>
      <c r="BR414" t="inlineStr">
        <is>
          <t>T</t>
        </is>
      </c>
      <c r="BS414" t="inlineStr">
        <is>
          <t>T</t>
        </is>
      </c>
    </row>
    <row r="415">
      <c r="A415" t="inlineStr">
        <is>
          <t>OREAS0725</t>
        </is>
      </c>
      <c r="B415" t="inlineStr">
        <is>
          <t>T</t>
        </is>
      </c>
      <c r="C415" t="inlineStr">
        <is>
          <t>T</t>
        </is>
      </c>
      <c r="D415" t="inlineStr">
        <is>
          <t>T</t>
        </is>
      </c>
      <c r="E415" t="inlineStr">
        <is>
          <t>T</t>
        </is>
      </c>
      <c r="F415" t="inlineStr">
        <is>
          <t>T</t>
        </is>
      </c>
      <c r="G415" t="inlineStr">
        <is>
          <t>T</t>
        </is>
      </c>
      <c r="H415" t="inlineStr">
        <is>
          <t>T</t>
        </is>
      </c>
      <c r="I415" t="inlineStr">
        <is>
          <t>T</t>
        </is>
      </c>
      <c r="J415" t="inlineStr">
        <is>
          <t>T</t>
        </is>
      </c>
      <c r="K415" t="inlineStr">
        <is>
          <t>T</t>
        </is>
      </c>
      <c r="L415" t="inlineStr">
        <is>
          <t>T</t>
        </is>
      </c>
      <c r="M415" t="inlineStr">
        <is>
          <t>T</t>
        </is>
      </c>
      <c r="N415" t="inlineStr">
        <is>
          <t>T</t>
        </is>
      </c>
      <c r="O415" t="inlineStr">
        <is>
          <t>T</t>
        </is>
      </c>
      <c r="P415" t="inlineStr">
        <is>
          <t>T</t>
        </is>
      </c>
      <c r="Q415" t="inlineStr">
        <is>
          <t>T</t>
        </is>
      </c>
      <c r="R415" t="inlineStr">
        <is>
          <t>T</t>
        </is>
      </c>
      <c r="S415" t="inlineStr">
        <is>
          <t>T</t>
        </is>
      </c>
      <c r="T415" t="inlineStr">
        <is>
          <t>T</t>
        </is>
      </c>
      <c r="U415" t="inlineStr">
        <is>
          <t>T</t>
        </is>
      </c>
      <c r="V415" t="inlineStr">
        <is>
          <t>T</t>
        </is>
      </c>
      <c r="W415" t="inlineStr">
        <is>
          <t>T</t>
        </is>
      </c>
      <c r="X415" t="inlineStr">
        <is>
          <t>T</t>
        </is>
      </c>
      <c r="Y415" t="inlineStr">
        <is>
          <t>T</t>
        </is>
      </c>
      <c r="Z415" t="inlineStr">
        <is>
          <t>T</t>
        </is>
      </c>
      <c r="AA415" t="inlineStr">
        <is>
          <t>T</t>
        </is>
      </c>
      <c r="AB415" t="inlineStr">
        <is>
          <t>T</t>
        </is>
      </c>
      <c r="AC415" t="inlineStr">
        <is>
          <t>T</t>
        </is>
      </c>
      <c r="AD415" t="inlineStr">
        <is>
          <t>T</t>
        </is>
      </c>
      <c r="AE415" t="inlineStr">
        <is>
          <t>T</t>
        </is>
      </c>
      <c r="AF415" t="inlineStr">
        <is>
          <t>T</t>
        </is>
      </c>
      <c r="AG415" t="inlineStr">
        <is>
          <t>T</t>
        </is>
      </c>
      <c r="AH415" t="inlineStr">
        <is>
          <t>T</t>
        </is>
      </c>
      <c r="AI415" t="inlineStr">
        <is>
          <t>T</t>
        </is>
      </c>
      <c r="AJ415" t="inlineStr">
        <is>
          <t>T</t>
        </is>
      </c>
      <c r="AK415" t="inlineStr">
        <is>
          <t>T</t>
        </is>
      </c>
      <c r="AL415" t="inlineStr">
        <is>
          <t>T</t>
        </is>
      </c>
      <c r="AM415" t="inlineStr">
        <is>
          <t>T</t>
        </is>
      </c>
      <c r="AN415" t="inlineStr">
        <is>
          <t>T</t>
        </is>
      </c>
      <c r="AO415" t="inlineStr">
        <is>
          <t>T</t>
        </is>
      </c>
      <c r="AP415" t="inlineStr">
        <is>
          <t>T</t>
        </is>
      </c>
      <c r="AQ415" t="inlineStr">
        <is>
          <t>T</t>
        </is>
      </c>
      <c r="AR415" t="inlineStr">
        <is>
          <t>T</t>
        </is>
      </c>
      <c r="AS415" t="inlineStr">
        <is>
          <t>T</t>
        </is>
      </c>
      <c r="AT415" t="inlineStr">
        <is>
          <t>T</t>
        </is>
      </c>
      <c r="AU415" t="inlineStr">
        <is>
          <t>T</t>
        </is>
      </c>
      <c r="AV415" t="inlineStr">
        <is>
          <t>T</t>
        </is>
      </c>
      <c r="AW415" t="inlineStr">
        <is>
          <t>T</t>
        </is>
      </c>
      <c r="AX415" t="inlineStr">
        <is>
          <t>T</t>
        </is>
      </c>
      <c r="AY415" t="inlineStr">
        <is>
          <t>T</t>
        </is>
      </c>
      <c r="AZ415" t="inlineStr">
        <is>
          <t>T</t>
        </is>
      </c>
      <c r="BA415" t="inlineStr">
        <is>
          <t>T</t>
        </is>
      </c>
      <c r="BB415" t="inlineStr">
        <is>
          <t>T</t>
        </is>
      </c>
      <c r="BC415" t="inlineStr">
        <is>
          <t>T</t>
        </is>
      </c>
      <c r="BD415" t="inlineStr">
        <is>
          <t>T</t>
        </is>
      </c>
      <c r="BE415" t="inlineStr">
        <is>
          <t>T</t>
        </is>
      </c>
      <c r="BF415" t="inlineStr">
        <is>
          <t>T</t>
        </is>
      </c>
      <c r="BG415" t="inlineStr">
        <is>
          <t>T</t>
        </is>
      </c>
      <c r="BH415" t="inlineStr">
        <is>
          <t>T</t>
        </is>
      </c>
      <c r="BI415" t="inlineStr">
        <is>
          <t>T</t>
        </is>
      </c>
      <c r="BJ415" t="inlineStr">
        <is>
          <t>T</t>
        </is>
      </c>
      <c r="BK415" t="inlineStr">
        <is>
          <t>T</t>
        </is>
      </c>
      <c r="BL415" t="inlineStr">
        <is>
          <t>T</t>
        </is>
      </c>
      <c r="BM415" t="inlineStr">
        <is>
          <t>T</t>
        </is>
      </c>
      <c r="BN415" t="inlineStr">
        <is>
          <t>T</t>
        </is>
      </c>
      <c r="BO415" t="inlineStr">
        <is>
          <t>T</t>
        </is>
      </c>
      <c r="BP415" t="inlineStr">
        <is>
          <t>T</t>
        </is>
      </c>
      <c r="BQ415" t="inlineStr">
        <is>
          <t>T</t>
        </is>
      </c>
      <c r="BR415" t="inlineStr">
        <is>
          <t>T</t>
        </is>
      </c>
      <c r="BS415" t="inlineStr">
        <is>
          <t>T</t>
        </is>
      </c>
    </row>
    <row r="416">
      <c r="A416" t="inlineStr">
        <is>
          <t>OREAS0072a</t>
        </is>
      </c>
      <c r="B416" t="inlineStr">
        <is>
          <t>T</t>
        </is>
      </c>
      <c r="C416" t="n">
        <v>7.2507346</v>
      </c>
      <c r="D416" t="n">
        <v>0.00147</v>
      </c>
      <c r="E416" t="n">
        <v>6e-07</v>
      </c>
      <c r="F416" t="inlineStr">
        <is>
          <t>T</t>
        </is>
      </c>
      <c r="G416" t="inlineStr">
        <is>
          <t>T</t>
        </is>
      </c>
      <c r="H416" t="inlineStr">
        <is>
          <t>T</t>
        </is>
      </c>
      <c r="I416" t="inlineStr">
        <is>
          <t>T</t>
        </is>
      </c>
      <c r="J416" t="inlineStr">
        <is>
          <t>T</t>
        </is>
      </c>
      <c r="K416" t="inlineStr">
        <is>
          <t>T</t>
        </is>
      </c>
      <c r="L416" t="inlineStr">
        <is>
          <t>T</t>
        </is>
      </c>
      <c r="M416" t="inlineStr">
        <is>
          <t>T</t>
        </is>
      </c>
      <c r="N416" t="n">
        <v>0.0157</v>
      </c>
      <c r="O416" t="n">
        <v>0.0228</v>
      </c>
      <c r="P416" t="inlineStr">
        <is>
          <t>T</t>
        </is>
      </c>
      <c r="Q416" t="n">
        <v>0.0316</v>
      </c>
      <c r="R416" t="inlineStr">
        <is>
          <t>T</t>
        </is>
      </c>
      <c r="S416" t="inlineStr">
        <is>
          <t>T</t>
        </is>
      </c>
      <c r="T416" t="inlineStr">
        <is>
          <t>T</t>
        </is>
      </c>
      <c r="U416" t="n">
        <v>9.630000000000001</v>
      </c>
      <c r="V416" t="inlineStr">
        <is>
          <t>T</t>
        </is>
      </c>
      <c r="W416" t="inlineStr">
        <is>
          <t>T</t>
        </is>
      </c>
      <c r="X416" t="inlineStr">
        <is>
          <t>T</t>
        </is>
      </c>
      <c r="Y416" t="inlineStr">
        <is>
          <t>T</t>
        </is>
      </c>
      <c r="Z416" t="inlineStr">
        <is>
          <t>T</t>
        </is>
      </c>
      <c r="AA416" t="inlineStr">
        <is>
          <t>T</t>
        </is>
      </c>
      <c r="AB416" t="inlineStr">
        <is>
          <t>T</t>
        </is>
      </c>
      <c r="AC416" t="inlineStr">
        <is>
          <t>T</t>
        </is>
      </c>
      <c r="AD416" t="inlineStr">
        <is>
          <t>T</t>
        </is>
      </c>
      <c r="AE416" t="inlineStr">
        <is>
          <t>T</t>
        </is>
      </c>
      <c r="AF416" t="inlineStr">
        <is>
          <t>T</t>
        </is>
      </c>
      <c r="AG416" t="inlineStr">
        <is>
          <t>T</t>
        </is>
      </c>
      <c r="AH416" t="n">
        <v>4.0524012</v>
      </c>
      <c r="AI416" t="inlineStr">
        <is>
          <t>T</t>
        </is>
      </c>
      <c r="AJ416" t="inlineStr">
        <is>
          <t>T</t>
        </is>
      </c>
      <c r="AK416" t="inlineStr">
        <is>
          <t>T</t>
        </is>
      </c>
      <c r="AL416" t="inlineStr">
        <is>
          <t>T</t>
        </is>
      </c>
      <c r="AM416" t="inlineStr">
        <is>
          <t>T</t>
        </is>
      </c>
      <c r="AN416" t="n">
        <v>0.6919999999999999</v>
      </c>
      <c r="AO416" t="inlineStr">
        <is>
          <t>T</t>
        </is>
      </c>
      <c r="AP416" t="inlineStr">
        <is>
          <t>T</t>
        </is>
      </c>
      <c r="AQ416" t="n">
        <v>4.1e-06</v>
      </c>
      <c r="AR416" t="inlineStr">
        <is>
          <t>T</t>
        </is>
      </c>
      <c r="AS416" t="n">
        <v>3.6e-06</v>
      </c>
      <c r="AT416" t="inlineStr">
        <is>
          <t>T</t>
        </is>
      </c>
      <c r="AU416" t="inlineStr">
        <is>
          <t>T</t>
        </is>
      </c>
      <c r="AV416" t="inlineStr">
        <is>
          <t>T</t>
        </is>
      </c>
      <c r="AW416" t="inlineStr">
        <is>
          <t>T</t>
        </is>
      </c>
      <c r="AX416" t="n">
        <v>1.74</v>
      </c>
      <c r="AY416" t="inlineStr">
        <is>
          <t>T</t>
        </is>
      </c>
      <c r="AZ416" t="inlineStr">
        <is>
          <t>T</t>
        </is>
      </c>
      <c r="BA416" t="inlineStr">
        <is>
          <t>T</t>
        </is>
      </c>
      <c r="BB416" t="n">
        <v>22.8575676</v>
      </c>
      <c r="BC416" t="inlineStr">
        <is>
          <t>T</t>
        </is>
      </c>
      <c r="BD416" t="inlineStr">
        <is>
          <t>T</t>
        </is>
      </c>
      <c r="BE416" t="inlineStr">
        <is>
          <t>T</t>
        </is>
      </c>
      <c r="BF416" t="inlineStr">
        <is>
          <t>T</t>
        </is>
      </c>
      <c r="BG416" t="inlineStr">
        <is>
          <t>T</t>
        </is>
      </c>
      <c r="BH416" t="inlineStr">
        <is>
          <t>T</t>
        </is>
      </c>
      <c r="BI416" t="inlineStr">
        <is>
          <t>T</t>
        </is>
      </c>
      <c r="BJ416" t="inlineStr">
        <is>
          <t>T</t>
        </is>
      </c>
      <c r="BK416" t="inlineStr">
        <is>
          <t>T</t>
        </is>
      </c>
      <c r="BL416" t="inlineStr">
        <is>
          <t>T</t>
        </is>
      </c>
      <c r="BM416" t="inlineStr">
        <is>
          <t>T</t>
        </is>
      </c>
      <c r="BN416" t="inlineStr">
        <is>
          <t>T</t>
        </is>
      </c>
      <c r="BO416" t="inlineStr">
        <is>
          <t>T</t>
        </is>
      </c>
      <c r="BP416" t="inlineStr">
        <is>
          <t>T</t>
        </is>
      </c>
      <c r="BQ416" t="inlineStr">
        <is>
          <t>T</t>
        </is>
      </c>
      <c r="BR416" t="inlineStr">
        <is>
          <t>T</t>
        </is>
      </c>
      <c r="BS416" t="inlineStr">
        <is>
          <t>T</t>
        </is>
      </c>
    </row>
    <row r="417">
      <c r="A417" t="inlineStr">
        <is>
          <t>OREAS0072b</t>
        </is>
      </c>
      <c r="B417" t="n">
        <v>2.3e-05</v>
      </c>
      <c r="C417" t="n">
        <v>4.79</v>
      </c>
      <c r="D417" t="n">
        <v>0.0146</v>
      </c>
      <c r="E417" t="inlineStr">
        <is>
          <t>T</t>
        </is>
      </c>
      <c r="F417" t="inlineStr">
        <is>
          <t>T</t>
        </is>
      </c>
      <c r="G417" t="n">
        <v>0.033</v>
      </c>
      <c r="H417" t="n">
        <v>0.000102</v>
      </c>
      <c r="I417" t="n">
        <v>6.8e-05</v>
      </c>
      <c r="J417" t="n">
        <v>2.79</v>
      </c>
      <c r="K417" t="n">
        <v>3.1e-05</v>
      </c>
      <c r="L417" t="n">
        <v>0.00436</v>
      </c>
      <c r="M417" t="inlineStr">
        <is>
          <t>T</t>
        </is>
      </c>
      <c r="N417" t="n">
        <v>0.0131</v>
      </c>
      <c r="O417" t="n">
        <v>0.0961</v>
      </c>
      <c r="P417" t="n">
        <v>0.000337</v>
      </c>
      <c r="Q417" t="n">
        <v>0.0222</v>
      </c>
      <c r="R417" t="n">
        <v>0.000274</v>
      </c>
      <c r="S417" t="n">
        <v>0.000169</v>
      </c>
      <c r="T417" t="n">
        <v>7.4e-05</v>
      </c>
      <c r="U417" t="n">
        <v>6.84</v>
      </c>
      <c r="V417" t="n">
        <v>0.00117</v>
      </c>
      <c r="W417" t="n">
        <v>0.000275</v>
      </c>
      <c r="X417" t="inlineStr">
        <is>
          <t>T</t>
        </is>
      </c>
      <c r="Y417" t="n">
        <v>0.000251</v>
      </c>
      <c r="Z417" t="inlineStr">
        <is>
          <t>T</t>
        </is>
      </c>
      <c r="AA417" t="n">
        <v>5.6e-05</v>
      </c>
      <c r="AB417" t="n">
        <v>4.9e-06</v>
      </c>
      <c r="AC417" t="inlineStr">
        <is>
          <t>T</t>
        </is>
      </c>
      <c r="AD417" t="n">
        <v>1.14</v>
      </c>
      <c r="AE417" t="n">
        <v>0.00244</v>
      </c>
      <c r="AF417" t="n">
        <v>0.00333</v>
      </c>
      <c r="AG417" t="inlineStr">
        <is>
          <t>T</t>
        </is>
      </c>
      <c r="AH417" t="n">
        <v>9.59</v>
      </c>
      <c r="AI417" t="n">
        <v>0.101</v>
      </c>
      <c r="AJ417" t="n">
        <v>0.000401</v>
      </c>
      <c r="AK417" t="n">
        <v>1.01</v>
      </c>
      <c r="AL417" t="n">
        <v>0.00055</v>
      </c>
      <c r="AM417" t="n">
        <v>0.00169</v>
      </c>
      <c r="AN417" t="n">
        <v>0.7086</v>
      </c>
      <c r="AO417" t="n">
        <v>0.026</v>
      </c>
      <c r="AP417" t="n">
        <v>0.00149</v>
      </c>
      <c r="AQ417" t="inlineStr">
        <is>
          <t>T</t>
        </is>
      </c>
      <c r="AR417" t="n">
        <v>0.000479</v>
      </c>
      <c r="AS417" t="inlineStr">
        <is>
          <t>T</t>
        </is>
      </c>
      <c r="AT417" t="n">
        <v>0.00472</v>
      </c>
      <c r="AU417" t="inlineStr">
        <is>
          <t>T</t>
        </is>
      </c>
      <c r="AV417" t="inlineStr">
        <is>
          <t>T</t>
        </is>
      </c>
      <c r="AW417" t="inlineStr">
        <is>
          <t>T</t>
        </is>
      </c>
      <c r="AX417" t="n">
        <v>1.49</v>
      </c>
      <c r="AY417" t="n">
        <v>8.7e-05</v>
      </c>
      <c r="AZ417" t="n">
        <v>0.00128</v>
      </c>
      <c r="BA417" t="inlineStr">
        <is>
          <t>T</t>
        </is>
      </c>
      <c r="BB417" t="n">
        <v>23.92</v>
      </c>
      <c r="BC417" t="n">
        <v>0.000299</v>
      </c>
      <c r="BD417" t="n">
        <v>0.000143</v>
      </c>
      <c r="BE417" t="n">
        <v>0.0064</v>
      </c>
      <c r="BF417" t="n">
        <v>4.3e-05</v>
      </c>
      <c r="BG417" t="n">
        <v>4.4e-05</v>
      </c>
      <c r="BH417" t="n">
        <v>9.2e-06</v>
      </c>
      <c r="BI417" t="n">
        <v>0.00113</v>
      </c>
      <c r="BJ417" t="n">
        <v>0.216</v>
      </c>
      <c r="BK417" t="n">
        <v>3.5e-05</v>
      </c>
      <c r="BL417" t="n">
        <v>2.6e-05</v>
      </c>
      <c r="BM417" t="n">
        <v>0.000468</v>
      </c>
      <c r="BN417" t="n">
        <v>0.0077</v>
      </c>
      <c r="BO417" t="n">
        <v>0.000402</v>
      </c>
      <c r="BP417" t="n">
        <v>0.00128</v>
      </c>
      <c r="BQ417" t="n">
        <v>0.000164</v>
      </c>
      <c r="BR417" t="n">
        <v>0.009900000000000001</v>
      </c>
      <c r="BS417" t="n">
        <v>0.008800000000000001</v>
      </c>
    </row>
    <row r="418">
      <c r="A418" t="inlineStr">
        <is>
          <t>OREAS0739</t>
        </is>
      </c>
      <c r="B418" t="inlineStr">
        <is>
          <t>T</t>
        </is>
      </c>
      <c r="C418" t="n">
        <v>52.1841189</v>
      </c>
      <c r="D418" t="inlineStr">
        <is>
          <t>T</t>
        </is>
      </c>
      <c r="E418" t="inlineStr">
        <is>
          <t>T</t>
        </is>
      </c>
      <c r="F418" t="inlineStr">
        <is>
          <t>T</t>
        </is>
      </c>
      <c r="G418" s="2" t="n">
        <v>8.96e-05</v>
      </c>
      <c r="H418" t="n">
        <v>9.98e-05</v>
      </c>
      <c r="I418" t="inlineStr">
        <is>
          <t>T</t>
        </is>
      </c>
      <c r="J418" t="n">
        <v>0.0221554</v>
      </c>
      <c r="K418" t="inlineStr">
        <is>
          <t>T</t>
        </is>
      </c>
      <c r="L418" t="inlineStr">
        <is>
          <t>T</t>
        </is>
      </c>
      <c r="M418" t="inlineStr">
        <is>
          <t>T</t>
        </is>
      </c>
      <c r="N418" t="inlineStr">
        <is>
          <t>T</t>
        </is>
      </c>
      <c r="O418" t="n">
        <v>0.0001765</v>
      </c>
      <c r="P418" t="inlineStr">
        <is>
          <t>T</t>
        </is>
      </c>
      <c r="Q418" t="inlineStr">
        <is>
          <t>T</t>
        </is>
      </c>
      <c r="R418" s="2" t="n">
        <v>5e-06</v>
      </c>
      <c r="S418" s="2" t="n">
        <v>3e-06</v>
      </c>
      <c r="T418" s="2" t="n">
        <v>2e-06</v>
      </c>
      <c r="U418" t="n">
        <v>0.0062948</v>
      </c>
      <c r="V418" t="n">
        <v>0.0050587</v>
      </c>
      <c r="W418" s="2" t="n">
        <v>5e-06</v>
      </c>
      <c r="X418" t="inlineStr">
        <is>
          <t>T</t>
        </is>
      </c>
      <c r="Y418" t="inlineStr">
        <is>
          <t>T</t>
        </is>
      </c>
      <c r="Z418" t="inlineStr">
        <is>
          <t>T</t>
        </is>
      </c>
      <c r="AA418" t="inlineStr">
        <is>
          <t>T</t>
        </is>
      </c>
      <c r="AB418" t="inlineStr">
        <is>
          <t>T</t>
        </is>
      </c>
      <c r="AC418" t="inlineStr">
        <is>
          <t>T</t>
        </is>
      </c>
      <c r="AD418" s="2" t="n">
        <v>0.0083015</v>
      </c>
      <c r="AE418" t="inlineStr">
        <is>
          <t>T</t>
        </is>
      </c>
      <c r="AF418" t="inlineStr">
        <is>
          <t>T</t>
        </is>
      </c>
      <c r="AG418" s="2" t="n">
        <v>1e-06</v>
      </c>
      <c r="AH418" s="2" t="n">
        <v>0.0060304</v>
      </c>
      <c r="AI418" t="n">
        <v>0.0002788</v>
      </c>
      <c r="AJ418" t="inlineStr">
        <is>
          <t>T</t>
        </is>
      </c>
      <c r="AK418" t="n">
        <v>0.2930337</v>
      </c>
      <c r="AL418" t="inlineStr">
        <is>
          <t>T</t>
        </is>
      </c>
      <c r="AM418" s="2" t="n">
        <v>1e-05</v>
      </c>
      <c r="AN418" t="inlineStr">
        <is>
          <t>T</t>
        </is>
      </c>
      <c r="AO418" t="n">
        <v>0.0004364</v>
      </c>
      <c r="AP418" t="inlineStr">
        <is>
          <t>T</t>
        </is>
      </c>
      <c r="AQ418" t="inlineStr">
        <is>
          <t>T</t>
        </is>
      </c>
      <c r="AR418" s="2" t="n">
        <v>2e-06</v>
      </c>
      <c r="AS418" t="inlineStr">
        <is>
          <t>T</t>
        </is>
      </c>
      <c r="AT418" s="2" t="n">
        <v>2e-05</v>
      </c>
      <c r="AU418" t="inlineStr">
        <is>
          <t>T</t>
        </is>
      </c>
      <c r="AV418" t="inlineStr">
        <is>
          <t>T</t>
        </is>
      </c>
      <c r="AW418" t="inlineStr">
        <is>
          <t>T</t>
        </is>
      </c>
      <c r="AX418" t="inlineStr">
        <is>
          <t>T</t>
        </is>
      </c>
      <c r="AY418" t="inlineStr">
        <is>
          <t>T</t>
        </is>
      </c>
      <c r="AZ418" t="inlineStr">
        <is>
          <t>T</t>
        </is>
      </c>
      <c r="BA418" t="inlineStr">
        <is>
          <t>T</t>
        </is>
      </c>
      <c r="BB418" t="n">
        <v>0.0056092</v>
      </c>
      <c r="BC418" s="2" t="n">
        <v>5e-06</v>
      </c>
      <c r="BD418" t="n">
        <v>0.000103</v>
      </c>
      <c r="BE418" s="2" t="n">
        <v>0.008455900000000001</v>
      </c>
      <c r="BF418" s="2" t="n">
        <v>1e-05</v>
      </c>
      <c r="BG418" s="2" t="n">
        <v>1e-06</v>
      </c>
      <c r="BH418" t="inlineStr">
        <is>
          <t>T</t>
        </is>
      </c>
      <c r="BI418" t="inlineStr">
        <is>
          <t>T</t>
        </is>
      </c>
      <c r="BJ418" t="n">
        <v>0.001798</v>
      </c>
      <c r="BK418" t="inlineStr">
        <is>
          <t>T</t>
        </is>
      </c>
      <c r="BL418" s="2" t="n">
        <v>1e-06</v>
      </c>
      <c r="BM418" t="n">
        <v>3e-05</v>
      </c>
      <c r="BN418" s="2" t="n">
        <v>0.0005602</v>
      </c>
      <c r="BO418" t="n">
        <v>8.4e-05</v>
      </c>
      <c r="BP418" s="2" t="n">
        <v>1e-05</v>
      </c>
      <c r="BQ418" s="2" t="n">
        <v>3e-06</v>
      </c>
      <c r="BR418" t="n">
        <v>0.0055439</v>
      </c>
      <c r="BS418" s="2" t="n">
        <v>0.0074032</v>
      </c>
    </row>
    <row r="419">
      <c r="A419" t="inlineStr">
        <is>
          <t>OREAS0073a</t>
        </is>
      </c>
      <c r="B419" t="inlineStr">
        <is>
          <t>T</t>
        </is>
      </c>
      <c r="C419" t="n">
        <v>1.2807867</v>
      </c>
      <c r="D419" t="n">
        <v>0.00248</v>
      </c>
      <c r="E419" t="n">
        <v>1.4e-06</v>
      </c>
      <c r="F419" t="inlineStr">
        <is>
          <t>T</t>
        </is>
      </c>
      <c r="G419" t="inlineStr">
        <is>
          <t>T</t>
        </is>
      </c>
      <c r="H419" t="inlineStr">
        <is>
          <t>T</t>
        </is>
      </c>
      <c r="I419" t="inlineStr">
        <is>
          <t>T</t>
        </is>
      </c>
      <c r="J419" t="inlineStr">
        <is>
          <t>T</t>
        </is>
      </c>
      <c r="K419" t="inlineStr">
        <is>
          <t>T</t>
        </is>
      </c>
      <c r="L419" t="inlineStr">
        <is>
          <t>T</t>
        </is>
      </c>
      <c r="M419" t="inlineStr">
        <is>
          <t>T</t>
        </is>
      </c>
      <c r="N419" t="n">
        <v>0.0286</v>
      </c>
      <c r="O419" t="n">
        <v>0.1668</v>
      </c>
      <c r="P419" t="inlineStr">
        <is>
          <t>T</t>
        </is>
      </c>
      <c r="Q419" t="n">
        <v>0.0877</v>
      </c>
      <c r="R419" t="inlineStr">
        <is>
          <t>T</t>
        </is>
      </c>
      <c r="S419" t="inlineStr">
        <is>
          <t>T</t>
        </is>
      </c>
      <c r="T419" t="inlineStr">
        <is>
          <t>T</t>
        </is>
      </c>
      <c r="U419" t="n">
        <v>9.199999999999999</v>
      </c>
      <c r="V419" t="inlineStr">
        <is>
          <t>T</t>
        </is>
      </c>
      <c r="W419" t="inlineStr">
        <is>
          <t>T</t>
        </is>
      </c>
      <c r="X419" t="inlineStr">
        <is>
          <t>T</t>
        </is>
      </c>
      <c r="Y419" t="inlineStr">
        <is>
          <t>T</t>
        </is>
      </c>
      <c r="Z419" t="inlineStr">
        <is>
          <t>T</t>
        </is>
      </c>
      <c r="AA419" t="inlineStr">
        <is>
          <t>T</t>
        </is>
      </c>
      <c r="AB419" t="inlineStr">
        <is>
          <t>T</t>
        </is>
      </c>
      <c r="AC419" t="inlineStr">
        <is>
          <t>T</t>
        </is>
      </c>
      <c r="AD419" t="inlineStr">
        <is>
          <t>T</t>
        </is>
      </c>
      <c r="AE419" t="inlineStr">
        <is>
          <t>T</t>
        </is>
      </c>
      <c r="AF419" t="inlineStr">
        <is>
          <t>T</t>
        </is>
      </c>
      <c r="AG419" t="inlineStr">
        <is>
          <t>T</t>
        </is>
      </c>
      <c r="AH419" t="n">
        <v>19.6589702</v>
      </c>
      <c r="AI419" t="inlineStr">
        <is>
          <t>T</t>
        </is>
      </c>
      <c r="AJ419" t="inlineStr">
        <is>
          <t>T</t>
        </is>
      </c>
      <c r="AK419" t="inlineStr">
        <is>
          <t>T</t>
        </is>
      </c>
      <c r="AL419" t="inlineStr">
        <is>
          <t>T</t>
        </is>
      </c>
      <c r="AM419" t="inlineStr">
        <is>
          <t>T</t>
        </is>
      </c>
      <c r="AN419" t="n">
        <v>1.44</v>
      </c>
      <c r="AO419" t="inlineStr">
        <is>
          <t>T</t>
        </is>
      </c>
      <c r="AP419" t="inlineStr">
        <is>
          <t>T</t>
        </is>
      </c>
      <c r="AQ419" t="n">
        <v>7.8e-06</v>
      </c>
      <c r="AR419" t="inlineStr">
        <is>
          <t>T</t>
        </is>
      </c>
      <c r="AS419" t="n">
        <v>6.4e-06</v>
      </c>
      <c r="AT419" t="inlineStr">
        <is>
          <t>T</t>
        </is>
      </c>
      <c r="AU419" t="inlineStr">
        <is>
          <t>T</t>
        </is>
      </c>
      <c r="AV419" t="inlineStr">
        <is>
          <t>T</t>
        </is>
      </c>
      <c r="AW419" t="inlineStr">
        <is>
          <t>T</t>
        </is>
      </c>
      <c r="AX419" t="n">
        <v>3.31</v>
      </c>
      <c r="AY419" t="inlineStr">
        <is>
          <t>T</t>
        </is>
      </c>
      <c r="AZ419" t="inlineStr">
        <is>
          <t>T</t>
        </is>
      </c>
      <c r="BA419" t="inlineStr">
        <is>
          <t>T</t>
        </is>
      </c>
      <c r="BB419" t="n">
        <v>17.0146311</v>
      </c>
      <c r="BC419" t="inlineStr">
        <is>
          <t>T</t>
        </is>
      </c>
      <c r="BD419" t="inlineStr">
        <is>
          <t>T</t>
        </is>
      </c>
      <c r="BE419" t="inlineStr">
        <is>
          <t>T</t>
        </is>
      </c>
      <c r="BF419" t="inlineStr">
        <is>
          <t>T</t>
        </is>
      </c>
      <c r="BG419" t="inlineStr">
        <is>
          <t>T</t>
        </is>
      </c>
      <c r="BH419" t="inlineStr">
        <is>
          <t>T</t>
        </is>
      </c>
      <c r="BI419" t="inlineStr">
        <is>
          <t>T</t>
        </is>
      </c>
      <c r="BJ419" t="inlineStr">
        <is>
          <t>T</t>
        </is>
      </c>
      <c r="BK419" t="inlineStr">
        <is>
          <t>T</t>
        </is>
      </c>
      <c r="BL419" t="inlineStr">
        <is>
          <t>T</t>
        </is>
      </c>
      <c r="BM419" t="inlineStr">
        <is>
          <t>T</t>
        </is>
      </c>
      <c r="BN419" t="inlineStr">
        <is>
          <t>T</t>
        </is>
      </c>
      <c r="BO419" t="inlineStr">
        <is>
          <t>T</t>
        </is>
      </c>
      <c r="BP419" t="inlineStr">
        <is>
          <t>T</t>
        </is>
      </c>
      <c r="BQ419" t="inlineStr">
        <is>
          <t>T</t>
        </is>
      </c>
      <c r="BR419" t="inlineStr">
        <is>
          <t>T</t>
        </is>
      </c>
      <c r="BS419" t="inlineStr">
        <is>
          <t>T</t>
        </is>
      </c>
    </row>
    <row r="420">
      <c r="A420" t="inlineStr">
        <is>
          <t>OREAS0073b</t>
        </is>
      </c>
      <c r="B420" t="n">
        <v>3.71e-05</v>
      </c>
      <c r="C420" t="n">
        <v>3.87</v>
      </c>
      <c r="D420" t="n">
        <v>0.0293</v>
      </c>
      <c r="E420" t="inlineStr">
        <is>
          <t>T</t>
        </is>
      </c>
      <c r="F420" t="inlineStr">
        <is>
          <t>T</t>
        </is>
      </c>
      <c r="G420" t="n">
        <v>0.0205</v>
      </c>
      <c r="H420" t="inlineStr">
        <is>
          <t>T</t>
        </is>
      </c>
      <c r="I420" t="n">
        <v>0.000113</v>
      </c>
      <c r="J420" t="n">
        <v>3.16</v>
      </c>
      <c r="K420" t="n">
        <v>4.1e-05</v>
      </c>
      <c r="L420" t="n">
        <v>0.00296</v>
      </c>
      <c r="M420" t="inlineStr">
        <is>
          <t>T</t>
        </is>
      </c>
      <c r="N420" t="n">
        <v>0.024</v>
      </c>
      <c r="O420" t="n">
        <v>0.1172</v>
      </c>
      <c r="P420" t="n">
        <v>0.000302</v>
      </c>
      <c r="Q420" t="n">
        <v>0.0447</v>
      </c>
      <c r="R420" t="n">
        <v>0.000214</v>
      </c>
      <c r="S420" t="n">
        <v>0.000131</v>
      </c>
      <c r="T420" t="n">
        <v>6.2e-05</v>
      </c>
      <c r="U420" t="n">
        <v>8.619999999999999</v>
      </c>
      <c r="V420" t="n">
        <v>0.000934</v>
      </c>
      <c r="W420" t="inlineStr">
        <is>
          <t>T</t>
        </is>
      </c>
      <c r="X420" t="inlineStr">
        <is>
          <t>T</t>
        </is>
      </c>
      <c r="Y420" t="n">
        <v>0.000173</v>
      </c>
      <c r="Z420" t="inlineStr">
        <is>
          <t>T</t>
        </is>
      </c>
      <c r="AA420" t="n">
        <v>4.5e-05</v>
      </c>
      <c r="AB420" t="n">
        <v>5.8e-06</v>
      </c>
      <c r="AC420" t="inlineStr">
        <is>
          <t>T</t>
        </is>
      </c>
      <c r="AD420" t="n">
        <v>0.621</v>
      </c>
      <c r="AE420" t="n">
        <v>0.00166</v>
      </c>
      <c r="AF420" t="n">
        <v>0.00272</v>
      </c>
      <c r="AG420" t="inlineStr">
        <is>
          <t>T</t>
        </is>
      </c>
      <c r="AH420" t="n">
        <v>11.72</v>
      </c>
      <c r="AI420" t="n">
        <v>0.116</v>
      </c>
      <c r="AJ420" t="inlineStr">
        <is>
          <t>T</t>
        </is>
      </c>
      <c r="AK420" t="n">
        <v>0.782</v>
      </c>
      <c r="AL420" t="n">
        <v>0.000413</v>
      </c>
      <c r="AM420" t="n">
        <v>0.00119</v>
      </c>
      <c r="AN420" t="n">
        <v>1.5044</v>
      </c>
      <c r="AO420" t="n">
        <v>0.023</v>
      </c>
      <c r="AP420" t="n">
        <v>0.00172</v>
      </c>
      <c r="AQ420" t="inlineStr">
        <is>
          <t>T</t>
        </is>
      </c>
      <c r="AR420" t="n">
        <v>0.000337</v>
      </c>
      <c r="AS420" t="inlineStr">
        <is>
          <t>T</t>
        </is>
      </c>
      <c r="AT420" t="n">
        <v>0.0031</v>
      </c>
      <c r="AU420" t="inlineStr">
        <is>
          <t>T</t>
        </is>
      </c>
      <c r="AV420" t="inlineStr">
        <is>
          <t>T</t>
        </is>
      </c>
      <c r="AW420" t="inlineStr">
        <is>
          <t>T</t>
        </is>
      </c>
      <c r="AX420" t="n">
        <v>2.94</v>
      </c>
      <c r="AY420" t="n">
        <v>0.000133</v>
      </c>
      <c r="AZ420" t="n">
        <v>0.00127</v>
      </c>
      <c r="BA420" t="inlineStr">
        <is>
          <t>T</t>
        </is>
      </c>
      <c r="BB420" t="n">
        <v>20.89</v>
      </c>
      <c r="BC420" t="n">
        <v>0.000222</v>
      </c>
      <c r="BD420" t="n">
        <v>0.000128</v>
      </c>
      <c r="BE420" t="n">
        <v>0.0069</v>
      </c>
      <c r="BF420" t="n">
        <v>3.1e-05</v>
      </c>
      <c r="BG420" t="n">
        <v>3.6e-05</v>
      </c>
      <c r="BH420" t="inlineStr">
        <is>
          <t>T</t>
        </is>
      </c>
      <c r="BI420" t="n">
        <v>0.000694</v>
      </c>
      <c r="BJ420" t="n">
        <v>0.192</v>
      </c>
      <c r="BK420" t="n">
        <v>4.1e-05</v>
      </c>
      <c r="BL420" t="n">
        <v>1.9e-05</v>
      </c>
      <c r="BM420" t="n">
        <v>0.00021</v>
      </c>
      <c r="BN420" t="n">
        <v>0.0073</v>
      </c>
      <c r="BO420" t="n">
        <v>0.000462</v>
      </c>
      <c r="BP420" t="n">
        <v>0.00109</v>
      </c>
      <c r="BQ420" t="n">
        <v>0.000121</v>
      </c>
      <c r="BR420" t="n">
        <v>0.0114</v>
      </c>
      <c r="BS420" t="n">
        <v>0.0064</v>
      </c>
    </row>
    <row r="421">
      <c r="A421" t="inlineStr">
        <is>
          <t>OREAS0074a</t>
        </is>
      </c>
      <c r="B421" t="inlineStr">
        <is>
          <t>T</t>
        </is>
      </c>
      <c r="C421" t="n">
        <v>1.1643515</v>
      </c>
      <c r="D421" t="n">
        <v>0.00496</v>
      </c>
      <c r="E421" t="n">
        <v>2.1e-06</v>
      </c>
      <c r="F421" t="inlineStr">
        <is>
          <t>T</t>
        </is>
      </c>
      <c r="G421" t="inlineStr">
        <is>
          <t>T</t>
        </is>
      </c>
      <c r="H421" t="inlineStr">
        <is>
          <t>T</t>
        </is>
      </c>
      <c r="I421" t="inlineStr">
        <is>
          <t>T</t>
        </is>
      </c>
      <c r="J421" t="inlineStr">
        <is>
          <t>T</t>
        </is>
      </c>
      <c r="K421" t="inlineStr">
        <is>
          <t>T</t>
        </is>
      </c>
      <c r="L421" t="inlineStr">
        <is>
          <t>T</t>
        </is>
      </c>
      <c r="M421" t="inlineStr">
        <is>
          <t>T</t>
        </is>
      </c>
      <c r="N421" t="n">
        <v>0.0554</v>
      </c>
      <c r="O421" t="n">
        <v>0.1303</v>
      </c>
      <c r="P421" t="inlineStr">
        <is>
          <t>T</t>
        </is>
      </c>
      <c r="Q421" t="n">
        <v>0.1178</v>
      </c>
      <c r="R421" t="inlineStr">
        <is>
          <t>T</t>
        </is>
      </c>
      <c r="S421" t="inlineStr">
        <is>
          <t>T</t>
        </is>
      </c>
      <c r="T421" t="inlineStr">
        <is>
          <t>T</t>
        </is>
      </c>
      <c r="U421" t="n">
        <v>13.8</v>
      </c>
      <c r="V421" t="inlineStr">
        <is>
          <t>T</t>
        </is>
      </c>
      <c r="W421" t="inlineStr">
        <is>
          <t>T</t>
        </is>
      </c>
      <c r="X421" t="inlineStr">
        <is>
          <t>T</t>
        </is>
      </c>
      <c r="Y421" t="inlineStr">
        <is>
          <t>T</t>
        </is>
      </c>
      <c r="Z421" t="inlineStr">
        <is>
          <t>T</t>
        </is>
      </c>
      <c r="AA421" t="inlineStr">
        <is>
          <t>T</t>
        </is>
      </c>
      <c r="AB421" t="inlineStr">
        <is>
          <t>T</t>
        </is>
      </c>
      <c r="AC421" t="inlineStr">
        <is>
          <t>T</t>
        </is>
      </c>
      <c r="AD421" t="inlineStr">
        <is>
          <t>T</t>
        </is>
      </c>
      <c r="AE421" t="inlineStr">
        <is>
          <t>T</t>
        </is>
      </c>
      <c r="AF421" t="inlineStr">
        <is>
          <t>T</t>
        </is>
      </c>
      <c r="AG421" t="inlineStr">
        <is>
          <t>T</t>
        </is>
      </c>
      <c r="AH421" t="n">
        <v>16.9453087</v>
      </c>
      <c r="AI421" t="inlineStr">
        <is>
          <t>T</t>
        </is>
      </c>
      <c r="AJ421" t="inlineStr">
        <is>
          <t>T</t>
        </is>
      </c>
      <c r="AK421" t="inlineStr">
        <is>
          <t>T</t>
        </is>
      </c>
      <c r="AL421" t="inlineStr">
        <is>
          <t>T</t>
        </is>
      </c>
      <c r="AM421" t="inlineStr">
        <is>
          <t>T</t>
        </is>
      </c>
      <c r="AN421" t="n">
        <v>3.24</v>
      </c>
      <c r="AO421" t="inlineStr">
        <is>
          <t>T</t>
        </is>
      </c>
      <c r="AP421" t="inlineStr">
        <is>
          <t>T</t>
        </is>
      </c>
      <c r="AQ421" t="n">
        <v>1.72e-05</v>
      </c>
      <c r="AR421" t="inlineStr">
        <is>
          <t>T</t>
        </is>
      </c>
      <c r="AS421" t="n">
        <v>2.23e-05</v>
      </c>
      <c r="AT421" t="inlineStr">
        <is>
          <t>T</t>
        </is>
      </c>
      <c r="AU421" t="inlineStr">
        <is>
          <t>T</t>
        </is>
      </c>
      <c r="AV421" t="inlineStr">
        <is>
          <t>T</t>
        </is>
      </c>
      <c r="AW421" t="inlineStr">
        <is>
          <t>T</t>
        </is>
      </c>
      <c r="AX421" t="n">
        <v>7.73</v>
      </c>
      <c r="AY421" t="inlineStr">
        <is>
          <t>T</t>
        </is>
      </c>
      <c r="AZ421" t="inlineStr">
        <is>
          <t>T</t>
        </is>
      </c>
      <c r="BA421" t="inlineStr">
        <is>
          <t>T</t>
        </is>
      </c>
      <c r="BB421" t="n">
        <v>15.1448914</v>
      </c>
      <c r="BC421" t="inlineStr">
        <is>
          <t>T</t>
        </is>
      </c>
      <c r="BD421" t="inlineStr">
        <is>
          <t>T</t>
        </is>
      </c>
      <c r="BE421" t="inlineStr">
        <is>
          <t>T</t>
        </is>
      </c>
      <c r="BF421" t="inlineStr">
        <is>
          <t>T</t>
        </is>
      </c>
      <c r="BG421" t="inlineStr">
        <is>
          <t>T</t>
        </is>
      </c>
      <c r="BH421" t="inlineStr">
        <is>
          <t>T</t>
        </is>
      </c>
      <c r="BI421" t="inlineStr">
        <is>
          <t>T</t>
        </is>
      </c>
      <c r="BJ421" t="inlineStr">
        <is>
          <t>T</t>
        </is>
      </c>
      <c r="BK421" t="inlineStr">
        <is>
          <t>T</t>
        </is>
      </c>
      <c r="BL421" t="inlineStr">
        <is>
          <t>T</t>
        </is>
      </c>
      <c r="BM421" t="inlineStr">
        <is>
          <t>T</t>
        </is>
      </c>
      <c r="BN421" t="inlineStr">
        <is>
          <t>T</t>
        </is>
      </c>
      <c r="BO421" t="inlineStr">
        <is>
          <t>T</t>
        </is>
      </c>
      <c r="BP421" t="inlineStr">
        <is>
          <t>T</t>
        </is>
      </c>
      <c r="BQ421" t="inlineStr">
        <is>
          <t>T</t>
        </is>
      </c>
      <c r="BR421" t="inlineStr">
        <is>
          <t>T</t>
        </is>
      </c>
      <c r="BS421" t="inlineStr">
        <is>
          <t>T</t>
        </is>
      </c>
    </row>
    <row r="422">
      <c r="A422" t="inlineStr">
        <is>
          <t>OREAS0074b</t>
        </is>
      </c>
      <c r="B422" t="n">
        <v>5.68e-05</v>
      </c>
      <c r="C422" t="n">
        <v>3.58</v>
      </c>
      <c r="D422" t="n">
        <v>0.0603</v>
      </c>
      <c r="E422" t="inlineStr">
        <is>
          <t>T</t>
        </is>
      </c>
      <c r="F422" t="inlineStr">
        <is>
          <t>T</t>
        </is>
      </c>
      <c r="G422" t="n">
        <v>0.0213</v>
      </c>
      <c r="H422" t="n">
        <v>8.1e-05</v>
      </c>
      <c r="I422" t="n">
        <v>0.000135</v>
      </c>
      <c r="J422" t="n">
        <v>3.07</v>
      </c>
      <c r="K422" t="n">
        <v>6e-05</v>
      </c>
      <c r="L422" t="n">
        <v>0.00335</v>
      </c>
      <c r="M422" t="inlineStr">
        <is>
          <t>T</t>
        </is>
      </c>
      <c r="N422" t="n">
        <v>0.049</v>
      </c>
      <c r="O422" t="n">
        <v>0.09810000000000001</v>
      </c>
      <c r="P422" t="n">
        <v>0.000297</v>
      </c>
      <c r="Q422" t="n">
        <v>0.0998</v>
      </c>
      <c r="R422" t="n">
        <v>0.000196</v>
      </c>
      <c r="S422" t="n">
        <v>0.000118</v>
      </c>
      <c r="T422" t="n">
        <v>5.3e-05</v>
      </c>
      <c r="U422" t="n">
        <v>12.32</v>
      </c>
      <c r="V422" t="n">
        <v>0.000903</v>
      </c>
      <c r="W422" t="n">
        <v>0.00019</v>
      </c>
      <c r="X422" t="inlineStr">
        <is>
          <t>T</t>
        </is>
      </c>
      <c r="Y422" t="n">
        <v>0.000187</v>
      </c>
      <c r="Z422" t="inlineStr">
        <is>
          <t>T</t>
        </is>
      </c>
      <c r="AA422" t="n">
        <v>4e-05</v>
      </c>
      <c r="AB422" t="n">
        <v>6.7e-06</v>
      </c>
      <c r="AC422" t="inlineStr">
        <is>
          <t>T</t>
        </is>
      </c>
      <c r="AD422" t="n">
        <v>0.729</v>
      </c>
      <c r="AE422" t="n">
        <v>0.00188</v>
      </c>
      <c r="AF422" t="n">
        <v>0.00277</v>
      </c>
      <c r="AG422" t="inlineStr">
        <is>
          <t>T</t>
        </is>
      </c>
      <c r="AH422" t="n">
        <v>9.31</v>
      </c>
      <c r="AI422" t="n">
        <v>0.091</v>
      </c>
      <c r="AJ422" t="inlineStr">
        <is>
          <t>T</t>
        </is>
      </c>
      <c r="AK422" t="n">
        <v>0.719</v>
      </c>
      <c r="AL422" t="n">
        <v>0.00042</v>
      </c>
      <c r="AM422" t="n">
        <v>0.00119</v>
      </c>
      <c r="AN422" t="n">
        <v>3.3933</v>
      </c>
      <c r="AO422" t="n">
        <v>0.019</v>
      </c>
      <c r="AP422" t="n">
        <v>0.00249</v>
      </c>
      <c r="AQ422" t="inlineStr">
        <is>
          <t>T</t>
        </is>
      </c>
      <c r="AR422" t="n">
        <v>0.000339</v>
      </c>
      <c r="AS422" t="inlineStr">
        <is>
          <t>T</t>
        </is>
      </c>
      <c r="AT422" t="n">
        <v>0.00313</v>
      </c>
      <c r="AU422" t="n">
        <v>7e-07</v>
      </c>
      <c r="AV422" t="inlineStr">
        <is>
          <t>T</t>
        </is>
      </c>
      <c r="AW422" t="inlineStr">
        <is>
          <t>T</t>
        </is>
      </c>
      <c r="AX422" t="n">
        <v>6.61</v>
      </c>
      <c r="AY422" t="n">
        <v>0.000269</v>
      </c>
      <c r="AZ422" t="n">
        <v>0.00102</v>
      </c>
      <c r="BA422" t="n">
        <v>0.000464</v>
      </c>
      <c r="BB422" t="n">
        <v>19.36</v>
      </c>
      <c r="BC422" t="n">
        <v>0.000223</v>
      </c>
      <c r="BD422" t="n">
        <v>0.000144</v>
      </c>
      <c r="BE422" t="n">
        <v>0.0056</v>
      </c>
      <c r="BF422" t="n">
        <v>3.3e-05</v>
      </c>
      <c r="BG422" t="n">
        <v>3.1e-05</v>
      </c>
      <c r="BH422" t="n">
        <v>3.8e-05</v>
      </c>
      <c r="BI422" t="n">
        <v>0.000828</v>
      </c>
      <c r="BJ422" t="n">
        <v>0.156</v>
      </c>
      <c r="BK422" t="n">
        <v>5.9e-05</v>
      </c>
      <c r="BL422" t="n">
        <v>1.9e-05</v>
      </c>
      <c r="BM422" t="n">
        <v>0.000245</v>
      </c>
      <c r="BN422" t="n">
        <v>0.0062</v>
      </c>
      <c r="BO422" t="n">
        <v>0.000475</v>
      </c>
      <c r="BP422" t="n">
        <v>0.000993</v>
      </c>
      <c r="BQ422" t="n">
        <v>0.000123</v>
      </c>
      <c r="BR422" t="n">
        <v>0.0136</v>
      </c>
      <c r="BS422" t="n">
        <v>0.0065</v>
      </c>
    </row>
    <row r="423">
      <c r="A423" t="inlineStr">
        <is>
          <t>OREAS0750</t>
        </is>
      </c>
      <c r="B423" t="inlineStr">
        <is>
          <t>T</t>
        </is>
      </c>
      <c r="C423" t="n">
        <v>5.42</v>
      </c>
      <c r="D423" t="n">
        <v>0.00133</v>
      </c>
      <c r="E423" t="inlineStr">
        <is>
          <t>T</t>
        </is>
      </c>
      <c r="F423" t="inlineStr">
        <is>
          <t>T</t>
        </is>
      </c>
      <c r="G423" t="n">
        <v>0.0432</v>
      </c>
      <c r="H423" t="n">
        <v>0.00376</v>
      </c>
      <c r="I423" t="n">
        <v>0.0001</v>
      </c>
      <c r="J423" t="n">
        <v>0.828</v>
      </c>
      <c r="K423" t="n">
        <v>5.8e-05</v>
      </c>
      <c r="L423" t="n">
        <v>0.00332</v>
      </c>
      <c r="M423" t="inlineStr">
        <is>
          <t>T</t>
        </is>
      </c>
      <c r="N423" t="n">
        <v>0.000399</v>
      </c>
      <c r="O423" t="n">
        <v>0.00276</v>
      </c>
      <c r="P423" t="n">
        <v>0.00226</v>
      </c>
      <c r="Q423" t="n">
        <v>0.00204</v>
      </c>
      <c r="R423" t="n">
        <v>0.000166</v>
      </c>
      <c r="S423" t="n">
        <v>6.499999999999999e-05</v>
      </c>
      <c r="T423" t="n">
        <v>6e-05</v>
      </c>
      <c r="U423" t="n">
        <v>1.67</v>
      </c>
      <c r="V423" t="n">
        <v>0.0013</v>
      </c>
      <c r="W423" t="n">
        <v>0.000257</v>
      </c>
      <c r="X423" t="n">
        <v>1e-05</v>
      </c>
      <c r="Y423" t="n">
        <v>0.000134</v>
      </c>
      <c r="Z423" t="inlineStr">
        <is>
          <t>T</t>
        </is>
      </c>
      <c r="AA423" t="n">
        <v>3e-05</v>
      </c>
      <c r="AB423" t="n">
        <v>2.6e-06</v>
      </c>
      <c r="AC423" t="inlineStr">
        <is>
          <t>T</t>
        </is>
      </c>
      <c r="AD423" t="n">
        <v>1.69</v>
      </c>
      <c r="AE423" t="n">
        <v>0.00157</v>
      </c>
      <c r="AF423" t="n">
        <v>0.2318204</v>
      </c>
      <c r="AG423" t="n">
        <v>7.8e-06</v>
      </c>
      <c r="AH423" t="n">
        <v>0.315</v>
      </c>
      <c r="AI423" t="n">
        <v>0.038</v>
      </c>
      <c r="AJ423" t="n">
        <v>0.000217</v>
      </c>
      <c r="AK423" t="n">
        <v>1.53</v>
      </c>
      <c r="AL423" t="n">
        <v>0.00213</v>
      </c>
      <c r="AM423" t="n">
        <v>0.00141</v>
      </c>
      <c r="AN423" t="n">
        <v>0.00114</v>
      </c>
      <c r="AO423" t="n">
        <v>0.07000000000000001</v>
      </c>
      <c r="AP423" t="n">
        <v>0.00138</v>
      </c>
      <c r="AQ423" t="inlineStr">
        <is>
          <t>T</t>
        </is>
      </c>
      <c r="AR423" t="n">
        <v>0.000401</v>
      </c>
      <c r="AS423" t="inlineStr">
        <is>
          <t>T</t>
        </is>
      </c>
      <c r="AT423" t="n">
        <v>0.0253</v>
      </c>
      <c r="AU423" s="2" t="n">
        <v>2e-07</v>
      </c>
      <c r="AV423" t="inlineStr">
        <is>
          <t>T</t>
        </is>
      </c>
      <c r="AW423" t="inlineStr">
        <is>
          <t>T</t>
        </is>
      </c>
      <c r="AX423" t="n">
        <v>0.073</v>
      </c>
      <c r="AY423" t="n">
        <v>4.2e-05</v>
      </c>
      <c r="AZ423" t="n">
        <v>0.000372</v>
      </c>
      <c r="BA423" t="inlineStr">
        <is>
          <t>T</t>
        </is>
      </c>
      <c r="BB423" t="n">
        <v>37.1283557</v>
      </c>
      <c r="BC423" t="n">
        <v>0.000326</v>
      </c>
      <c r="BD423" t="n">
        <v>0.00252</v>
      </c>
      <c r="BE423" t="n">
        <v>0.0074</v>
      </c>
      <c r="BF423" t="n">
        <v>0.0009779999999999999</v>
      </c>
      <c r="BG423" t="n">
        <v>3.5e-05</v>
      </c>
      <c r="BH423" s="2" t="n">
        <v>5e-06</v>
      </c>
      <c r="BI423" t="n">
        <v>0.000671</v>
      </c>
      <c r="BJ423" t="n">
        <v>0.158</v>
      </c>
      <c r="BK423" t="n">
        <v>0.000145</v>
      </c>
      <c r="BL423" t="n">
        <v>9.9e-06</v>
      </c>
      <c r="BM423" t="n">
        <v>0.000424</v>
      </c>
      <c r="BN423" t="n">
        <v>0.00281</v>
      </c>
      <c r="BO423" t="n">
        <v>0.000546</v>
      </c>
      <c r="BP423" t="n">
        <v>0.000726</v>
      </c>
      <c r="BQ423" t="n">
        <v>5.7e-05</v>
      </c>
      <c r="BR423" t="n">
        <v>0.0065</v>
      </c>
      <c r="BS423" t="n">
        <v>0.00313</v>
      </c>
    </row>
    <row r="424">
      <c r="A424" t="inlineStr">
        <is>
          <t>OREAS0751</t>
        </is>
      </c>
      <c r="B424" t="inlineStr">
        <is>
          <t>T</t>
        </is>
      </c>
      <c r="C424" t="n">
        <v>8.01</v>
      </c>
      <c r="D424" t="n">
        <v>0.00103</v>
      </c>
      <c r="E424" t="inlineStr">
        <is>
          <t>T</t>
        </is>
      </c>
      <c r="F424" t="inlineStr">
        <is>
          <t>T</t>
        </is>
      </c>
      <c r="G424" t="n">
        <v>0.0414</v>
      </c>
      <c r="H424" t="n">
        <v>0.0097</v>
      </c>
      <c r="I424" t="n">
        <v>0.000177</v>
      </c>
      <c r="J424" t="n">
        <v>0.742</v>
      </c>
      <c r="K424" t="n">
        <v>0.000114</v>
      </c>
      <c r="L424" t="n">
        <v>0.00289</v>
      </c>
      <c r="M424" t="inlineStr">
        <is>
          <t>T</t>
        </is>
      </c>
      <c r="N424" t="n">
        <v>0.000381</v>
      </c>
      <c r="O424" t="n">
        <v>0.00313</v>
      </c>
      <c r="P424" t="n">
        <v>0.00494</v>
      </c>
      <c r="Q424" t="n">
        <v>0.00319</v>
      </c>
      <c r="R424" t="n">
        <v>0.000175</v>
      </c>
      <c r="S424" t="n">
        <v>6e-05</v>
      </c>
      <c r="T424" t="n">
        <v>6.1e-05</v>
      </c>
      <c r="U424" t="n">
        <v>1.62</v>
      </c>
      <c r="V424" t="n">
        <v>0.00188</v>
      </c>
      <c r="W424" t="n">
        <v>0.000243</v>
      </c>
      <c r="X424" t="n">
        <v>0.00048</v>
      </c>
      <c r="Y424" t="n">
        <v>0.000201</v>
      </c>
      <c r="Z424" t="inlineStr">
        <is>
          <t>T</t>
        </is>
      </c>
      <c r="AA424" t="n">
        <v>2.7e-05</v>
      </c>
      <c r="AB424" t="inlineStr">
        <is>
          <t>T</t>
        </is>
      </c>
      <c r="AC424" t="inlineStr">
        <is>
          <t>T</t>
        </is>
      </c>
      <c r="AD424" t="n">
        <v>2.41</v>
      </c>
      <c r="AE424" t="n">
        <v>0.00143</v>
      </c>
      <c r="AF424" t="n">
        <v>0.4636408</v>
      </c>
      <c r="AG424" t="n">
        <v>7e-06</v>
      </c>
      <c r="AH424" t="n">
        <v>0.287</v>
      </c>
      <c r="AI424" t="n">
        <v>0.065</v>
      </c>
      <c r="AJ424" t="n">
        <v>0.000327</v>
      </c>
      <c r="AK424" t="n">
        <v>2.47</v>
      </c>
      <c r="AL424" t="n">
        <v>0.00393</v>
      </c>
      <c r="AM424" t="n">
        <v>0.00144</v>
      </c>
      <c r="AN424" t="n">
        <v>0.00131</v>
      </c>
      <c r="AO424" t="n">
        <v>0.124</v>
      </c>
      <c r="AP424" t="n">
        <v>0.00192</v>
      </c>
      <c r="AQ424" t="inlineStr">
        <is>
          <t>T</t>
        </is>
      </c>
      <c r="AR424" t="n">
        <v>0.000366</v>
      </c>
      <c r="AS424" t="inlineStr">
        <is>
          <t>T</t>
        </is>
      </c>
      <c r="AT424" t="n">
        <v>0.0496</v>
      </c>
      <c r="AU424" t="inlineStr">
        <is>
          <t>T</t>
        </is>
      </c>
      <c r="AV424" t="inlineStr">
        <is>
          <t>T</t>
        </is>
      </c>
      <c r="AW424" t="inlineStr">
        <is>
          <t>T</t>
        </is>
      </c>
      <c r="AX424" t="n">
        <v>0.06</v>
      </c>
      <c r="AY424" t="n">
        <v>6.1e-05</v>
      </c>
      <c r="AZ424" t="n">
        <v>0.000341</v>
      </c>
      <c r="BA424" t="inlineStr">
        <is>
          <t>T</t>
        </is>
      </c>
      <c r="BB424" t="n">
        <v>33.3888764</v>
      </c>
      <c r="BC424" t="n">
        <v>0.0003</v>
      </c>
      <c r="BD424" t="n">
        <v>0.0054</v>
      </c>
      <c r="BE424" t="n">
        <v>0.007900000000000001</v>
      </c>
      <c r="BF424" t="n">
        <v>0.00273</v>
      </c>
      <c r="BG424" t="n">
        <v>3.4e-05</v>
      </c>
      <c r="BH424" t="inlineStr">
        <is>
          <t>T</t>
        </is>
      </c>
      <c r="BI424" t="n">
        <v>0.000607</v>
      </c>
      <c r="BJ424" t="n">
        <v>0.144</v>
      </c>
      <c r="BK424" t="n">
        <v>0.000282</v>
      </c>
      <c r="BL424" t="n">
        <v>8.8e-06</v>
      </c>
      <c r="BM424" t="n">
        <v>0.000681</v>
      </c>
      <c r="BN424" t="n">
        <v>0.00264</v>
      </c>
      <c r="BO424" t="n">
        <v>0.0006980000000000001</v>
      </c>
      <c r="BP424" t="n">
        <v>0.000682</v>
      </c>
      <c r="BQ424" t="n">
        <v>5e-05</v>
      </c>
      <c r="BR424" t="n">
        <v>0.009299999999999999</v>
      </c>
      <c r="BS424" t="n">
        <v>0.00355</v>
      </c>
    </row>
    <row r="425">
      <c r="A425" t="inlineStr">
        <is>
          <t>OREAS0752</t>
        </is>
      </c>
      <c r="B425" t="inlineStr">
        <is>
          <t>T</t>
        </is>
      </c>
      <c r="C425" t="n">
        <v>7.94</v>
      </c>
      <c r="D425" t="n">
        <v>0.00137</v>
      </c>
      <c r="E425" t="inlineStr">
        <is>
          <t>T</t>
        </is>
      </c>
      <c r="F425" t="inlineStr">
        <is>
          <t>T</t>
        </is>
      </c>
      <c r="G425" t="n">
        <v>0.0058</v>
      </c>
      <c r="H425" t="n">
        <v>0.0154</v>
      </c>
      <c r="I425" t="n">
        <v>0.000247</v>
      </c>
      <c r="J425" t="n">
        <v>0.199</v>
      </c>
      <c r="K425" t="n">
        <v>0.000157</v>
      </c>
      <c r="L425" t="n">
        <v>0.0003</v>
      </c>
      <c r="M425" t="inlineStr">
        <is>
          <t>T</t>
        </is>
      </c>
      <c r="N425" t="n">
        <v>0.000122</v>
      </c>
      <c r="O425" t="inlineStr">
        <is>
          <t>T</t>
        </is>
      </c>
      <c r="P425" t="n">
        <v>0.007</v>
      </c>
      <c r="Q425" t="n">
        <v>0.00364</v>
      </c>
      <c r="R425" t="n">
        <v>3.4e-05</v>
      </c>
      <c r="S425" t="n">
        <v>1.3e-05</v>
      </c>
      <c r="T425" t="inlineStr">
        <is>
          <t>T</t>
        </is>
      </c>
      <c r="U425" t="n">
        <v>0.835</v>
      </c>
      <c r="V425" t="n">
        <v>0.00178</v>
      </c>
      <c r="W425" t="n">
        <v>3.6e-05</v>
      </c>
      <c r="X425" t="n">
        <v>0.000637</v>
      </c>
      <c r="Y425" t="n">
        <v>0.000205</v>
      </c>
      <c r="Z425" t="inlineStr">
        <is>
          <t>T</t>
        </is>
      </c>
      <c r="AA425" t="n">
        <v>5e-06</v>
      </c>
      <c r="AB425" t="inlineStr">
        <is>
          <t>T</t>
        </is>
      </c>
      <c r="AC425" t="inlineStr">
        <is>
          <t>T</t>
        </is>
      </c>
      <c r="AD425" t="n">
        <v>2.08</v>
      </c>
      <c r="AE425" t="n">
        <v>0.00015</v>
      </c>
      <c r="AF425" t="n">
        <v>0.6968549000000001</v>
      </c>
      <c r="AG425" t="inlineStr">
        <is>
          <t>T</t>
        </is>
      </c>
      <c r="AH425" t="n">
        <v>0.044</v>
      </c>
      <c r="AI425" t="n">
        <v>0.079</v>
      </c>
      <c r="AJ425" t="n">
        <v>0.000312</v>
      </c>
      <c r="AK425" t="n">
        <v>2.7</v>
      </c>
      <c r="AL425" t="n">
        <v>0.0053</v>
      </c>
      <c r="AM425" t="n">
        <v>0.000142</v>
      </c>
      <c r="AN425" t="n">
        <v>0.00104</v>
      </c>
      <c r="AO425" t="n">
        <v>0.14</v>
      </c>
      <c r="AP425" t="n">
        <v>0.00162</v>
      </c>
      <c r="AQ425" t="inlineStr">
        <is>
          <t>T</t>
        </is>
      </c>
      <c r="AR425" t="n">
        <v>3.8e-05</v>
      </c>
      <c r="AS425" t="inlineStr">
        <is>
          <t>T</t>
        </is>
      </c>
      <c r="AT425" t="n">
        <v>0.0659</v>
      </c>
      <c r="AU425" t="inlineStr">
        <is>
          <t>T</t>
        </is>
      </c>
      <c r="AV425" t="inlineStr">
        <is>
          <t>T</t>
        </is>
      </c>
      <c r="AW425" t="inlineStr">
        <is>
          <t>T</t>
        </is>
      </c>
      <c r="AX425" t="n">
        <v>0.042</v>
      </c>
      <c r="AY425" t="n">
        <v>7.1e-05</v>
      </c>
      <c r="AZ425" t="n">
        <v>5e-05</v>
      </c>
      <c r="BA425" t="inlineStr">
        <is>
          <t>T</t>
        </is>
      </c>
      <c r="BB425" t="n">
        <v>34.1274236</v>
      </c>
      <c r="BC425" t="n">
        <v>4e-05</v>
      </c>
      <c r="BD425" t="n">
        <v>0.007900000000000001</v>
      </c>
      <c r="BE425" t="n">
        <v>0.00363</v>
      </c>
      <c r="BF425" t="n">
        <v>0.00415</v>
      </c>
      <c r="BG425" t="n">
        <v>6.3e-06</v>
      </c>
      <c r="BH425" t="inlineStr">
        <is>
          <t>T</t>
        </is>
      </c>
      <c r="BI425" t="n">
        <v>9.500000000000001e-05</v>
      </c>
      <c r="BJ425" t="n">
        <v>0.016</v>
      </c>
      <c r="BK425" t="n">
        <v>0.000386</v>
      </c>
      <c r="BL425" t="inlineStr">
        <is>
          <t>T</t>
        </is>
      </c>
      <c r="BM425" t="n">
        <v>0.00079</v>
      </c>
      <c r="BN425" t="n">
        <v>0.000394</v>
      </c>
      <c r="BO425" t="n">
        <v>0.000526</v>
      </c>
      <c r="BP425" t="n">
        <v>0.000152</v>
      </c>
      <c r="BQ425" t="inlineStr">
        <is>
          <t>T</t>
        </is>
      </c>
      <c r="BR425" t="n">
        <v>0.0098</v>
      </c>
      <c r="BS425" t="n">
        <v>0.00245</v>
      </c>
    </row>
    <row r="426">
      <c r="A426" t="inlineStr">
        <is>
          <t>OREAS0753</t>
        </is>
      </c>
      <c r="B426" t="inlineStr">
        <is>
          <t>T</t>
        </is>
      </c>
      <c r="C426" t="n">
        <v>8.220000000000001</v>
      </c>
      <c r="D426" t="n">
        <v>0.0005330000000000001</v>
      </c>
      <c r="E426" t="inlineStr">
        <is>
          <t>T</t>
        </is>
      </c>
      <c r="F426" t="inlineStr">
        <is>
          <t>T</t>
        </is>
      </c>
      <c r="G426" t="n">
        <v>0.00182</v>
      </c>
      <c r="H426" t="n">
        <v>0.0118</v>
      </c>
      <c r="I426" t="n">
        <v>0.00022</v>
      </c>
      <c r="J426" t="n">
        <v>0.113</v>
      </c>
      <c r="K426" t="n">
        <v>0.000154</v>
      </c>
      <c r="L426" t="n">
        <v>7.9e-05</v>
      </c>
      <c r="M426" t="inlineStr">
        <is>
          <t>T</t>
        </is>
      </c>
      <c r="N426" t="n">
        <v>9.6e-05</v>
      </c>
      <c r="O426" t="n">
        <v>0.00208</v>
      </c>
      <c r="P426" t="n">
        <v>0.0064</v>
      </c>
      <c r="Q426" t="n">
        <v>0.00184</v>
      </c>
      <c r="R426" t="n">
        <v>1.5e-05</v>
      </c>
      <c r="S426" t="n">
        <v>4.8e-06</v>
      </c>
      <c r="T426" t="inlineStr">
        <is>
          <t>T</t>
        </is>
      </c>
      <c r="U426" t="n">
        <v>0.839</v>
      </c>
      <c r="V426" t="n">
        <v>0.00161</v>
      </c>
      <c r="W426" t="n">
        <v>1.4e-05</v>
      </c>
      <c r="X426" t="n">
        <v>0.0006579999999999999</v>
      </c>
      <c r="Y426" t="n">
        <v>0.000106</v>
      </c>
      <c r="Z426" t="inlineStr">
        <is>
          <t>T</t>
        </is>
      </c>
      <c r="AA426" t="n">
        <v>1.7e-06</v>
      </c>
      <c r="AB426" t="inlineStr">
        <is>
          <t>T</t>
        </is>
      </c>
      <c r="AC426" t="inlineStr">
        <is>
          <t>T</t>
        </is>
      </c>
      <c r="AD426" t="n">
        <v>1.93</v>
      </c>
      <c r="AE426" t="n">
        <v>3.6e-05</v>
      </c>
      <c r="AF426" t="n">
        <v>0.9848883</v>
      </c>
      <c r="AG426" t="inlineStr">
        <is>
          <t>T</t>
        </is>
      </c>
      <c r="AH426" t="n">
        <v>0.011</v>
      </c>
      <c r="AI426" t="n">
        <v>0.074</v>
      </c>
      <c r="AJ426" t="n">
        <v>0.000332</v>
      </c>
      <c r="AK426" t="n">
        <v>2.16</v>
      </c>
      <c r="AL426" t="n">
        <v>0.00363</v>
      </c>
      <c r="AM426" t="n">
        <v>2.8e-05</v>
      </c>
      <c r="AN426" t="n">
        <v>0.00108</v>
      </c>
      <c r="AO426" t="n">
        <v>0.111</v>
      </c>
      <c r="AP426" t="n">
        <v>0.00109</v>
      </c>
      <c r="AQ426" t="inlineStr">
        <is>
          <t>T</t>
        </is>
      </c>
      <c r="AR426" t="n">
        <v>8.7e-06</v>
      </c>
      <c r="AS426" t="inlineStr">
        <is>
          <t>T</t>
        </is>
      </c>
      <c r="AT426" t="n">
        <v>0.0618</v>
      </c>
      <c r="AU426" t="inlineStr">
        <is>
          <t>T</t>
        </is>
      </c>
      <c r="AV426" t="inlineStr">
        <is>
          <t>T</t>
        </is>
      </c>
      <c r="AW426" t="inlineStr">
        <is>
          <t>T</t>
        </is>
      </c>
      <c r="AX426" t="n">
        <v>0.014</v>
      </c>
      <c r="AY426" t="n">
        <v>2.7e-05</v>
      </c>
      <c r="AZ426" t="n">
        <v>1e-05</v>
      </c>
      <c r="BA426" t="inlineStr">
        <is>
          <t>T</t>
        </is>
      </c>
      <c r="BB426" t="n">
        <v>34.4499536</v>
      </c>
      <c r="BC426" t="n">
        <v>1.1e-05</v>
      </c>
      <c r="BD426" t="n">
        <v>0.008399999999999999</v>
      </c>
      <c r="BE426" t="n">
        <v>0.00255</v>
      </c>
      <c r="BF426" t="n">
        <v>0.002</v>
      </c>
      <c r="BG426" t="inlineStr">
        <is>
          <t>T</t>
        </is>
      </c>
      <c r="BH426" t="inlineStr">
        <is>
          <t>T</t>
        </is>
      </c>
      <c r="BI426" t="n">
        <v>2.6e-05</v>
      </c>
      <c r="BJ426" t="n">
        <v>0.004</v>
      </c>
      <c r="BK426" t="n">
        <v>0.000367</v>
      </c>
      <c r="BL426" t="inlineStr">
        <is>
          <t>T</t>
        </is>
      </c>
      <c r="BM426" t="n">
        <v>0.000583</v>
      </c>
      <c r="BN426" t="n">
        <v>0.000116</v>
      </c>
      <c r="BO426" t="n">
        <v>0.000562</v>
      </c>
      <c r="BP426" t="n">
        <v>6.499999999999999e-05</v>
      </c>
      <c r="BQ426" t="inlineStr">
        <is>
          <t>T</t>
        </is>
      </c>
      <c r="BR426" t="n">
        <v>0.008699999999999999</v>
      </c>
      <c r="BS426" t="n">
        <v>0.00114</v>
      </c>
    </row>
    <row r="427">
      <c r="A427" t="inlineStr">
        <is>
          <t>OREAS0075a</t>
        </is>
      </c>
      <c r="B427" t="inlineStr">
        <is>
          <t>T</t>
        </is>
      </c>
      <c r="C427" t="n">
        <v>1.0479164</v>
      </c>
      <c r="D427" t="n">
        <v>0.0078</v>
      </c>
      <c r="E427" t="n">
        <v>3.4e-06</v>
      </c>
      <c r="F427" t="inlineStr">
        <is>
          <t>T</t>
        </is>
      </c>
      <c r="G427" t="inlineStr">
        <is>
          <t>T</t>
        </is>
      </c>
      <c r="H427" t="inlineStr">
        <is>
          <t>T</t>
        </is>
      </c>
      <c r="I427" t="inlineStr">
        <is>
          <t>T</t>
        </is>
      </c>
      <c r="J427" t="inlineStr">
        <is>
          <t>T</t>
        </is>
      </c>
      <c r="K427" t="inlineStr">
        <is>
          <t>T</t>
        </is>
      </c>
      <c r="L427" t="inlineStr">
        <is>
          <t>T</t>
        </is>
      </c>
      <c r="M427" t="inlineStr">
        <is>
          <t>T</t>
        </is>
      </c>
      <c r="N427" t="n">
        <v>0.08550000000000001</v>
      </c>
      <c r="O427" t="n">
        <v>0.1122</v>
      </c>
      <c r="P427" t="inlineStr">
        <is>
          <t>T</t>
        </is>
      </c>
      <c r="Q427" t="n">
        <v>0.193</v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n">
        <v>19</v>
      </c>
      <c r="V427" t="inlineStr">
        <is>
          <t>T</t>
        </is>
      </c>
      <c r="W427" t="inlineStr">
        <is>
          <t>T</t>
        </is>
      </c>
      <c r="X427" t="inlineStr">
        <is>
          <t>T</t>
        </is>
      </c>
      <c r="Y427" t="inlineStr">
        <is>
          <t>T</t>
        </is>
      </c>
      <c r="Z427" t="inlineStr">
        <is>
          <t>T</t>
        </is>
      </c>
      <c r="AA427" t="inlineStr">
        <is>
          <t>T</t>
        </is>
      </c>
      <c r="AB427" t="inlineStr">
        <is>
          <t>T</t>
        </is>
      </c>
      <c r="AC427" t="inlineStr">
        <is>
          <t>T</t>
        </is>
      </c>
      <c r="AD427" t="inlineStr">
        <is>
          <t>T</t>
        </is>
      </c>
      <c r="AE427" t="inlineStr">
        <is>
          <t>T</t>
        </is>
      </c>
      <c r="AF427" t="inlineStr">
        <is>
          <t>T</t>
        </is>
      </c>
      <c r="AG427" t="inlineStr">
        <is>
          <t>T</t>
        </is>
      </c>
      <c r="AH427" t="n">
        <v>13.6286113</v>
      </c>
      <c r="AI427" t="inlineStr">
        <is>
          <t>T</t>
        </is>
      </c>
      <c r="AJ427" t="inlineStr">
        <is>
          <t>T</t>
        </is>
      </c>
      <c r="AK427" t="inlineStr">
        <is>
          <t>T</t>
        </is>
      </c>
      <c r="AL427" t="inlineStr">
        <is>
          <t>T</t>
        </is>
      </c>
      <c r="AM427" t="inlineStr">
        <is>
          <t>T</t>
        </is>
      </c>
      <c r="AN427" t="n">
        <v>5.25</v>
      </c>
      <c r="AO427" t="inlineStr">
        <is>
          <t>T</t>
        </is>
      </c>
      <c r="AP427" t="inlineStr">
        <is>
          <t>T</t>
        </is>
      </c>
      <c r="AQ427" t="n">
        <v>2.8e-05</v>
      </c>
      <c r="AR427" t="inlineStr">
        <is>
          <t>T</t>
        </is>
      </c>
      <c r="AS427" t="n">
        <v>3.53e-05</v>
      </c>
      <c r="AT427" t="inlineStr">
        <is>
          <t>T</t>
        </is>
      </c>
      <c r="AU427" t="inlineStr">
        <is>
          <t>T</t>
        </is>
      </c>
      <c r="AV427" t="inlineStr">
        <is>
          <t>T</t>
        </is>
      </c>
      <c r="AW427" t="inlineStr">
        <is>
          <t>T</t>
        </is>
      </c>
      <c r="AX427" t="n">
        <v>12.6</v>
      </c>
      <c r="AY427" t="inlineStr">
        <is>
          <t>T</t>
        </is>
      </c>
      <c r="AZ427" t="inlineStr">
        <is>
          <t>T</t>
        </is>
      </c>
      <c r="BA427" t="inlineStr">
        <is>
          <t>T</t>
        </is>
      </c>
      <c r="BB427" t="n">
        <v>12.7609733</v>
      </c>
      <c r="BC427" t="inlineStr">
        <is>
          <t>T</t>
        </is>
      </c>
      <c r="BD427" t="inlineStr">
        <is>
          <t>T</t>
        </is>
      </c>
      <c r="BE427" t="inlineStr">
        <is>
          <t>T</t>
        </is>
      </c>
      <c r="BF427" t="inlineStr">
        <is>
          <t>T</t>
        </is>
      </c>
      <c r="BG427" t="inlineStr">
        <is>
          <t>T</t>
        </is>
      </c>
      <c r="BH427" t="inlineStr">
        <is>
          <t>T</t>
        </is>
      </c>
      <c r="BI427" t="inlineStr">
        <is>
          <t>T</t>
        </is>
      </c>
      <c r="BJ427" t="inlineStr">
        <is>
          <t>T</t>
        </is>
      </c>
      <c r="BK427" t="inlineStr">
        <is>
          <t>T</t>
        </is>
      </c>
      <c r="BL427" t="inlineStr">
        <is>
          <t>T</t>
        </is>
      </c>
      <c r="BM427" t="inlineStr">
        <is>
          <t>T</t>
        </is>
      </c>
      <c r="BN427" t="inlineStr">
        <is>
          <t>T</t>
        </is>
      </c>
      <c r="BO427" t="inlineStr">
        <is>
          <t>T</t>
        </is>
      </c>
      <c r="BP427" t="inlineStr">
        <is>
          <t>T</t>
        </is>
      </c>
      <c r="BQ427" t="inlineStr">
        <is>
          <t>T</t>
        </is>
      </c>
      <c r="BR427" t="inlineStr">
        <is>
          <t>T</t>
        </is>
      </c>
      <c r="BS427" t="inlineStr">
        <is>
          <t>T</t>
        </is>
      </c>
    </row>
    <row r="428">
      <c r="A428" t="inlineStr">
        <is>
          <t>OREAS0075b</t>
        </is>
      </c>
      <c r="B428" t="n">
        <v>8.390000000000001e-05</v>
      </c>
      <c r="C428" t="n">
        <v>2.85</v>
      </c>
      <c r="D428" t="n">
        <v>0.0974</v>
      </c>
      <c r="E428" t="inlineStr">
        <is>
          <t>T</t>
        </is>
      </c>
      <c r="F428" t="inlineStr">
        <is>
          <t>T</t>
        </is>
      </c>
      <c r="G428" t="n">
        <v>0.0171</v>
      </c>
      <c r="H428" t="n">
        <v>6.4e-05</v>
      </c>
      <c r="I428" t="n">
        <v>0.000184</v>
      </c>
      <c r="J428" t="n">
        <v>3.02</v>
      </c>
      <c r="K428" t="n">
        <v>7.7e-05</v>
      </c>
      <c r="L428" t="n">
        <v>0.00366</v>
      </c>
      <c r="M428" t="inlineStr">
        <is>
          <t>T</t>
        </is>
      </c>
      <c r="N428" t="n">
        <v>0.0741</v>
      </c>
      <c r="O428" t="n">
        <v>0.09420000000000001</v>
      </c>
      <c r="P428" t="n">
        <v>0.000269</v>
      </c>
      <c r="Q428" t="n">
        <v>0.1541</v>
      </c>
      <c r="R428" t="n">
        <v>0.000217</v>
      </c>
      <c r="S428" t="n">
        <v>0.000115</v>
      </c>
      <c r="T428" t="n">
        <v>7.9e-05</v>
      </c>
      <c r="U428" t="n">
        <v>17.17</v>
      </c>
      <c r="V428" t="n">
        <v>0.0007</v>
      </c>
      <c r="W428" t="inlineStr">
        <is>
          <t>T</t>
        </is>
      </c>
      <c r="X428" t="inlineStr">
        <is>
          <t>T</t>
        </is>
      </c>
      <c r="Y428" t="n">
        <v>0.000133</v>
      </c>
      <c r="Z428" t="inlineStr">
        <is>
          <t>T</t>
        </is>
      </c>
      <c r="AA428" t="n">
        <v>4.2e-05</v>
      </c>
      <c r="AB428" t="inlineStr">
        <is>
          <t>T</t>
        </is>
      </c>
      <c r="AC428" t="inlineStr">
        <is>
          <t>T</t>
        </is>
      </c>
      <c r="AD428" t="n">
        <v>0.434</v>
      </c>
      <c r="AE428" t="n">
        <v>0.00197</v>
      </c>
      <c r="AF428" t="n">
        <v>0.00211</v>
      </c>
      <c r="AG428" t="inlineStr">
        <is>
          <t>T</t>
        </is>
      </c>
      <c r="AH428" t="n">
        <v>8.800000000000001</v>
      </c>
      <c r="AI428" t="n">
        <v>0.093</v>
      </c>
      <c r="AJ428" t="inlineStr">
        <is>
          <t>T</t>
        </is>
      </c>
      <c r="AK428" t="n">
        <v>0.572</v>
      </c>
      <c r="AL428" t="n">
        <v>0.000441</v>
      </c>
      <c r="AM428" t="n">
        <v>0.00144</v>
      </c>
      <c r="AN428" t="n">
        <v>5.3825</v>
      </c>
      <c r="AO428" t="n">
        <v>0.017</v>
      </c>
      <c r="AP428" t="n">
        <v>0.00326</v>
      </c>
      <c r="AQ428" t="inlineStr">
        <is>
          <t>T</t>
        </is>
      </c>
      <c r="AR428" t="n">
        <v>0.000384</v>
      </c>
      <c r="AS428" t="inlineStr">
        <is>
          <t>T</t>
        </is>
      </c>
      <c r="AT428" t="n">
        <v>0.00208</v>
      </c>
      <c r="AU428" t="n">
        <v>1.1e-06</v>
      </c>
      <c r="AV428" t="inlineStr">
        <is>
          <t>T</t>
        </is>
      </c>
      <c r="AW428" t="inlineStr">
        <is>
          <t>T</t>
        </is>
      </c>
      <c r="AX428" t="n">
        <v>9.59</v>
      </c>
      <c r="AY428" t="n">
        <v>0.000511</v>
      </c>
      <c r="AZ428" t="n">
        <v>0.000895</v>
      </c>
      <c r="BA428" t="n">
        <v>0.000675</v>
      </c>
      <c r="BB428" t="n">
        <v>15.67</v>
      </c>
      <c r="BC428" t="n">
        <v>0.000279</v>
      </c>
      <c r="BD428" t="n">
        <v>0.000143</v>
      </c>
      <c r="BE428" t="n">
        <v>0.0064</v>
      </c>
      <c r="BF428" t="n">
        <v>2.8e-05</v>
      </c>
      <c r="BG428" t="n">
        <v>3.8e-05</v>
      </c>
      <c r="BH428" t="n">
        <v>6.3e-05</v>
      </c>
      <c r="BI428" t="n">
        <v>0.000808</v>
      </c>
      <c r="BJ428" t="n">
        <v>0.14</v>
      </c>
      <c r="BK428" t="n">
        <v>6.8e-05</v>
      </c>
      <c r="BL428" t="n">
        <v>1.9e-05</v>
      </c>
      <c r="BM428" t="n">
        <v>0.000168</v>
      </c>
      <c r="BN428" t="n">
        <v>0.0057</v>
      </c>
      <c r="BO428" t="n">
        <v>0.000467</v>
      </c>
      <c r="BP428" t="n">
        <v>0.00106</v>
      </c>
      <c r="BQ428" t="n">
        <v>0.000111</v>
      </c>
      <c r="BR428" t="n">
        <v>0.0149</v>
      </c>
      <c r="BS428" t="n">
        <v>0.00487</v>
      </c>
    </row>
    <row r="429">
      <c r="A429" t="inlineStr">
        <is>
          <t>OREAS0076a</t>
        </is>
      </c>
      <c r="B429" t="inlineStr">
        <is>
          <t>T</t>
        </is>
      </c>
      <c r="C429" t="n">
        <v>0.9050187</v>
      </c>
      <c r="D429" t="n">
        <v>0.0107</v>
      </c>
      <c r="E429" t="n">
        <v>4.1e-06</v>
      </c>
      <c r="F429" t="inlineStr">
        <is>
          <t>T</t>
        </is>
      </c>
      <c r="G429" t="inlineStr">
        <is>
          <t>T</t>
        </is>
      </c>
      <c r="H429" t="inlineStr">
        <is>
          <t>T</t>
        </is>
      </c>
      <c r="I429" t="inlineStr">
        <is>
          <t>T</t>
        </is>
      </c>
      <c r="J429" t="inlineStr">
        <is>
          <t>T</t>
        </is>
      </c>
      <c r="K429" t="inlineStr">
        <is>
          <t>T</t>
        </is>
      </c>
      <c r="L429" t="inlineStr">
        <is>
          <t>T</t>
        </is>
      </c>
      <c r="M429" t="inlineStr">
        <is>
          <t>T</t>
        </is>
      </c>
      <c r="N429" t="n">
        <v>0.1191</v>
      </c>
      <c r="O429" t="n">
        <v>0.0872</v>
      </c>
      <c r="P429" t="inlineStr">
        <is>
          <t>T</t>
        </is>
      </c>
      <c r="Q429" t="n">
        <v>0.2848</v>
      </c>
      <c r="R429" t="inlineStr">
        <is>
          <t>T</t>
        </is>
      </c>
      <c r="S429" t="inlineStr">
        <is>
          <t>T</t>
        </is>
      </c>
      <c r="T429" t="inlineStr">
        <is>
          <t>T</t>
        </is>
      </c>
      <c r="U429" t="n">
        <v>25</v>
      </c>
      <c r="V429" t="inlineStr">
        <is>
          <t>T</t>
        </is>
      </c>
      <c r="W429" t="inlineStr">
        <is>
          <t>T</t>
        </is>
      </c>
      <c r="X429" t="inlineStr">
        <is>
          <t>T</t>
        </is>
      </c>
      <c r="Y429" t="inlineStr">
        <is>
          <t>T</t>
        </is>
      </c>
      <c r="Z429" t="inlineStr">
        <is>
          <t>T</t>
        </is>
      </c>
      <c r="AA429" t="inlineStr">
        <is>
          <t>T</t>
        </is>
      </c>
      <c r="AB429" t="inlineStr">
        <is>
          <t>T</t>
        </is>
      </c>
      <c r="AC429" t="inlineStr">
        <is>
          <t>T</t>
        </is>
      </c>
      <c r="AD429" t="inlineStr">
        <is>
          <t>T</t>
        </is>
      </c>
      <c r="AE429" t="inlineStr">
        <is>
          <t>T</t>
        </is>
      </c>
      <c r="AF429" t="inlineStr">
        <is>
          <t>T</t>
        </is>
      </c>
      <c r="AG429" t="inlineStr">
        <is>
          <t>T</t>
        </is>
      </c>
      <c r="AH429" t="n">
        <v>10.0103959</v>
      </c>
      <c r="AI429" t="inlineStr">
        <is>
          <t>T</t>
        </is>
      </c>
      <c r="AJ429" t="inlineStr">
        <is>
          <t>T</t>
        </is>
      </c>
      <c r="AK429" t="inlineStr">
        <is>
          <t>T</t>
        </is>
      </c>
      <c r="AL429" t="inlineStr">
        <is>
          <t>T</t>
        </is>
      </c>
      <c r="AM429" t="inlineStr">
        <is>
          <t>T</t>
        </is>
      </c>
      <c r="AN429" t="n">
        <v>7.4</v>
      </c>
      <c r="AO429" t="inlineStr">
        <is>
          <t>T</t>
        </is>
      </c>
      <c r="AP429" t="inlineStr">
        <is>
          <t>T</t>
        </is>
      </c>
      <c r="AQ429" t="n">
        <v>4.03e-05</v>
      </c>
      <c r="AR429" t="inlineStr">
        <is>
          <t>T</t>
        </is>
      </c>
      <c r="AS429" t="n">
        <v>7.01e-05</v>
      </c>
      <c r="AT429" t="inlineStr">
        <is>
          <t>T</t>
        </is>
      </c>
      <c r="AU429" t="inlineStr">
        <is>
          <t>T</t>
        </is>
      </c>
      <c r="AV429" t="inlineStr">
        <is>
          <t>T</t>
        </is>
      </c>
      <c r="AW429" t="inlineStr">
        <is>
          <t>T</t>
        </is>
      </c>
      <c r="AX429" t="n">
        <v>17.2</v>
      </c>
      <c r="AY429" t="inlineStr">
        <is>
          <t>T</t>
        </is>
      </c>
      <c r="AZ429" t="inlineStr">
        <is>
          <t>T</t>
        </is>
      </c>
      <c r="BA429" t="inlineStr">
        <is>
          <t>T</t>
        </is>
      </c>
      <c r="BB429" t="n">
        <v>10.1433378</v>
      </c>
      <c r="BC429" t="inlineStr">
        <is>
          <t>T</t>
        </is>
      </c>
      <c r="BD429" t="inlineStr">
        <is>
          <t>T</t>
        </is>
      </c>
      <c r="BE429" t="inlineStr">
        <is>
          <t>T</t>
        </is>
      </c>
      <c r="BF429" t="inlineStr">
        <is>
          <t>T</t>
        </is>
      </c>
      <c r="BG429" t="inlineStr">
        <is>
          <t>T</t>
        </is>
      </c>
      <c r="BH429" t="inlineStr">
        <is>
          <t>T</t>
        </is>
      </c>
      <c r="BI429" t="inlineStr">
        <is>
          <t>T</t>
        </is>
      </c>
      <c r="BJ429" t="inlineStr">
        <is>
          <t>T</t>
        </is>
      </c>
      <c r="BK429" t="inlineStr">
        <is>
          <t>T</t>
        </is>
      </c>
      <c r="BL429" t="inlineStr">
        <is>
          <t>T</t>
        </is>
      </c>
      <c r="BM429" t="inlineStr">
        <is>
          <t>T</t>
        </is>
      </c>
      <c r="BN429" t="inlineStr">
        <is>
          <t>T</t>
        </is>
      </c>
      <c r="BO429" t="inlineStr">
        <is>
          <t>T</t>
        </is>
      </c>
      <c r="BP429" t="inlineStr">
        <is>
          <t>T</t>
        </is>
      </c>
      <c r="BQ429" t="inlineStr">
        <is>
          <t>T</t>
        </is>
      </c>
      <c r="BR429" t="inlineStr">
        <is>
          <t>T</t>
        </is>
      </c>
      <c r="BS429" t="inlineStr">
        <is>
          <t>T</t>
        </is>
      </c>
    </row>
    <row r="430">
      <c r="A430" t="inlineStr">
        <is>
          <t>OREAS0076b</t>
        </is>
      </c>
      <c r="B430" t="n">
        <v>0.000114</v>
      </c>
      <c r="C430" t="n">
        <v>2.63</v>
      </c>
      <c r="D430" t="n">
        <v>0.1394</v>
      </c>
      <c r="E430" t="inlineStr">
        <is>
          <t>T</t>
        </is>
      </c>
      <c r="F430" t="inlineStr">
        <is>
          <t>T</t>
        </is>
      </c>
      <c r="G430" t="n">
        <v>0.0154</v>
      </c>
      <c r="H430" t="n">
        <v>5.9e-05</v>
      </c>
      <c r="I430" t="n">
        <v>0.000247</v>
      </c>
      <c r="J430" t="n">
        <v>3.09</v>
      </c>
      <c r="K430" t="n">
        <v>9.500000000000001e-05</v>
      </c>
      <c r="L430" t="n">
        <v>0.00301</v>
      </c>
      <c r="M430" t="inlineStr">
        <is>
          <t>T</t>
        </is>
      </c>
      <c r="N430" t="n">
        <v>0.1067</v>
      </c>
      <c r="O430" t="n">
        <v>0.0663</v>
      </c>
      <c r="P430" t="n">
        <v>0.000238</v>
      </c>
      <c r="Q430" t="n">
        <v>0.2278</v>
      </c>
      <c r="R430" t="n">
        <v>0.000159</v>
      </c>
      <c r="S430" t="n">
        <v>9.500000000000001e-05</v>
      </c>
      <c r="T430" t="n">
        <v>4.4e-05</v>
      </c>
      <c r="U430" t="n">
        <v>21.84</v>
      </c>
      <c r="V430" t="n">
        <v>0.000634</v>
      </c>
      <c r="W430" t="n">
        <v>0.000175</v>
      </c>
      <c r="X430" t="inlineStr">
        <is>
          <t>T</t>
        </is>
      </c>
      <c r="Y430" t="n">
        <v>0.000145</v>
      </c>
      <c r="Z430" t="inlineStr">
        <is>
          <t>T</t>
        </is>
      </c>
      <c r="AA430" t="n">
        <v>3.2e-05</v>
      </c>
      <c r="AB430" t="n">
        <v>9.500000000000001e-06</v>
      </c>
      <c r="AC430" t="inlineStr">
        <is>
          <t>T</t>
        </is>
      </c>
      <c r="AD430" t="n">
        <v>0.5</v>
      </c>
      <c r="AE430" t="n">
        <v>0.00171</v>
      </c>
      <c r="AF430" t="n">
        <v>0.00225</v>
      </c>
      <c r="AG430" t="inlineStr">
        <is>
          <t>T</t>
        </is>
      </c>
      <c r="AH430" t="n">
        <v>5.85</v>
      </c>
      <c r="AI430" t="n">
        <v>0.076</v>
      </c>
      <c r="AJ430" t="inlineStr">
        <is>
          <t>T</t>
        </is>
      </c>
      <c r="AK430" t="n">
        <v>0.541</v>
      </c>
      <c r="AL430" t="n">
        <v>0.000368</v>
      </c>
      <c r="AM430" t="n">
        <v>0.00106</v>
      </c>
      <c r="AN430" t="n">
        <v>7.78</v>
      </c>
      <c r="AO430" t="n">
        <v>0.011</v>
      </c>
      <c r="AP430" t="n">
        <v>0.00449</v>
      </c>
      <c r="AQ430" t="inlineStr">
        <is>
          <t>T</t>
        </is>
      </c>
      <c r="AR430" t="n">
        <v>0.000306</v>
      </c>
      <c r="AS430" t="inlineStr">
        <is>
          <t>T</t>
        </is>
      </c>
      <c r="AT430" t="n">
        <v>0.00231</v>
      </c>
      <c r="AU430" t="n">
        <v>1.5e-06</v>
      </c>
      <c r="AV430" t="inlineStr">
        <is>
          <t>T</t>
        </is>
      </c>
      <c r="AW430" t="inlineStr">
        <is>
          <t>T</t>
        </is>
      </c>
      <c r="AX430" t="n">
        <v>15.45</v>
      </c>
      <c r="AY430" t="n">
        <v>0.000627</v>
      </c>
      <c r="AZ430" t="n">
        <v>0.000646</v>
      </c>
      <c r="BA430" t="n">
        <v>0.000911</v>
      </c>
      <c r="BB430" t="n">
        <v>13.74</v>
      </c>
      <c r="BC430" t="n">
        <v>0.000194</v>
      </c>
      <c r="BD430" t="n">
        <v>0.000149</v>
      </c>
      <c r="BE430" t="n">
        <v>0.00444</v>
      </c>
      <c r="BF430" t="n">
        <v>3e-05</v>
      </c>
      <c r="BG430" t="n">
        <v>2.9e-05</v>
      </c>
      <c r="BH430" t="n">
        <v>9.000000000000001e-05</v>
      </c>
      <c r="BI430" t="n">
        <v>0.000719</v>
      </c>
      <c r="BJ430" t="n">
        <v>0.103</v>
      </c>
      <c r="BK430" t="n">
        <v>0.0001</v>
      </c>
      <c r="BL430" t="inlineStr">
        <is>
          <t>T</t>
        </is>
      </c>
      <c r="BM430" t="n">
        <v>0.000219</v>
      </c>
      <c r="BN430" t="n">
        <v>0.00461</v>
      </c>
      <c r="BO430" t="n">
        <v>0.000384</v>
      </c>
      <c r="BP430" t="n">
        <v>0.000798</v>
      </c>
      <c r="BQ430" t="n">
        <v>9.399999999999999e-05</v>
      </c>
      <c r="BR430" t="n">
        <v>0.0178</v>
      </c>
      <c r="BS430" t="n">
        <v>0.00494</v>
      </c>
    </row>
    <row r="431">
      <c r="A431" t="inlineStr">
        <is>
          <t>OREAS0077a</t>
        </is>
      </c>
      <c r="B431" t="inlineStr">
        <is>
          <t>T</t>
        </is>
      </c>
      <c r="C431" t="n">
        <v>0.7674135</v>
      </c>
      <c r="D431" t="n">
        <v>0.0154</v>
      </c>
      <c r="E431" t="n">
        <v>6.1e-06</v>
      </c>
      <c r="F431" t="inlineStr">
        <is>
          <t>T</t>
        </is>
      </c>
      <c r="G431" t="inlineStr">
        <is>
          <t>T</t>
        </is>
      </c>
      <c r="H431" t="inlineStr">
        <is>
          <t>T</t>
        </is>
      </c>
      <c r="I431" t="inlineStr">
        <is>
          <t>T</t>
        </is>
      </c>
      <c r="J431" t="inlineStr">
        <is>
          <t>T</t>
        </is>
      </c>
      <c r="K431" t="inlineStr">
        <is>
          <t>T</t>
        </is>
      </c>
      <c r="L431" t="inlineStr">
        <is>
          <t>T</t>
        </is>
      </c>
      <c r="M431" t="inlineStr">
        <is>
          <t>T</t>
        </is>
      </c>
      <c r="N431" t="n">
        <v>0.1714</v>
      </c>
      <c r="O431" t="n">
        <v>0.0709</v>
      </c>
      <c r="P431" t="inlineStr">
        <is>
          <t>T</t>
        </is>
      </c>
      <c r="Q431" t="n">
        <v>0.4311</v>
      </c>
      <c r="R431" t="inlineStr">
        <is>
          <t>T</t>
        </is>
      </c>
      <c r="S431" t="inlineStr">
        <is>
          <t>T</t>
        </is>
      </c>
      <c r="T431" t="inlineStr">
        <is>
          <t>T</t>
        </is>
      </c>
      <c r="U431" t="n">
        <v>34.3</v>
      </c>
      <c r="V431" t="inlineStr">
        <is>
          <t>T</t>
        </is>
      </c>
      <c r="W431" t="inlineStr">
        <is>
          <t>T</t>
        </is>
      </c>
      <c r="X431" t="inlineStr">
        <is>
          <t>T</t>
        </is>
      </c>
      <c r="Y431" t="inlineStr">
        <is>
          <t>T</t>
        </is>
      </c>
      <c r="Z431" t="inlineStr">
        <is>
          <t>T</t>
        </is>
      </c>
      <c r="AA431" t="inlineStr">
        <is>
          <t>T</t>
        </is>
      </c>
      <c r="AB431" t="inlineStr">
        <is>
          <t>T</t>
        </is>
      </c>
      <c r="AC431" t="inlineStr">
        <is>
          <t>T</t>
        </is>
      </c>
      <c r="AD431" t="inlineStr">
        <is>
          <t>T</t>
        </is>
      </c>
      <c r="AE431" t="inlineStr">
        <is>
          <t>T</t>
        </is>
      </c>
      <c r="AF431" t="inlineStr">
        <is>
          <t>T</t>
        </is>
      </c>
      <c r="AG431" t="inlineStr">
        <is>
          <t>T</t>
        </is>
      </c>
      <c r="AH431" t="n">
        <v>4.3720103</v>
      </c>
      <c r="AI431" t="inlineStr">
        <is>
          <t>T</t>
        </is>
      </c>
      <c r="AJ431" t="inlineStr">
        <is>
          <t>T</t>
        </is>
      </c>
      <c r="AK431" t="inlineStr">
        <is>
          <t>T</t>
        </is>
      </c>
      <c r="AL431" t="inlineStr">
        <is>
          <t>T</t>
        </is>
      </c>
      <c r="AM431" t="inlineStr">
        <is>
          <t>T</t>
        </is>
      </c>
      <c r="AN431" t="n">
        <v>10.71</v>
      </c>
      <c r="AO431" t="inlineStr">
        <is>
          <t>T</t>
        </is>
      </c>
      <c r="AP431" t="inlineStr">
        <is>
          <t>T</t>
        </is>
      </c>
      <c r="AQ431" t="n">
        <v>5.66e-05</v>
      </c>
      <c r="AR431" t="inlineStr">
        <is>
          <t>T</t>
        </is>
      </c>
      <c r="AS431" t="n">
        <v>0.0001088</v>
      </c>
      <c r="AT431" t="inlineStr">
        <is>
          <t>T</t>
        </is>
      </c>
      <c r="AU431" t="inlineStr">
        <is>
          <t>T</t>
        </is>
      </c>
      <c r="AV431" t="inlineStr">
        <is>
          <t>T</t>
        </is>
      </c>
      <c r="AW431" t="inlineStr">
        <is>
          <t>T</t>
        </is>
      </c>
      <c r="AX431" t="n">
        <v>24.4</v>
      </c>
      <c r="AY431" t="inlineStr">
        <is>
          <t>T</t>
        </is>
      </c>
      <c r="AZ431" t="inlineStr">
        <is>
          <t>T</t>
        </is>
      </c>
      <c r="BA431" t="inlineStr">
        <is>
          <t>T</t>
        </is>
      </c>
      <c r="BB431" t="n">
        <v>6.2168844</v>
      </c>
      <c r="BC431" t="inlineStr">
        <is>
          <t>T</t>
        </is>
      </c>
      <c r="BD431" t="inlineStr">
        <is>
          <t>T</t>
        </is>
      </c>
      <c r="BE431" t="inlineStr">
        <is>
          <t>T</t>
        </is>
      </c>
      <c r="BF431" t="inlineStr">
        <is>
          <t>T</t>
        </is>
      </c>
      <c r="BG431" t="inlineStr">
        <is>
          <t>T</t>
        </is>
      </c>
      <c r="BH431" t="inlineStr">
        <is>
          <t>T</t>
        </is>
      </c>
      <c r="BI431" t="inlineStr">
        <is>
          <t>T</t>
        </is>
      </c>
      <c r="BJ431" t="inlineStr">
        <is>
          <t>T</t>
        </is>
      </c>
      <c r="BK431" t="inlineStr">
        <is>
          <t>T</t>
        </is>
      </c>
      <c r="BL431" t="inlineStr">
        <is>
          <t>T</t>
        </is>
      </c>
      <c r="BM431" t="inlineStr">
        <is>
          <t>T</t>
        </is>
      </c>
      <c r="BN431" t="inlineStr">
        <is>
          <t>T</t>
        </is>
      </c>
      <c r="BO431" t="inlineStr">
        <is>
          <t>T</t>
        </is>
      </c>
      <c r="BP431" t="inlineStr">
        <is>
          <t>T</t>
        </is>
      </c>
      <c r="BQ431" t="inlineStr">
        <is>
          <t>T</t>
        </is>
      </c>
      <c r="BR431" t="inlineStr">
        <is>
          <t>T</t>
        </is>
      </c>
      <c r="BS431" t="inlineStr">
        <is>
          <t>T</t>
        </is>
      </c>
    </row>
    <row r="432">
      <c r="A432" t="inlineStr">
        <is>
          <t>OREAS0077b</t>
        </is>
      </c>
      <c r="B432" t="n">
        <v>0.000162</v>
      </c>
      <c r="C432" t="n">
        <v>1.94</v>
      </c>
      <c r="D432" t="n">
        <v>0.2054</v>
      </c>
      <c r="E432" t="inlineStr">
        <is>
          <t>T</t>
        </is>
      </c>
      <c r="F432" t="inlineStr">
        <is>
          <t>T</t>
        </is>
      </c>
      <c r="G432" t="n">
        <v>0.0118</v>
      </c>
      <c r="H432" t="n">
        <v>4.7e-05</v>
      </c>
      <c r="I432" t="n">
        <v>0.000344</v>
      </c>
      <c r="J432" t="n">
        <v>3.06</v>
      </c>
      <c r="K432" t="n">
        <v>0.00012</v>
      </c>
      <c r="L432" t="n">
        <v>0.00277</v>
      </c>
      <c r="M432" t="inlineStr">
        <is>
          <t>T</t>
        </is>
      </c>
      <c r="N432" t="n">
        <v>0.1551</v>
      </c>
      <c r="O432" t="n">
        <v>0.028</v>
      </c>
      <c r="P432" t="n">
        <v>0.000232</v>
      </c>
      <c r="Q432" t="n">
        <v>0.3426</v>
      </c>
      <c r="R432" t="n">
        <v>0.000133</v>
      </c>
      <c r="S432" t="n">
        <v>8.1e-05</v>
      </c>
      <c r="T432" t="n">
        <v>3.8e-05</v>
      </c>
      <c r="U432" t="n">
        <v>29.85</v>
      </c>
      <c r="V432" t="n">
        <v>0.000461</v>
      </c>
      <c r="W432" t="n">
        <v>0.000151</v>
      </c>
      <c r="X432" t="inlineStr">
        <is>
          <t>T</t>
        </is>
      </c>
      <c r="Y432" t="n">
        <v>0.000115</v>
      </c>
      <c r="Z432" t="inlineStr">
        <is>
          <t>T</t>
        </is>
      </c>
      <c r="AA432" t="n">
        <v>2.7e-05</v>
      </c>
      <c r="AB432" t="n">
        <v>1.1e-05</v>
      </c>
      <c r="AC432" t="inlineStr">
        <is>
          <t>T</t>
        </is>
      </c>
      <c r="AD432" t="n">
        <v>0.361</v>
      </c>
      <c r="AE432" t="n">
        <v>0.00158</v>
      </c>
      <c r="AF432" t="n">
        <v>0.00188</v>
      </c>
      <c r="AG432" t="inlineStr">
        <is>
          <t>T</t>
        </is>
      </c>
      <c r="AH432" t="n">
        <v>2.59</v>
      </c>
      <c r="AI432" t="n">
        <v>0.064</v>
      </c>
      <c r="AJ432" t="inlineStr">
        <is>
          <t>T</t>
        </is>
      </c>
      <c r="AK432" t="n">
        <v>0.434</v>
      </c>
      <c r="AL432" t="n">
        <v>0.000326</v>
      </c>
      <c r="AM432" t="n">
        <v>0.00094</v>
      </c>
      <c r="AN432" t="n">
        <v>11.2435</v>
      </c>
      <c r="AO432" t="inlineStr">
        <is>
          <t>T</t>
        </is>
      </c>
      <c r="AP432" t="n">
        <v>0.0061</v>
      </c>
      <c r="AQ432" t="inlineStr">
        <is>
          <t>T</t>
        </is>
      </c>
      <c r="AR432" t="n">
        <v>0.000289</v>
      </c>
      <c r="AS432" t="inlineStr">
        <is>
          <t>T</t>
        </is>
      </c>
      <c r="AT432" t="n">
        <v>0.00183</v>
      </c>
      <c r="AU432" t="n">
        <v>2.2e-06</v>
      </c>
      <c r="AV432" t="inlineStr">
        <is>
          <t>T</t>
        </is>
      </c>
      <c r="AW432" t="inlineStr">
        <is>
          <t>T</t>
        </is>
      </c>
      <c r="AX432" t="n">
        <v>22.22</v>
      </c>
      <c r="AY432" t="n">
        <v>0.00091</v>
      </c>
      <c r="AZ432" t="n">
        <v>0.000351</v>
      </c>
      <c r="BA432" t="inlineStr">
        <is>
          <t>T</t>
        </is>
      </c>
      <c r="BB432" t="n">
        <v>9.24</v>
      </c>
      <c r="BC432" t="n">
        <v>0.000166</v>
      </c>
      <c r="BD432" t="n">
        <v>0.000159</v>
      </c>
      <c r="BE432" t="n">
        <v>0.00344</v>
      </c>
      <c r="BF432" t="n">
        <v>2.8e-05</v>
      </c>
      <c r="BG432" t="n">
        <v>2.4e-05</v>
      </c>
      <c r="BH432" t="n">
        <v>0.000135</v>
      </c>
      <c r="BI432" t="n">
        <v>0.000661</v>
      </c>
      <c r="BJ432" t="n">
        <v>0.064</v>
      </c>
      <c r="BK432" t="n">
        <v>0.000137</v>
      </c>
      <c r="BL432" t="inlineStr">
        <is>
          <t>T</t>
        </is>
      </c>
      <c r="BM432" t="n">
        <v>0.000171</v>
      </c>
      <c r="BN432" t="n">
        <v>0.00336</v>
      </c>
      <c r="BO432" t="n">
        <v>0.000307</v>
      </c>
      <c r="BP432" t="n">
        <v>0.000655</v>
      </c>
      <c r="BQ432" t="n">
        <v>8.000000000000001e-05</v>
      </c>
      <c r="BR432" t="n">
        <v>0.0205</v>
      </c>
      <c r="BS432" t="n">
        <v>0.00379</v>
      </c>
    </row>
    <row r="433">
      <c r="A433" t="inlineStr">
        <is>
          <t>OREAS0078</t>
        </is>
      </c>
      <c r="B433" t="inlineStr">
        <is>
          <t>T</t>
        </is>
      </c>
      <c r="C433" t="inlineStr">
        <is>
          <t>T</t>
        </is>
      </c>
      <c r="D433" t="inlineStr">
        <is>
          <t>T</t>
        </is>
      </c>
      <c r="E433" t="inlineStr">
        <is>
          <t>T</t>
        </is>
      </c>
      <c r="F433" t="inlineStr">
        <is>
          <t>T</t>
        </is>
      </c>
      <c r="G433" t="inlineStr">
        <is>
          <t>T</t>
        </is>
      </c>
      <c r="H433" t="inlineStr">
        <is>
          <t>T</t>
        </is>
      </c>
      <c r="I433" t="inlineStr">
        <is>
          <t>T</t>
        </is>
      </c>
      <c r="J433" t="inlineStr">
        <is>
          <t>T</t>
        </is>
      </c>
      <c r="K433" t="inlineStr">
        <is>
          <t>T</t>
        </is>
      </c>
      <c r="L433" t="inlineStr">
        <is>
          <t>T</t>
        </is>
      </c>
      <c r="M433" t="inlineStr">
        <is>
          <t>T</t>
        </is>
      </c>
      <c r="N433" t="n">
        <v>23.74</v>
      </c>
      <c r="O433" t="inlineStr">
        <is>
          <t>T</t>
        </is>
      </c>
      <c r="P433" t="inlineStr">
        <is>
          <t>T</t>
        </is>
      </c>
      <c r="Q433" t="inlineStr">
        <is>
          <t>T</t>
        </is>
      </c>
      <c r="R433" t="inlineStr">
        <is>
          <t>T</t>
        </is>
      </c>
      <c r="S433" t="inlineStr">
        <is>
          <t>T</t>
        </is>
      </c>
      <c r="T433" t="inlineStr">
        <is>
          <t>T</t>
        </is>
      </c>
      <c r="U433" t="inlineStr">
        <is>
          <t>T</t>
        </is>
      </c>
      <c r="V433" t="inlineStr">
        <is>
          <t>T</t>
        </is>
      </c>
      <c r="W433" t="inlineStr">
        <is>
          <t>T</t>
        </is>
      </c>
      <c r="X433" t="inlineStr">
        <is>
          <t>T</t>
        </is>
      </c>
      <c r="Y433" t="inlineStr">
        <is>
          <t>T</t>
        </is>
      </c>
      <c r="Z433" t="inlineStr">
        <is>
          <t>T</t>
        </is>
      </c>
      <c r="AA433" t="inlineStr">
        <is>
          <t>T</t>
        </is>
      </c>
      <c r="AB433" t="inlineStr">
        <is>
          <t>T</t>
        </is>
      </c>
      <c r="AC433" t="inlineStr">
        <is>
          <t>T</t>
        </is>
      </c>
      <c r="AD433" t="inlineStr">
        <is>
          <t>T</t>
        </is>
      </c>
      <c r="AE433" t="inlineStr">
        <is>
          <t>T</t>
        </is>
      </c>
      <c r="AF433" t="inlineStr">
        <is>
          <t>T</t>
        </is>
      </c>
      <c r="AG433" t="inlineStr">
        <is>
          <t>T</t>
        </is>
      </c>
      <c r="AH433" t="inlineStr">
        <is>
          <t>T</t>
        </is>
      </c>
      <c r="AI433" t="inlineStr">
        <is>
          <t>T</t>
        </is>
      </c>
      <c r="AJ433" t="inlineStr">
        <is>
          <t>T</t>
        </is>
      </c>
      <c r="AK433" t="inlineStr">
        <is>
          <t>T</t>
        </is>
      </c>
      <c r="AL433" t="inlineStr">
        <is>
          <t>T</t>
        </is>
      </c>
      <c r="AM433" t="inlineStr">
        <is>
          <t>T</t>
        </is>
      </c>
      <c r="AN433" t="n">
        <v>25.79</v>
      </c>
      <c r="AO433" t="inlineStr">
        <is>
          <t>T</t>
        </is>
      </c>
      <c r="AP433" t="inlineStr">
        <is>
          <t>T</t>
        </is>
      </c>
      <c r="AQ433" t="inlineStr">
        <is>
          <t>T</t>
        </is>
      </c>
      <c r="AR433" t="inlineStr">
        <is>
          <t>T</t>
        </is>
      </c>
      <c r="AS433" t="inlineStr">
        <is>
          <t>T</t>
        </is>
      </c>
      <c r="AT433" t="inlineStr">
        <is>
          <t>T</t>
        </is>
      </c>
      <c r="AU433" t="inlineStr">
        <is>
          <t>T</t>
        </is>
      </c>
      <c r="AV433" t="inlineStr">
        <is>
          <t>T</t>
        </is>
      </c>
      <c r="AW433" t="inlineStr">
        <is>
          <t>T</t>
        </is>
      </c>
      <c r="AX433" t="n">
        <v>28.61</v>
      </c>
      <c r="AY433" t="inlineStr">
        <is>
          <t>T</t>
        </is>
      </c>
      <c r="AZ433" t="inlineStr">
        <is>
          <t>T</t>
        </is>
      </c>
      <c r="BA433" t="inlineStr">
        <is>
          <t>T</t>
        </is>
      </c>
      <c r="BB433" t="inlineStr">
        <is>
          <t>T</t>
        </is>
      </c>
      <c r="BC433" t="inlineStr">
        <is>
          <t>T</t>
        </is>
      </c>
      <c r="BD433" t="inlineStr">
        <is>
          <t>T</t>
        </is>
      </c>
      <c r="BE433" t="inlineStr">
        <is>
          <t>T</t>
        </is>
      </c>
      <c r="BF433" t="inlineStr">
        <is>
          <t>T</t>
        </is>
      </c>
      <c r="BG433" t="inlineStr">
        <is>
          <t>T</t>
        </is>
      </c>
      <c r="BH433" t="inlineStr">
        <is>
          <t>T</t>
        </is>
      </c>
      <c r="BI433" t="inlineStr">
        <is>
          <t>T</t>
        </is>
      </c>
      <c r="BJ433" t="inlineStr">
        <is>
          <t>T</t>
        </is>
      </c>
      <c r="BK433" t="inlineStr">
        <is>
          <t>T</t>
        </is>
      </c>
      <c r="BL433" t="inlineStr">
        <is>
          <t>T</t>
        </is>
      </c>
      <c r="BM433" t="inlineStr">
        <is>
          <t>T</t>
        </is>
      </c>
      <c r="BN433" t="inlineStr">
        <is>
          <t>T</t>
        </is>
      </c>
      <c r="BO433" t="inlineStr">
        <is>
          <t>T</t>
        </is>
      </c>
      <c r="BP433" t="inlineStr">
        <is>
          <t>T</t>
        </is>
      </c>
      <c r="BQ433" t="inlineStr">
        <is>
          <t>T</t>
        </is>
      </c>
      <c r="BR433" t="inlineStr">
        <is>
          <t>T</t>
        </is>
      </c>
      <c r="BS433" t="inlineStr">
        <is>
          <t>T</t>
        </is>
      </c>
    </row>
    <row r="434">
      <c r="A434" t="inlineStr">
        <is>
          <t>OREAS0007Ca</t>
        </is>
      </c>
      <c r="B434" t="inlineStr">
        <is>
          <t>T</t>
        </is>
      </c>
      <c r="C434" t="inlineStr">
        <is>
          <t>T</t>
        </is>
      </c>
      <c r="D434" t="inlineStr">
        <is>
          <t>T</t>
        </is>
      </c>
      <c r="E434" t="n">
        <v>0.000254</v>
      </c>
      <c r="F434" t="inlineStr">
        <is>
          <t>T</t>
        </is>
      </c>
      <c r="G434" t="inlineStr">
        <is>
          <t>T</t>
        </is>
      </c>
      <c r="H434" t="inlineStr">
        <is>
          <t>T</t>
        </is>
      </c>
      <c r="I434" t="inlineStr">
        <is>
          <t>T</t>
        </is>
      </c>
      <c r="J434" t="inlineStr">
        <is>
          <t>T</t>
        </is>
      </c>
      <c r="K434" t="inlineStr">
        <is>
          <t>T</t>
        </is>
      </c>
      <c r="L434" t="inlineStr">
        <is>
          <t>T</t>
        </is>
      </c>
      <c r="M434" t="inlineStr">
        <is>
          <t>T</t>
        </is>
      </c>
      <c r="N434" t="inlineStr">
        <is>
          <t>T</t>
        </is>
      </c>
      <c r="O434" t="inlineStr">
        <is>
          <t>T</t>
        </is>
      </c>
      <c r="P434" t="inlineStr">
        <is>
          <t>T</t>
        </is>
      </c>
      <c r="Q434" t="inlineStr">
        <is>
          <t>T</t>
        </is>
      </c>
      <c r="R434" t="inlineStr">
        <is>
          <t>T</t>
        </is>
      </c>
      <c r="S434" t="inlineStr">
        <is>
          <t>T</t>
        </is>
      </c>
      <c r="T434" t="inlineStr">
        <is>
          <t>T</t>
        </is>
      </c>
      <c r="U434" t="inlineStr">
        <is>
          <t>T</t>
        </is>
      </c>
      <c r="V434" t="inlineStr">
        <is>
          <t>T</t>
        </is>
      </c>
      <c r="W434" t="inlineStr">
        <is>
          <t>T</t>
        </is>
      </c>
      <c r="X434" t="inlineStr">
        <is>
          <t>T</t>
        </is>
      </c>
      <c r="Y434" t="inlineStr">
        <is>
          <t>T</t>
        </is>
      </c>
      <c r="Z434" t="inlineStr">
        <is>
          <t>T</t>
        </is>
      </c>
      <c r="AA434" t="inlineStr">
        <is>
          <t>T</t>
        </is>
      </c>
      <c r="AB434" t="inlineStr">
        <is>
          <t>T</t>
        </is>
      </c>
      <c r="AC434" t="inlineStr">
        <is>
          <t>T</t>
        </is>
      </c>
      <c r="AD434" t="inlineStr">
        <is>
          <t>T</t>
        </is>
      </c>
      <c r="AE434" t="inlineStr">
        <is>
          <t>T</t>
        </is>
      </c>
      <c r="AF434" t="inlineStr">
        <is>
          <t>T</t>
        </is>
      </c>
      <c r="AG434" t="inlineStr">
        <is>
          <t>T</t>
        </is>
      </c>
      <c r="AH434" t="inlineStr">
        <is>
          <t>T</t>
        </is>
      </c>
      <c r="AI434" t="inlineStr">
        <is>
          <t>T</t>
        </is>
      </c>
      <c r="AJ434" t="inlineStr">
        <is>
          <t>T</t>
        </is>
      </c>
      <c r="AK434" t="inlineStr">
        <is>
          <t>T</t>
        </is>
      </c>
      <c r="AL434" t="inlineStr">
        <is>
          <t>T</t>
        </is>
      </c>
      <c r="AM434" t="inlineStr">
        <is>
          <t>T</t>
        </is>
      </c>
      <c r="AN434" t="inlineStr">
        <is>
          <t>T</t>
        </is>
      </c>
      <c r="AO434" t="inlineStr">
        <is>
          <t>T</t>
        </is>
      </c>
      <c r="AP434" t="inlineStr">
        <is>
          <t>T</t>
        </is>
      </c>
      <c r="AQ434" t="inlineStr">
        <is>
          <t>T</t>
        </is>
      </c>
      <c r="AR434" t="inlineStr">
        <is>
          <t>T</t>
        </is>
      </c>
      <c r="AS434" t="inlineStr">
        <is>
          <t>T</t>
        </is>
      </c>
      <c r="AT434" t="inlineStr">
        <is>
          <t>T</t>
        </is>
      </c>
      <c r="AU434" t="inlineStr">
        <is>
          <t>T</t>
        </is>
      </c>
      <c r="AV434" t="inlineStr">
        <is>
          <t>T</t>
        </is>
      </c>
      <c r="AW434" t="inlineStr">
        <is>
          <t>T</t>
        </is>
      </c>
      <c r="AX434" t="inlineStr">
        <is>
          <t>T</t>
        </is>
      </c>
      <c r="AY434" t="inlineStr">
        <is>
          <t>T</t>
        </is>
      </c>
      <c r="AZ434" t="inlineStr">
        <is>
          <t>T</t>
        </is>
      </c>
      <c r="BA434" t="inlineStr">
        <is>
          <t>T</t>
        </is>
      </c>
      <c r="BB434" t="inlineStr">
        <is>
          <t>T</t>
        </is>
      </c>
      <c r="BC434" t="inlineStr">
        <is>
          <t>T</t>
        </is>
      </c>
      <c r="BD434" t="inlineStr">
        <is>
          <t>T</t>
        </is>
      </c>
      <c r="BE434" t="inlineStr">
        <is>
          <t>T</t>
        </is>
      </c>
      <c r="BF434" t="inlineStr">
        <is>
          <t>T</t>
        </is>
      </c>
      <c r="BG434" t="inlineStr">
        <is>
          <t>T</t>
        </is>
      </c>
      <c r="BH434" t="inlineStr">
        <is>
          <t>T</t>
        </is>
      </c>
      <c r="BI434" t="inlineStr">
        <is>
          <t>T</t>
        </is>
      </c>
      <c r="BJ434" t="inlineStr">
        <is>
          <t>T</t>
        </is>
      </c>
      <c r="BK434" t="inlineStr">
        <is>
          <t>T</t>
        </is>
      </c>
      <c r="BL434" t="inlineStr">
        <is>
          <t>T</t>
        </is>
      </c>
      <c r="BM434" t="inlineStr">
        <is>
          <t>T</t>
        </is>
      </c>
      <c r="BN434" t="inlineStr">
        <is>
          <t>T</t>
        </is>
      </c>
      <c r="BO434" t="inlineStr">
        <is>
          <t>T</t>
        </is>
      </c>
      <c r="BP434" t="inlineStr">
        <is>
          <t>T</t>
        </is>
      </c>
      <c r="BQ434" t="inlineStr">
        <is>
          <t>T</t>
        </is>
      </c>
      <c r="BR434" t="inlineStr">
        <is>
          <t>T</t>
        </is>
      </c>
      <c r="BS434" t="inlineStr">
        <is>
          <t>T</t>
        </is>
      </c>
    </row>
    <row r="435">
      <c r="A435" t="inlineStr">
        <is>
          <t>OREAS0007Pa</t>
        </is>
      </c>
      <c r="B435" t="inlineStr">
        <is>
          <t>T</t>
        </is>
      </c>
      <c r="C435" t="inlineStr">
        <is>
          <t>T</t>
        </is>
      </c>
      <c r="D435" t="inlineStr">
        <is>
          <t>T</t>
        </is>
      </c>
      <c r="E435" t="n">
        <v>0.0003</v>
      </c>
      <c r="F435" t="inlineStr">
        <is>
          <t>T</t>
        </is>
      </c>
      <c r="G435" t="inlineStr">
        <is>
          <t>T</t>
        </is>
      </c>
      <c r="H435" t="inlineStr">
        <is>
          <t>T</t>
        </is>
      </c>
      <c r="I435" t="inlineStr">
        <is>
          <t>T</t>
        </is>
      </c>
      <c r="J435" t="inlineStr">
        <is>
          <t>T</t>
        </is>
      </c>
      <c r="K435" t="inlineStr">
        <is>
          <t>T</t>
        </is>
      </c>
      <c r="L435" t="inlineStr">
        <is>
          <t>T</t>
        </is>
      </c>
      <c r="M435" t="inlineStr">
        <is>
          <t>T</t>
        </is>
      </c>
      <c r="N435" t="inlineStr">
        <is>
          <t>T</t>
        </is>
      </c>
      <c r="O435" t="inlineStr">
        <is>
          <t>T</t>
        </is>
      </c>
      <c r="P435" t="inlineStr">
        <is>
          <t>T</t>
        </is>
      </c>
      <c r="Q435" t="inlineStr">
        <is>
          <t>T</t>
        </is>
      </c>
      <c r="R435" t="inlineStr">
        <is>
          <t>T</t>
        </is>
      </c>
      <c r="S435" t="inlineStr">
        <is>
          <t>T</t>
        </is>
      </c>
      <c r="T435" t="inlineStr">
        <is>
          <t>T</t>
        </is>
      </c>
      <c r="U435" t="inlineStr">
        <is>
          <t>T</t>
        </is>
      </c>
      <c r="V435" t="inlineStr">
        <is>
          <t>T</t>
        </is>
      </c>
      <c r="W435" t="inlineStr">
        <is>
          <t>T</t>
        </is>
      </c>
      <c r="X435" t="inlineStr">
        <is>
          <t>T</t>
        </is>
      </c>
      <c r="Y435" t="inlineStr">
        <is>
          <t>T</t>
        </is>
      </c>
      <c r="Z435" t="inlineStr">
        <is>
          <t>T</t>
        </is>
      </c>
      <c r="AA435" t="inlineStr">
        <is>
          <t>T</t>
        </is>
      </c>
      <c r="AB435" t="inlineStr">
        <is>
          <t>T</t>
        </is>
      </c>
      <c r="AC435" t="inlineStr">
        <is>
          <t>T</t>
        </is>
      </c>
      <c r="AD435" t="inlineStr">
        <is>
          <t>T</t>
        </is>
      </c>
      <c r="AE435" t="inlineStr">
        <is>
          <t>T</t>
        </is>
      </c>
      <c r="AF435" t="inlineStr">
        <is>
          <t>T</t>
        </is>
      </c>
      <c r="AG435" t="inlineStr">
        <is>
          <t>T</t>
        </is>
      </c>
      <c r="AH435" t="inlineStr">
        <is>
          <t>T</t>
        </is>
      </c>
      <c r="AI435" t="inlineStr">
        <is>
          <t>T</t>
        </is>
      </c>
      <c r="AJ435" t="inlineStr">
        <is>
          <t>T</t>
        </is>
      </c>
      <c r="AK435" t="inlineStr">
        <is>
          <t>T</t>
        </is>
      </c>
      <c r="AL435" t="inlineStr">
        <is>
          <t>T</t>
        </is>
      </c>
      <c r="AM435" t="inlineStr">
        <is>
          <t>T</t>
        </is>
      </c>
      <c r="AN435" t="inlineStr">
        <is>
          <t>T</t>
        </is>
      </c>
      <c r="AO435" t="inlineStr">
        <is>
          <t>T</t>
        </is>
      </c>
      <c r="AP435" t="inlineStr">
        <is>
          <t>T</t>
        </is>
      </c>
      <c r="AQ435" t="inlineStr">
        <is>
          <t>T</t>
        </is>
      </c>
      <c r="AR435" t="inlineStr">
        <is>
          <t>T</t>
        </is>
      </c>
      <c r="AS435" t="inlineStr">
        <is>
          <t>T</t>
        </is>
      </c>
      <c r="AT435" t="inlineStr">
        <is>
          <t>T</t>
        </is>
      </c>
      <c r="AU435" t="inlineStr">
        <is>
          <t>T</t>
        </is>
      </c>
      <c r="AV435" t="inlineStr">
        <is>
          <t>T</t>
        </is>
      </c>
      <c r="AW435" t="inlineStr">
        <is>
          <t>T</t>
        </is>
      </c>
      <c r="AX435" t="inlineStr">
        <is>
          <t>T</t>
        </is>
      </c>
      <c r="AY435" t="inlineStr">
        <is>
          <t>T</t>
        </is>
      </c>
      <c r="AZ435" t="inlineStr">
        <is>
          <t>T</t>
        </is>
      </c>
      <c r="BA435" t="inlineStr">
        <is>
          <t>T</t>
        </is>
      </c>
      <c r="BB435" t="inlineStr">
        <is>
          <t>T</t>
        </is>
      </c>
      <c r="BC435" t="inlineStr">
        <is>
          <t>T</t>
        </is>
      </c>
      <c r="BD435" t="inlineStr">
        <is>
          <t>T</t>
        </is>
      </c>
      <c r="BE435" t="inlineStr">
        <is>
          <t>T</t>
        </is>
      </c>
      <c r="BF435" t="inlineStr">
        <is>
          <t>T</t>
        </is>
      </c>
      <c r="BG435" t="inlineStr">
        <is>
          <t>T</t>
        </is>
      </c>
      <c r="BH435" t="inlineStr">
        <is>
          <t>T</t>
        </is>
      </c>
      <c r="BI435" t="inlineStr">
        <is>
          <t>T</t>
        </is>
      </c>
      <c r="BJ435" t="inlineStr">
        <is>
          <t>T</t>
        </is>
      </c>
      <c r="BK435" t="inlineStr">
        <is>
          <t>T</t>
        </is>
      </c>
      <c r="BL435" t="inlineStr">
        <is>
          <t>T</t>
        </is>
      </c>
      <c r="BM435" t="inlineStr">
        <is>
          <t>T</t>
        </is>
      </c>
      <c r="BN435" t="inlineStr">
        <is>
          <t>T</t>
        </is>
      </c>
      <c r="BO435" t="inlineStr">
        <is>
          <t>T</t>
        </is>
      </c>
      <c r="BP435" t="inlineStr">
        <is>
          <t>T</t>
        </is>
      </c>
      <c r="BQ435" t="inlineStr">
        <is>
          <t>T</t>
        </is>
      </c>
      <c r="BR435" t="inlineStr">
        <is>
          <t>T</t>
        </is>
      </c>
      <c r="BS435" t="inlineStr">
        <is>
          <t>T</t>
        </is>
      </c>
    </row>
    <row r="436">
      <c r="A436" t="inlineStr">
        <is>
          <t>OREAS0007Pb</t>
        </is>
      </c>
      <c r="B436" t="inlineStr">
        <is>
          <t>T</t>
        </is>
      </c>
      <c r="C436" t="inlineStr">
        <is>
          <t>T</t>
        </is>
      </c>
      <c r="D436" t="inlineStr">
        <is>
          <t>T</t>
        </is>
      </c>
      <c r="E436" t="n">
        <v>0.000277</v>
      </c>
      <c r="F436" t="inlineStr">
        <is>
          <t>T</t>
        </is>
      </c>
      <c r="G436" t="inlineStr">
        <is>
          <t>T</t>
        </is>
      </c>
      <c r="H436" t="inlineStr">
        <is>
          <t>T</t>
        </is>
      </c>
      <c r="I436" t="inlineStr">
        <is>
          <t>T</t>
        </is>
      </c>
      <c r="J436" t="inlineStr">
        <is>
          <t>T</t>
        </is>
      </c>
      <c r="K436" t="inlineStr">
        <is>
          <t>T</t>
        </is>
      </c>
      <c r="L436" t="inlineStr">
        <is>
          <t>T</t>
        </is>
      </c>
      <c r="M436" t="inlineStr">
        <is>
          <t>T</t>
        </is>
      </c>
      <c r="N436" t="inlineStr">
        <is>
          <t>T</t>
        </is>
      </c>
      <c r="O436" t="inlineStr">
        <is>
          <t>T</t>
        </is>
      </c>
      <c r="P436" t="inlineStr">
        <is>
          <t>T</t>
        </is>
      </c>
      <c r="Q436" t="inlineStr">
        <is>
          <t>T</t>
        </is>
      </c>
      <c r="R436" t="inlineStr">
        <is>
          <t>T</t>
        </is>
      </c>
      <c r="S436" t="inlineStr">
        <is>
          <t>T</t>
        </is>
      </c>
      <c r="T436" t="inlineStr">
        <is>
          <t>T</t>
        </is>
      </c>
      <c r="U436" t="inlineStr">
        <is>
          <t>T</t>
        </is>
      </c>
      <c r="V436" t="inlineStr">
        <is>
          <t>T</t>
        </is>
      </c>
      <c r="W436" t="inlineStr">
        <is>
          <t>T</t>
        </is>
      </c>
      <c r="X436" t="inlineStr">
        <is>
          <t>T</t>
        </is>
      </c>
      <c r="Y436" t="inlineStr">
        <is>
          <t>T</t>
        </is>
      </c>
      <c r="Z436" t="inlineStr">
        <is>
          <t>T</t>
        </is>
      </c>
      <c r="AA436" t="inlineStr">
        <is>
          <t>T</t>
        </is>
      </c>
      <c r="AB436" t="inlineStr">
        <is>
          <t>T</t>
        </is>
      </c>
      <c r="AC436" t="inlineStr">
        <is>
          <t>T</t>
        </is>
      </c>
      <c r="AD436" t="inlineStr">
        <is>
          <t>T</t>
        </is>
      </c>
      <c r="AE436" t="inlineStr">
        <is>
          <t>T</t>
        </is>
      </c>
      <c r="AF436" t="inlineStr">
        <is>
          <t>T</t>
        </is>
      </c>
      <c r="AG436" t="inlineStr">
        <is>
          <t>T</t>
        </is>
      </c>
      <c r="AH436" t="inlineStr">
        <is>
          <t>T</t>
        </is>
      </c>
      <c r="AI436" t="inlineStr">
        <is>
          <t>T</t>
        </is>
      </c>
      <c r="AJ436" t="inlineStr">
        <is>
          <t>T</t>
        </is>
      </c>
      <c r="AK436" t="inlineStr">
        <is>
          <t>T</t>
        </is>
      </c>
      <c r="AL436" t="inlineStr">
        <is>
          <t>T</t>
        </is>
      </c>
      <c r="AM436" t="inlineStr">
        <is>
          <t>T</t>
        </is>
      </c>
      <c r="AN436" t="inlineStr">
        <is>
          <t>T</t>
        </is>
      </c>
      <c r="AO436" t="inlineStr">
        <is>
          <t>T</t>
        </is>
      </c>
      <c r="AP436" t="inlineStr">
        <is>
          <t>T</t>
        </is>
      </c>
      <c r="AQ436" t="inlineStr">
        <is>
          <t>T</t>
        </is>
      </c>
      <c r="AR436" t="inlineStr">
        <is>
          <t>T</t>
        </is>
      </c>
      <c r="AS436" t="inlineStr">
        <is>
          <t>T</t>
        </is>
      </c>
      <c r="AT436" t="inlineStr">
        <is>
          <t>T</t>
        </is>
      </c>
      <c r="AU436" t="inlineStr">
        <is>
          <t>T</t>
        </is>
      </c>
      <c r="AV436" t="inlineStr">
        <is>
          <t>T</t>
        </is>
      </c>
      <c r="AW436" t="inlineStr">
        <is>
          <t>T</t>
        </is>
      </c>
      <c r="AX436" t="inlineStr">
        <is>
          <t>T</t>
        </is>
      </c>
      <c r="AY436" t="inlineStr">
        <is>
          <t>T</t>
        </is>
      </c>
      <c r="AZ436" t="inlineStr">
        <is>
          <t>T</t>
        </is>
      </c>
      <c r="BA436" t="inlineStr">
        <is>
          <t>T</t>
        </is>
      </c>
      <c r="BB436" t="inlineStr">
        <is>
          <t>T</t>
        </is>
      </c>
      <c r="BC436" t="inlineStr">
        <is>
          <t>T</t>
        </is>
      </c>
      <c r="BD436" t="inlineStr">
        <is>
          <t>T</t>
        </is>
      </c>
      <c r="BE436" t="inlineStr">
        <is>
          <t>T</t>
        </is>
      </c>
      <c r="BF436" t="inlineStr">
        <is>
          <t>T</t>
        </is>
      </c>
      <c r="BG436" t="inlineStr">
        <is>
          <t>T</t>
        </is>
      </c>
      <c r="BH436" t="inlineStr">
        <is>
          <t>T</t>
        </is>
      </c>
      <c r="BI436" t="inlineStr">
        <is>
          <t>T</t>
        </is>
      </c>
      <c r="BJ436" t="inlineStr">
        <is>
          <t>T</t>
        </is>
      </c>
      <c r="BK436" t="inlineStr">
        <is>
          <t>T</t>
        </is>
      </c>
      <c r="BL436" t="inlineStr">
        <is>
          <t>T</t>
        </is>
      </c>
      <c r="BM436" t="inlineStr">
        <is>
          <t>T</t>
        </is>
      </c>
      <c r="BN436" t="inlineStr">
        <is>
          <t>T</t>
        </is>
      </c>
      <c r="BO436" t="inlineStr">
        <is>
          <t>T</t>
        </is>
      </c>
      <c r="BP436" t="inlineStr">
        <is>
          <t>T</t>
        </is>
      </c>
      <c r="BQ436" t="inlineStr">
        <is>
          <t>T</t>
        </is>
      </c>
      <c r="BR436" t="inlineStr">
        <is>
          <t>T</t>
        </is>
      </c>
      <c r="BS436" t="inlineStr">
        <is>
          <t>T</t>
        </is>
      </c>
    </row>
    <row r="437">
      <c r="A437" t="inlineStr">
        <is>
          <t>OREAS0085</t>
        </is>
      </c>
      <c r="B437" t="n">
        <v>5.52e-05</v>
      </c>
      <c r="C437" t="n">
        <v>6.77</v>
      </c>
      <c r="D437" t="n">
        <v>0.000212</v>
      </c>
      <c r="E437" t="n">
        <v>6.1e-06</v>
      </c>
      <c r="F437" s="2" t="n">
        <v>0.001</v>
      </c>
      <c r="G437" t="n">
        <v>0.008200000000000001</v>
      </c>
      <c r="H437" t="n">
        <v>3.1e-05</v>
      </c>
      <c r="I437" t="n">
        <v>4.5e-05</v>
      </c>
      <c r="J437" t="n">
        <v>6.34</v>
      </c>
      <c r="K437" t="n">
        <v>3.3e-05</v>
      </c>
      <c r="L437" t="n">
        <v>0.000914</v>
      </c>
      <c r="M437" t="inlineStr">
        <is>
          <t>T</t>
        </is>
      </c>
      <c r="N437" t="n">
        <v>0.0178</v>
      </c>
      <c r="O437" t="n">
        <v>0.048</v>
      </c>
      <c r="P437" t="n">
        <v>3.7e-05</v>
      </c>
      <c r="Q437" t="n">
        <v>0.176</v>
      </c>
      <c r="R437" t="n">
        <v>0.000195</v>
      </c>
      <c r="S437" t="n">
        <v>0.000123</v>
      </c>
      <c r="T437" t="n">
        <v>5.7e-05</v>
      </c>
      <c r="U437" t="n">
        <v>9.529999999999999</v>
      </c>
      <c r="V437" t="n">
        <v>0.00115</v>
      </c>
      <c r="W437" t="n">
        <v>0.000179</v>
      </c>
      <c r="X437" t="n">
        <v>8.600000000000001e-06</v>
      </c>
      <c r="Y437" t="n">
        <v>7.4e-05</v>
      </c>
      <c r="Z437" t="inlineStr">
        <is>
          <t>T</t>
        </is>
      </c>
      <c r="AA437" t="n">
        <v>4.2e-05</v>
      </c>
      <c r="AB437" t="n">
        <v>5.4e-06</v>
      </c>
      <c r="AC437" t="inlineStr">
        <is>
          <t>T</t>
        </is>
      </c>
      <c r="AD437" t="n">
        <v>0.208</v>
      </c>
      <c r="AE437" t="n">
        <v>0.000389</v>
      </c>
      <c r="AF437" t="n">
        <v>0.000772</v>
      </c>
      <c r="AG437" t="n">
        <v>1.8e-05</v>
      </c>
      <c r="AH437" t="n">
        <v>8.199999999999999</v>
      </c>
      <c r="AI437" t="n">
        <v>0.128</v>
      </c>
      <c r="AJ437" t="n">
        <v>0.000154</v>
      </c>
      <c r="AK437" t="n">
        <v>1.02</v>
      </c>
      <c r="AL437" t="n">
        <v>0.000118</v>
      </c>
      <c r="AM437" t="n">
        <v>0.00056</v>
      </c>
      <c r="AN437" t="n">
        <v>0.353</v>
      </c>
      <c r="AO437" t="n">
        <v>0.025</v>
      </c>
      <c r="AP437" t="n">
        <v>0.00055</v>
      </c>
      <c r="AQ437" t="n">
        <v>7e-07</v>
      </c>
      <c r="AR437" t="n">
        <v>0.000125</v>
      </c>
      <c r="AS437" t="n">
        <v>4e-07</v>
      </c>
      <c r="AT437" t="n">
        <v>0.000515</v>
      </c>
      <c r="AU437" t="n">
        <v>2.7e-06</v>
      </c>
      <c r="AV437" t="inlineStr">
        <is>
          <t>T</t>
        </is>
      </c>
      <c r="AW437" t="inlineStr">
        <is>
          <t>T</t>
        </is>
      </c>
      <c r="AX437" t="n">
        <v>2.01</v>
      </c>
      <c r="AY437" t="n">
        <v>2.7e-05</v>
      </c>
      <c r="AZ437" t="n">
        <v>0.0028</v>
      </c>
      <c r="BA437" t="n">
        <v>0.000497</v>
      </c>
      <c r="BB437" t="n">
        <v>21.5160294</v>
      </c>
      <c r="BC437" t="n">
        <v>5.7e-05</v>
      </c>
      <c r="BD437" t="n">
        <v>5.1e-05</v>
      </c>
      <c r="BE437" t="n">
        <v>0.014</v>
      </c>
      <c r="BF437" t="n">
        <v>8.399999999999999e-06</v>
      </c>
      <c r="BG437" t="n">
        <v>3.1e-05</v>
      </c>
      <c r="BH437" t="n">
        <v>2.9e-05</v>
      </c>
      <c r="BI437" t="n">
        <v>5.8e-05</v>
      </c>
      <c r="BJ437" t="n">
        <v>0.267</v>
      </c>
      <c r="BK437" t="n">
        <v>4.4e-06</v>
      </c>
      <c r="BL437" t="n">
        <v>1.7e-05</v>
      </c>
      <c r="BM437" t="n">
        <v>2.1e-05</v>
      </c>
      <c r="BN437" t="n">
        <v>0.00387</v>
      </c>
      <c r="BO437" t="n">
        <v>5.5e-05</v>
      </c>
      <c r="BP437" t="n">
        <v>0.00107</v>
      </c>
      <c r="BQ437" t="n">
        <v>0.000117</v>
      </c>
      <c r="BR437" t="n">
        <v>0.007900000000000001</v>
      </c>
      <c r="BS437" t="n">
        <v>0.00209</v>
      </c>
    </row>
    <row r="438">
      <c r="A438" t="inlineStr">
        <is>
          <t>OREAS0086</t>
        </is>
      </c>
      <c r="B438" t="n">
        <v>0.000101</v>
      </c>
      <c r="C438" t="n">
        <v>5.06</v>
      </c>
      <c r="D438" t="n">
        <v>0.000842</v>
      </c>
      <c r="E438" t="n">
        <v>8.7e-06</v>
      </c>
      <c r="F438" s="2" t="n">
        <v>0.001</v>
      </c>
      <c r="G438" t="n">
        <v>0.008</v>
      </c>
      <c r="H438" t="n">
        <v>2.6e-05</v>
      </c>
      <c r="I438" t="n">
        <v>7.3e-05</v>
      </c>
      <c r="J438" t="n">
        <v>4.8</v>
      </c>
      <c r="K438" t="n">
        <v>4e-05</v>
      </c>
      <c r="L438" t="n">
        <v>0.000824</v>
      </c>
      <c r="M438" t="inlineStr">
        <is>
          <t>T</t>
        </is>
      </c>
      <c r="N438" t="n">
        <v>0.0507</v>
      </c>
      <c r="O438" t="n">
        <v>0.0513</v>
      </c>
      <c r="P438" t="n">
        <v>3.2e-05</v>
      </c>
      <c r="Q438" t="n">
        <v>0.5620000000000001</v>
      </c>
      <c r="R438" t="n">
        <v>0.000165</v>
      </c>
      <c r="S438" t="n">
        <v>0.0001</v>
      </c>
      <c r="T438" t="n">
        <v>4.7e-05</v>
      </c>
      <c r="U438" t="n">
        <v>16.24</v>
      </c>
      <c r="V438" t="n">
        <v>0.000924</v>
      </c>
      <c r="W438" t="n">
        <v>0.000154</v>
      </c>
      <c r="X438" t="n">
        <v>1.6e-05</v>
      </c>
      <c r="Y438" t="n">
        <v>6.4e-05</v>
      </c>
      <c r="Z438" t="inlineStr">
        <is>
          <t>T</t>
        </is>
      </c>
      <c r="AA438" t="n">
        <v>3.4e-05</v>
      </c>
      <c r="AB438" t="n">
        <v>5.6e-06</v>
      </c>
      <c r="AC438" t="inlineStr">
        <is>
          <t>T</t>
        </is>
      </c>
      <c r="AD438" t="n">
        <v>0.185</v>
      </c>
      <c r="AE438" t="n">
        <v>0.000357</v>
      </c>
      <c r="AF438" t="n">
        <v>0.000596</v>
      </c>
      <c r="AG438" t="n">
        <v>1.5e-05</v>
      </c>
      <c r="AH438" t="n">
        <v>8.380000000000001</v>
      </c>
      <c r="AI438" t="n">
        <v>0.116</v>
      </c>
      <c r="AJ438" t="n">
        <v>0.000201</v>
      </c>
      <c r="AK438" t="n">
        <v>0.783</v>
      </c>
      <c r="AL438" t="n">
        <v>0.000117</v>
      </c>
      <c r="AM438" t="n">
        <v>0.0005</v>
      </c>
      <c r="AN438" t="n">
        <v>1.26</v>
      </c>
      <c r="AO438" t="n">
        <v>0.022</v>
      </c>
      <c r="AP438" t="n">
        <v>0.000624</v>
      </c>
      <c r="AQ438" t="n">
        <v>1.8e-06</v>
      </c>
      <c r="AR438" t="n">
        <v>0.000111</v>
      </c>
      <c r="AS438" t="n">
        <v>7e-07</v>
      </c>
      <c r="AT438" t="n">
        <v>0.000449</v>
      </c>
      <c r="AU438" t="n">
        <v>9.500000000000001e-06</v>
      </c>
      <c r="AV438" t="inlineStr">
        <is>
          <t>T</t>
        </is>
      </c>
      <c r="AW438" t="inlineStr">
        <is>
          <t>T</t>
        </is>
      </c>
      <c r="AX438" t="n">
        <v>6.15</v>
      </c>
      <c r="AY438" t="n">
        <v>9.500000000000001e-05</v>
      </c>
      <c r="AZ438" t="n">
        <v>0.00217</v>
      </c>
      <c r="BA438" t="n">
        <v>0.0017</v>
      </c>
      <c r="BB438" t="n">
        <v>18.057011</v>
      </c>
      <c r="BC438" t="n">
        <v>5.2e-05</v>
      </c>
      <c r="BD438" t="n">
        <v>6e-05</v>
      </c>
      <c r="BE438" t="n">
        <v>0.0106</v>
      </c>
      <c r="BF438" t="n">
        <v>7.6e-06</v>
      </c>
      <c r="BG438" t="n">
        <v>2.6e-05</v>
      </c>
      <c r="BH438" t="n">
        <v>6.4e-05</v>
      </c>
      <c r="BI438" t="n">
        <v>6e-05</v>
      </c>
      <c r="BJ438" t="n">
        <v>0.226</v>
      </c>
      <c r="BK438" t="n">
        <v>5e-06</v>
      </c>
      <c r="BL438" t="n">
        <v>1.5e-05</v>
      </c>
      <c r="BM438" t="n">
        <v>5.1e-05</v>
      </c>
      <c r="BN438" t="n">
        <v>0.00398</v>
      </c>
      <c r="BO438" t="n">
        <v>5e-05</v>
      </c>
      <c r="BP438" t="n">
        <v>0.000873</v>
      </c>
      <c r="BQ438" t="n">
        <v>9.7e-05</v>
      </c>
      <c r="BR438" t="n">
        <v>0.008</v>
      </c>
      <c r="BS438" t="n">
        <v>0.002</v>
      </c>
    </row>
    <row r="439">
      <c r="A439" t="inlineStr">
        <is>
          <t>OREAS0090</t>
        </is>
      </c>
      <c r="B439" t="n">
        <v>6e-06</v>
      </c>
      <c r="C439" t="inlineStr">
        <is>
          <t>T</t>
        </is>
      </c>
      <c r="D439" t="inlineStr">
        <is>
          <t>T</t>
        </is>
      </c>
      <c r="E439" t="inlineStr">
        <is>
          <t>T</t>
        </is>
      </c>
      <c r="F439" t="inlineStr">
        <is>
          <t>T</t>
        </is>
      </c>
      <c r="G439" t="inlineStr">
        <is>
          <t>T</t>
        </is>
      </c>
      <c r="H439" t="inlineStr">
        <is>
          <t>T</t>
        </is>
      </c>
      <c r="I439" t="n">
        <v>8.7e-05</v>
      </c>
      <c r="J439" t="inlineStr">
        <is>
          <t>T</t>
        </is>
      </c>
      <c r="K439" t="inlineStr">
        <is>
          <t>T</t>
        </is>
      </c>
      <c r="L439" t="inlineStr">
        <is>
          <t>T</t>
        </is>
      </c>
      <c r="M439" t="inlineStr">
        <is>
          <t>T</t>
        </is>
      </c>
      <c r="N439" t="n">
        <v>0.00159</v>
      </c>
      <c r="O439" t="inlineStr">
        <is>
          <t>T</t>
        </is>
      </c>
      <c r="P439" t="inlineStr">
        <is>
          <t>T</t>
        </is>
      </c>
      <c r="Q439" t="n">
        <v>0.0112</v>
      </c>
      <c r="R439" t="inlineStr">
        <is>
          <t>T</t>
        </is>
      </c>
      <c r="S439" t="inlineStr">
        <is>
          <t>T</t>
        </is>
      </c>
      <c r="T439" t="inlineStr">
        <is>
          <t>T</t>
        </is>
      </c>
      <c r="U439" t="inlineStr">
        <is>
          <t>T</t>
        </is>
      </c>
      <c r="V439" t="inlineStr">
        <is>
          <t>T</t>
        </is>
      </c>
      <c r="W439" t="inlineStr">
        <is>
          <t>T</t>
        </is>
      </c>
      <c r="X439" t="inlineStr">
        <is>
          <t>T</t>
        </is>
      </c>
      <c r="Y439" t="inlineStr">
        <is>
          <t>T</t>
        </is>
      </c>
      <c r="Z439" t="inlineStr">
        <is>
          <t>T</t>
        </is>
      </c>
      <c r="AA439" t="inlineStr">
        <is>
          <t>T</t>
        </is>
      </c>
      <c r="AB439" t="inlineStr">
        <is>
          <t>T</t>
        </is>
      </c>
      <c r="AC439" t="inlineStr">
        <is>
          <t>T</t>
        </is>
      </c>
      <c r="AD439" t="inlineStr">
        <is>
          <t>T</t>
        </is>
      </c>
      <c r="AE439" t="inlineStr">
        <is>
          <t>T</t>
        </is>
      </c>
      <c r="AF439" t="inlineStr">
        <is>
          <t>T</t>
        </is>
      </c>
      <c r="AG439" t="inlineStr">
        <is>
          <t>T</t>
        </is>
      </c>
      <c r="AH439" t="inlineStr">
        <is>
          <t>T</t>
        </is>
      </c>
      <c r="AI439" t="inlineStr">
        <is>
          <t>T</t>
        </is>
      </c>
      <c r="AJ439" t="inlineStr">
        <is>
          <t>T</t>
        </is>
      </c>
      <c r="AK439" t="inlineStr">
        <is>
          <t>T</t>
        </is>
      </c>
      <c r="AL439" t="inlineStr">
        <is>
          <t>T</t>
        </is>
      </c>
      <c r="AM439" t="inlineStr">
        <is>
          <t>T</t>
        </is>
      </c>
      <c r="AN439" t="inlineStr">
        <is>
          <t>T</t>
        </is>
      </c>
      <c r="AO439" t="inlineStr">
        <is>
          <t>T</t>
        </is>
      </c>
      <c r="AP439" t="n">
        <v>0.000659</v>
      </c>
      <c r="AQ439" t="inlineStr">
        <is>
          <t>T</t>
        </is>
      </c>
      <c r="AR439" t="inlineStr">
        <is>
          <t>T</t>
        </is>
      </c>
      <c r="AS439" t="inlineStr">
        <is>
          <t>T</t>
        </is>
      </c>
      <c r="AT439" t="inlineStr">
        <is>
          <t>T</t>
        </is>
      </c>
      <c r="AU439" t="inlineStr">
        <is>
          <t>T</t>
        </is>
      </c>
      <c r="AV439" t="inlineStr">
        <is>
          <t>T</t>
        </is>
      </c>
      <c r="AW439" t="inlineStr">
        <is>
          <t>T</t>
        </is>
      </c>
      <c r="AX439" t="n">
        <v>0.07149999999999999</v>
      </c>
      <c r="AY439" t="n">
        <v>8.6e-05</v>
      </c>
      <c r="AZ439" t="inlineStr">
        <is>
          <t>T</t>
        </is>
      </c>
      <c r="BA439" t="n">
        <v>0.000132</v>
      </c>
      <c r="BB439" t="inlineStr">
        <is>
          <t>T</t>
        </is>
      </c>
      <c r="BC439" t="inlineStr">
        <is>
          <t>T</t>
        </is>
      </c>
      <c r="BD439" t="n">
        <v>0.000783</v>
      </c>
      <c r="BE439" t="inlineStr">
        <is>
          <t>T</t>
        </is>
      </c>
      <c r="BF439" t="inlineStr">
        <is>
          <t>T</t>
        </is>
      </c>
      <c r="BG439" t="inlineStr">
        <is>
          <t>T</t>
        </is>
      </c>
      <c r="BH439" t="inlineStr">
        <is>
          <t>T</t>
        </is>
      </c>
      <c r="BI439" t="inlineStr">
        <is>
          <t>T</t>
        </is>
      </c>
      <c r="BJ439" t="inlineStr">
        <is>
          <t>T</t>
        </is>
      </c>
      <c r="BK439" t="inlineStr">
        <is>
          <t>T</t>
        </is>
      </c>
      <c r="BL439" t="inlineStr">
        <is>
          <t>T</t>
        </is>
      </c>
      <c r="BM439" t="inlineStr">
        <is>
          <t>T</t>
        </is>
      </c>
      <c r="BN439" t="inlineStr">
        <is>
          <t>T</t>
        </is>
      </c>
      <c r="BO439" t="inlineStr">
        <is>
          <t>T</t>
        </is>
      </c>
      <c r="BP439" t="inlineStr">
        <is>
          <t>T</t>
        </is>
      </c>
      <c r="BQ439" t="inlineStr">
        <is>
          <t>T</t>
        </is>
      </c>
      <c r="BR439" t="n">
        <v>0.0068</v>
      </c>
      <c r="BS439" t="inlineStr">
        <is>
          <t>T</t>
        </is>
      </c>
    </row>
    <row r="440">
      <c r="A440" t="inlineStr">
        <is>
          <t>OREAS0901</t>
        </is>
      </c>
      <c r="B440" t="n">
        <v>2.76e-05</v>
      </c>
      <c r="C440" t="n">
        <v>6.81</v>
      </c>
      <c r="D440" t="n">
        <v>0.0071</v>
      </c>
      <c r="E440" t="n">
        <v>3.63e-05</v>
      </c>
      <c r="F440" t="inlineStr">
        <is>
          <t>T</t>
        </is>
      </c>
      <c r="G440" t="n">
        <v>0.0229</v>
      </c>
      <c r="H440" t="n">
        <v>0.000617</v>
      </c>
      <c r="I440" t="n">
        <v>0.000475</v>
      </c>
      <c r="J440" t="n">
        <v>0.092</v>
      </c>
      <c r="K440" t="inlineStr">
        <is>
          <t>T</t>
        </is>
      </c>
      <c r="L440" t="n">
        <v>0.0095</v>
      </c>
      <c r="M440" t="inlineStr">
        <is>
          <t>T</t>
        </is>
      </c>
      <c r="N440" t="n">
        <v>0.0073</v>
      </c>
      <c r="O440" t="n">
        <v>0.0057</v>
      </c>
      <c r="P440" t="n">
        <v>0.000512</v>
      </c>
      <c r="Q440" t="n">
        <v>0.141</v>
      </c>
      <c r="R440" t="inlineStr">
        <is>
          <t>T</t>
        </is>
      </c>
      <c r="S440" t="inlineStr">
        <is>
          <t>T</t>
        </is>
      </c>
      <c r="T440" t="inlineStr">
        <is>
          <t>T</t>
        </is>
      </c>
      <c r="U440" t="n">
        <v>4.03</v>
      </c>
      <c r="V440" t="n">
        <v>0.00187</v>
      </c>
      <c r="W440" t="inlineStr">
        <is>
          <t>T</t>
        </is>
      </c>
      <c r="X440" t="n">
        <v>1.1e-05</v>
      </c>
      <c r="Y440" t="n">
        <v>0.000527</v>
      </c>
      <c r="Z440" t="inlineStr">
        <is>
          <t>T</t>
        </is>
      </c>
      <c r="AA440" t="inlineStr">
        <is>
          <t>T</t>
        </is>
      </c>
      <c r="AB440" t="n">
        <v>2.6e-05</v>
      </c>
      <c r="AC440" t="inlineStr">
        <is>
          <t>T</t>
        </is>
      </c>
      <c r="AD440" t="n">
        <v>3.67</v>
      </c>
      <c r="AE440" t="n">
        <v>0.0047</v>
      </c>
      <c r="AF440" t="n">
        <v>0.00179</v>
      </c>
      <c r="AG440" t="n">
        <v>5.3e-05</v>
      </c>
      <c r="AH440" t="n">
        <v>0.6</v>
      </c>
      <c r="AI440" t="n">
        <v>0.029</v>
      </c>
      <c r="AJ440" t="n">
        <v>0.000336</v>
      </c>
      <c r="AK440" t="n">
        <v>0.042</v>
      </c>
      <c r="AL440" t="inlineStr">
        <is>
          <t>T</t>
        </is>
      </c>
      <c r="AM440" t="inlineStr">
        <is>
          <t>T</t>
        </is>
      </c>
      <c r="AN440" t="n">
        <v>0.00347</v>
      </c>
      <c r="AO440" t="n">
        <v>0.062</v>
      </c>
      <c r="AP440" t="n">
        <v>0.00174</v>
      </c>
      <c r="AQ440" t="inlineStr">
        <is>
          <t>T</t>
        </is>
      </c>
      <c r="AR440" t="inlineStr">
        <is>
          <t>T</t>
        </is>
      </c>
      <c r="AS440" t="inlineStr">
        <is>
          <t>T</t>
        </is>
      </c>
      <c r="AT440" t="n">
        <v>0.00239</v>
      </c>
      <c r="AU440" t="inlineStr">
        <is>
          <t>T</t>
        </is>
      </c>
      <c r="AV440" t="inlineStr">
        <is>
          <t>T</t>
        </is>
      </c>
      <c r="AW440" t="inlineStr">
        <is>
          <t>T</t>
        </is>
      </c>
      <c r="AX440" t="n">
        <v>0.036</v>
      </c>
      <c r="AY440" t="n">
        <v>0.000261</v>
      </c>
      <c r="AZ440" t="n">
        <v>0.0014</v>
      </c>
      <c r="BA440" t="n">
        <v>0.000268</v>
      </c>
      <c r="BB440" t="inlineStr">
        <is>
          <t>T</t>
        </is>
      </c>
      <c r="BC440" t="inlineStr">
        <is>
          <t>T</t>
        </is>
      </c>
      <c r="BD440" t="n">
        <v>0.000333</v>
      </c>
      <c r="BE440" t="n">
        <v>0.0031</v>
      </c>
      <c r="BF440" t="n">
        <v>7.6e-05</v>
      </c>
      <c r="BG440" t="n">
        <v>0.000118</v>
      </c>
      <c r="BH440" t="n">
        <v>7.6e-06</v>
      </c>
      <c r="BI440" t="n">
        <v>0.00161</v>
      </c>
      <c r="BJ440" t="n">
        <v>0.008</v>
      </c>
      <c r="BK440" t="n">
        <v>7.8e-05</v>
      </c>
      <c r="BL440" t="inlineStr">
        <is>
          <t>T</t>
        </is>
      </c>
      <c r="BM440" t="n">
        <v>0.00103</v>
      </c>
      <c r="BN440" t="n">
        <v>0.0081</v>
      </c>
      <c r="BO440" t="inlineStr">
        <is>
          <t>T</t>
        </is>
      </c>
      <c r="BP440" t="n">
        <v>0.00374</v>
      </c>
      <c r="BQ440" t="n">
        <v>0.000358</v>
      </c>
      <c r="BR440" t="n">
        <v>0.0024</v>
      </c>
      <c r="BS440" t="n">
        <v>0.0176</v>
      </c>
    </row>
    <row r="441">
      <c r="A441" t="inlineStr">
        <is>
          <t>OREAS0902</t>
        </is>
      </c>
      <c r="B441" t="n">
        <v>2.84e-05</v>
      </c>
      <c r="C441" t="n">
        <v>4.74</v>
      </c>
      <c r="D441" t="n">
        <v>0.0574</v>
      </c>
      <c r="E441" s="2" t="n">
        <v>1e-06</v>
      </c>
      <c r="F441" t="inlineStr">
        <is>
          <t>T</t>
        </is>
      </c>
      <c r="G441" t="n">
        <v>0.017</v>
      </c>
      <c r="H441" t="n">
        <v>0.000223</v>
      </c>
      <c r="I441" t="n">
        <v>0.000849</v>
      </c>
      <c r="J441" t="n">
        <v>4.05</v>
      </c>
      <c r="K441" t="inlineStr">
        <is>
          <t>T</t>
        </is>
      </c>
      <c r="L441" t="n">
        <v>0.0075</v>
      </c>
      <c r="M441" t="inlineStr">
        <is>
          <t>T</t>
        </is>
      </c>
      <c r="N441" t="n">
        <v>0.0926</v>
      </c>
      <c r="O441" t="n">
        <v>0.0051</v>
      </c>
      <c r="P441" t="n">
        <v>0.000288</v>
      </c>
      <c r="Q441" t="n">
        <v>0.301</v>
      </c>
      <c r="R441" t="inlineStr">
        <is>
          <t>T</t>
        </is>
      </c>
      <c r="S441" t="inlineStr">
        <is>
          <t>T</t>
        </is>
      </c>
      <c r="T441" t="inlineStr">
        <is>
          <t>T</t>
        </is>
      </c>
      <c r="U441" t="n">
        <v>3.19</v>
      </c>
      <c r="V441" t="n">
        <v>0.00117</v>
      </c>
      <c r="W441" t="inlineStr">
        <is>
          <t>T</t>
        </is>
      </c>
      <c r="X441" t="n">
        <v>1.8e-05</v>
      </c>
      <c r="Y441" t="n">
        <v>0.000443</v>
      </c>
      <c r="Z441" t="inlineStr">
        <is>
          <t>T</t>
        </is>
      </c>
      <c r="AA441" t="inlineStr">
        <is>
          <t>T</t>
        </is>
      </c>
      <c r="AB441" t="n">
        <v>2.5e-05</v>
      </c>
      <c r="AC441" t="inlineStr">
        <is>
          <t>T</t>
        </is>
      </c>
      <c r="AD441" t="n">
        <v>3.21</v>
      </c>
      <c r="AE441" t="n">
        <v>0.00367</v>
      </c>
      <c r="AF441" t="n">
        <v>0.000977</v>
      </c>
      <c r="AG441" t="n">
        <v>3e-05</v>
      </c>
      <c r="AH441" t="n">
        <v>2.48</v>
      </c>
      <c r="AI441" t="n">
        <v>0.046</v>
      </c>
      <c r="AJ441" t="n">
        <v>0.00122</v>
      </c>
      <c r="AK441" t="n">
        <v>0.044</v>
      </c>
      <c r="AL441" t="inlineStr">
        <is>
          <t>T</t>
        </is>
      </c>
      <c r="AM441" t="inlineStr">
        <is>
          <t>T</t>
        </is>
      </c>
      <c r="AN441" t="n">
        <v>0.0159</v>
      </c>
      <c r="AO441" t="n">
        <v>0.06900000000000001</v>
      </c>
      <c r="AP441" t="n">
        <v>0.00133</v>
      </c>
      <c r="AQ441" t="inlineStr">
        <is>
          <t>T</t>
        </is>
      </c>
      <c r="AR441" t="inlineStr">
        <is>
          <t>T</t>
        </is>
      </c>
      <c r="AS441" t="inlineStr">
        <is>
          <t>T</t>
        </is>
      </c>
      <c r="AT441" t="n">
        <v>0.000993</v>
      </c>
      <c r="AU441" t="n">
        <v>6e-07</v>
      </c>
      <c r="AV441" t="inlineStr">
        <is>
          <t>T</t>
        </is>
      </c>
      <c r="AW441" t="inlineStr">
        <is>
          <t>T</t>
        </is>
      </c>
      <c r="AX441" t="n">
        <v>1.76</v>
      </c>
      <c r="AY441" t="n">
        <v>0.000165</v>
      </c>
      <c r="AZ441" t="n">
        <v>0.00069</v>
      </c>
      <c r="BA441" t="n">
        <v>0.000241</v>
      </c>
      <c r="BB441" t="inlineStr">
        <is>
          <t>T</t>
        </is>
      </c>
      <c r="BC441" t="inlineStr">
        <is>
          <t>T</t>
        </is>
      </c>
      <c r="BD441" t="n">
        <v>0.000205</v>
      </c>
      <c r="BE441" t="n">
        <v>0.00284</v>
      </c>
      <c r="BF441" t="inlineStr">
        <is>
          <t>T</t>
        </is>
      </c>
      <c r="BG441" t="n">
        <v>5.8e-05</v>
      </c>
      <c r="BH441" t="inlineStr">
        <is>
          <t>T</t>
        </is>
      </c>
      <c r="BI441" t="n">
        <v>0.00113</v>
      </c>
      <c r="BJ441" t="inlineStr">
        <is>
          <t>T</t>
        </is>
      </c>
      <c r="BK441" t="n">
        <v>6.999999999999999e-05</v>
      </c>
      <c r="BL441" t="inlineStr">
        <is>
          <t>T</t>
        </is>
      </c>
      <c r="BM441" t="n">
        <v>0.000647</v>
      </c>
      <c r="BN441" t="n">
        <v>0.000879</v>
      </c>
      <c r="BO441" t="n">
        <v>0.000383</v>
      </c>
      <c r="BP441" t="n">
        <v>0.00181</v>
      </c>
      <c r="BQ441" t="n">
        <v>0.000194</v>
      </c>
      <c r="BR441" t="inlineStr">
        <is>
          <t>T</t>
        </is>
      </c>
      <c r="BS441" t="n">
        <v>0.015</v>
      </c>
    </row>
    <row r="442">
      <c r="A442" t="inlineStr">
        <is>
          <t>OREAS0903</t>
        </is>
      </c>
      <c r="B442" t="n">
        <v>3.49e-05</v>
      </c>
      <c r="C442" t="n">
        <v>5.89</v>
      </c>
      <c r="D442" t="n">
        <v>0.00497</v>
      </c>
      <c r="E442" s="2" t="n">
        <v>5e-07</v>
      </c>
      <c r="F442" t="inlineStr">
        <is>
          <t>T</t>
        </is>
      </c>
      <c r="G442" t="n">
        <v>0.0197</v>
      </c>
      <c r="H442" t="n">
        <v>0.000442</v>
      </c>
      <c r="I442" t="n">
        <v>0.000894</v>
      </c>
      <c r="J442" t="n">
        <v>0.625</v>
      </c>
      <c r="K442" t="n">
        <v>2e-05</v>
      </c>
      <c r="L442" t="n">
        <v>0.008200000000000001</v>
      </c>
      <c r="M442" t="inlineStr">
        <is>
          <t>T</t>
        </is>
      </c>
      <c r="N442" t="n">
        <v>0.0131</v>
      </c>
      <c r="O442" t="n">
        <v>0.0073</v>
      </c>
      <c r="P442" t="n">
        <v>0.000357</v>
      </c>
      <c r="Q442" t="n">
        <v>0.652</v>
      </c>
      <c r="R442" t="inlineStr">
        <is>
          <t>T</t>
        </is>
      </c>
      <c r="S442" t="inlineStr">
        <is>
          <t>T</t>
        </is>
      </c>
      <c r="T442" t="inlineStr">
        <is>
          <t>T</t>
        </is>
      </c>
      <c r="U442" t="n">
        <v>4.16</v>
      </c>
      <c r="V442" t="n">
        <v>0.0015</v>
      </c>
      <c r="W442" t="inlineStr">
        <is>
          <t>T</t>
        </is>
      </c>
      <c r="X442" t="n">
        <v>9.799999999999999e-06</v>
      </c>
      <c r="Y442" t="n">
        <v>0.000456</v>
      </c>
      <c r="Z442" t="inlineStr">
        <is>
          <t>T</t>
        </is>
      </c>
      <c r="AA442" t="inlineStr">
        <is>
          <t>T</t>
        </is>
      </c>
      <c r="AB442" t="n">
        <v>1.6e-05</v>
      </c>
      <c r="AC442" t="inlineStr">
        <is>
          <t>T</t>
        </is>
      </c>
      <c r="AD442" t="n">
        <v>3.31</v>
      </c>
      <c r="AE442" t="n">
        <v>0.00402</v>
      </c>
      <c r="AF442" t="n">
        <v>0.00183</v>
      </c>
      <c r="AG442" t="n">
        <v>3.6e-05</v>
      </c>
      <c r="AH442" t="n">
        <v>0.714</v>
      </c>
      <c r="AI442" t="n">
        <v>0.06900000000000001</v>
      </c>
      <c r="AJ442" t="n">
        <v>0.000432</v>
      </c>
      <c r="AK442" t="n">
        <v>0.03</v>
      </c>
      <c r="AL442" t="inlineStr">
        <is>
          <t>T</t>
        </is>
      </c>
      <c r="AM442" t="inlineStr">
        <is>
          <t>T</t>
        </is>
      </c>
      <c r="AN442" t="n">
        <v>0.00487</v>
      </c>
      <c r="AO442" t="n">
        <v>0.107</v>
      </c>
      <c r="AP442" t="n">
        <v>0.00113</v>
      </c>
      <c r="AQ442" t="inlineStr">
        <is>
          <t>T</t>
        </is>
      </c>
      <c r="AR442" t="inlineStr">
        <is>
          <t>T</t>
        </is>
      </c>
      <c r="AS442" t="inlineStr">
        <is>
          <t>T</t>
        </is>
      </c>
      <c r="AT442" t="n">
        <v>0.00126</v>
      </c>
      <c r="AU442" t="inlineStr">
        <is>
          <t>T</t>
        </is>
      </c>
      <c r="AV442" t="inlineStr">
        <is>
          <t>T</t>
        </is>
      </c>
      <c r="AW442" t="inlineStr">
        <is>
          <t>T</t>
        </is>
      </c>
      <c r="AX442" t="n">
        <v>0.5</v>
      </c>
      <c r="AY442" t="n">
        <v>0.000157</v>
      </c>
      <c r="AZ442" t="n">
        <v>0.00102</v>
      </c>
      <c r="BA442" t="n">
        <v>0.000606</v>
      </c>
      <c r="BB442" t="inlineStr">
        <is>
          <t>T</t>
        </is>
      </c>
      <c r="BC442" t="inlineStr">
        <is>
          <t>T</t>
        </is>
      </c>
      <c r="BD442" t="n">
        <v>0.000263</v>
      </c>
      <c r="BE442" t="n">
        <v>0.0077</v>
      </c>
      <c r="BF442" t="n">
        <v>5.4e-05</v>
      </c>
      <c r="BG442" t="n">
        <v>8.3e-05</v>
      </c>
      <c r="BH442" t="n">
        <v>3.4e-06</v>
      </c>
      <c r="BI442" t="n">
        <v>0.00136</v>
      </c>
      <c r="BJ442" t="n">
        <v>0.192</v>
      </c>
      <c r="BK442" t="n">
        <v>6.2e-05</v>
      </c>
      <c r="BL442" t="inlineStr">
        <is>
          <t>T</t>
        </is>
      </c>
      <c r="BM442" t="n">
        <v>0.000758</v>
      </c>
      <c r="BN442" t="n">
        <v>0.00133</v>
      </c>
      <c r="BO442" t="n">
        <v>5.3e-05</v>
      </c>
      <c r="BP442" t="n">
        <v>0.00225</v>
      </c>
      <c r="BQ442" t="n">
        <v>0.000236</v>
      </c>
      <c r="BR442" t="n">
        <v>0.00243</v>
      </c>
      <c r="BS442" t="n">
        <v>0.0152</v>
      </c>
    </row>
    <row r="443">
      <c r="A443" t="inlineStr">
        <is>
          <t>OREAS0904</t>
        </is>
      </c>
      <c r="B443" t="n">
        <v>3.66e-05</v>
      </c>
      <c r="C443" t="n">
        <v>6.3</v>
      </c>
      <c r="D443" t="n">
        <v>0.0098</v>
      </c>
      <c r="E443" t="n">
        <v>4.5e-06</v>
      </c>
      <c r="F443" t="inlineStr">
        <is>
          <t>T</t>
        </is>
      </c>
      <c r="G443" t="n">
        <v>0.0194</v>
      </c>
      <c r="H443" t="n">
        <v>0.000786</v>
      </c>
      <c r="I443" t="n">
        <v>0.000405</v>
      </c>
      <c r="J443" t="n">
        <v>0.046</v>
      </c>
      <c r="K443" t="n">
        <v>5.8e-06</v>
      </c>
      <c r="L443" t="n">
        <v>0.0086</v>
      </c>
      <c r="M443" t="inlineStr">
        <is>
          <t>T</t>
        </is>
      </c>
      <c r="N443" t="n">
        <v>0.0083</v>
      </c>
      <c r="O443" t="n">
        <v>0.0054</v>
      </c>
      <c r="P443" t="n">
        <v>0.000379</v>
      </c>
      <c r="Q443" t="n">
        <v>0.612</v>
      </c>
      <c r="R443" t="inlineStr">
        <is>
          <t>T</t>
        </is>
      </c>
      <c r="S443" t="inlineStr">
        <is>
          <t>T</t>
        </is>
      </c>
      <c r="T443" t="inlineStr">
        <is>
          <t>T</t>
        </is>
      </c>
      <c r="U443" t="n">
        <v>6.68</v>
      </c>
      <c r="V443" t="n">
        <v>0.00167</v>
      </c>
      <c r="W443" t="inlineStr">
        <is>
          <t>T</t>
        </is>
      </c>
      <c r="X443" t="n">
        <v>1.8e-05</v>
      </c>
      <c r="Y443" t="n">
        <v>0.000499</v>
      </c>
      <c r="Z443" t="inlineStr">
        <is>
          <t>T</t>
        </is>
      </c>
      <c r="AA443" t="inlineStr">
        <is>
          <t>T</t>
        </is>
      </c>
      <c r="AB443" t="n">
        <v>2.2e-05</v>
      </c>
      <c r="AC443" t="inlineStr">
        <is>
          <t>T</t>
        </is>
      </c>
      <c r="AD443" t="n">
        <v>3.31</v>
      </c>
      <c r="AE443" t="n">
        <v>0.00432</v>
      </c>
      <c r="AF443" t="n">
        <v>0.00167</v>
      </c>
      <c r="AG443" t="n">
        <v>4.7e-05</v>
      </c>
      <c r="AH443" t="n">
        <v>0.556</v>
      </c>
      <c r="AI443" t="n">
        <v>0.041</v>
      </c>
      <c r="AJ443" t="n">
        <v>0.000212</v>
      </c>
      <c r="AK443" t="n">
        <v>0.034</v>
      </c>
      <c r="AL443" t="inlineStr">
        <is>
          <t>T</t>
        </is>
      </c>
      <c r="AM443" t="inlineStr">
        <is>
          <t>T</t>
        </is>
      </c>
      <c r="AN443" t="n">
        <v>0.00366</v>
      </c>
      <c r="AO443" t="n">
        <v>0.098</v>
      </c>
      <c r="AP443" t="n">
        <v>0.00106</v>
      </c>
      <c r="AQ443" t="inlineStr">
        <is>
          <t>T</t>
        </is>
      </c>
      <c r="AR443" t="inlineStr">
        <is>
          <t>T</t>
        </is>
      </c>
      <c r="AS443" t="inlineStr">
        <is>
          <t>T</t>
        </is>
      </c>
      <c r="AT443" t="n">
        <v>0.00224</v>
      </c>
      <c r="AU443" t="inlineStr">
        <is>
          <t>T</t>
        </is>
      </c>
      <c r="AV443" t="inlineStr">
        <is>
          <t>T</t>
        </is>
      </c>
      <c r="AW443" t="inlineStr">
        <is>
          <t>T</t>
        </is>
      </c>
      <c r="AX443" t="n">
        <v>0.063</v>
      </c>
      <c r="AY443" t="n">
        <v>0.000148</v>
      </c>
      <c r="AZ443" t="n">
        <v>0.00112</v>
      </c>
      <c r="BA443" t="n">
        <v>0.00033</v>
      </c>
      <c r="BB443" t="inlineStr">
        <is>
          <t>T</t>
        </is>
      </c>
      <c r="BC443" t="inlineStr">
        <is>
          <t>T</t>
        </is>
      </c>
      <c r="BD443" t="n">
        <v>0.000283</v>
      </c>
      <c r="BE443" t="n">
        <v>0.00272</v>
      </c>
      <c r="BF443" t="n">
        <v>5.4e-05</v>
      </c>
      <c r="BG443" t="n">
        <v>0.0001</v>
      </c>
      <c r="BH443" t="inlineStr">
        <is>
          <t>T</t>
        </is>
      </c>
      <c r="BI443" t="n">
        <v>0.00143</v>
      </c>
      <c r="BJ443" t="inlineStr">
        <is>
          <t>T</t>
        </is>
      </c>
      <c r="BK443" t="n">
        <v>5.2e-05</v>
      </c>
      <c r="BL443" t="inlineStr">
        <is>
          <t>T</t>
        </is>
      </c>
      <c r="BM443" t="n">
        <v>0.000843</v>
      </c>
      <c r="BN443" t="n">
        <v>0.00217</v>
      </c>
      <c r="BO443" t="n">
        <v>0.000212</v>
      </c>
      <c r="BP443" t="n">
        <v>0.00315</v>
      </c>
      <c r="BQ443" t="n">
        <v>0.000314</v>
      </c>
      <c r="BR443" t="n">
        <v>0.00263</v>
      </c>
      <c r="BS443" t="n">
        <v>0.0171</v>
      </c>
    </row>
    <row r="444">
      <c r="A444" t="inlineStr">
        <is>
          <t>OREAS0905</t>
        </is>
      </c>
      <c r="B444" t="n">
        <v>5.16e-05</v>
      </c>
      <c r="C444" t="n">
        <v>7.42</v>
      </c>
      <c r="D444" t="n">
        <v>0.00347</v>
      </c>
      <c r="E444" t="n">
        <v>3.91e-05</v>
      </c>
      <c r="F444" t="inlineStr">
        <is>
          <t>T</t>
        </is>
      </c>
      <c r="G444" t="n">
        <v>0.2699</v>
      </c>
      <c r="H444" t="n">
        <v>0.000304</v>
      </c>
      <c r="I444" t="n">
        <v>0.000572</v>
      </c>
      <c r="J444" t="n">
        <v>0.59</v>
      </c>
      <c r="K444" t="n">
        <v>3.6e-05</v>
      </c>
      <c r="L444" t="n">
        <v>0.0092</v>
      </c>
      <c r="M444" t="inlineStr">
        <is>
          <t>T</t>
        </is>
      </c>
      <c r="N444" t="n">
        <v>0.00148</v>
      </c>
      <c r="O444" t="n">
        <v>0.00192</v>
      </c>
      <c r="P444" t="n">
        <v>0.000678</v>
      </c>
      <c r="Q444" t="n">
        <v>0.1533</v>
      </c>
      <c r="R444" t="n">
        <v>0.000372</v>
      </c>
      <c r="S444" t="n">
        <v>0.000112</v>
      </c>
      <c r="T444" t="n">
        <v>0.000142</v>
      </c>
      <c r="U444" t="n">
        <v>4.08</v>
      </c>
      <c r="V444" t="n">
        <v>0.00251</v>
      </c>
      <c r="W444" t="n">
        <v>0.00059</v>
      </c>
      <c r="X444" t="inlineStr">
        <is>
          <t>T</t>
        </is>
      </c>
      <c r="Y444" t="n">
        <v>0.000684</v>
      </c>
      <c r="Z444" s="2" t="n">
        <v>5e-06</v>
      </c>
      <c r="AA444" t="n">
        <v>5e-05</v>
      </c>
      <c r="AB444" t="n">
        <v>6.4e-05</v>
      </c>
      <c r="AC444" t="inlineStr">
        <is>
          <t>T</t>
        </is>
      </c>
      <c r="AD444" t="n">
        <v>2.88</v>
      </c>
      <c r="AE444" t="n">
        <v>0.0046</v>
      </c>
      <c r="AF444" t="n">
        <v>0.002</v>
      </c>
      <c r="AG444" t="n">
        <v>1e-05</v>
      </c>
      <c r="AH444" t="n">
        <v>0.276</v>
      </c>
      <c r="AI444" t="n">
        <v>0.038</v>
      </c>
      <c r="AJ444" t="n">
        <v>0.000327</v>
      </c>
      <c r="AK444" t="n">
        <v>2.4</v>
      </c>
      <c r="AL444" t="n">
        <v>0.00181</v>
      </c>
      <c r="AM444" t="n">
        <v>0.00391</v>
      </c>
      <c r="AN444" t="n">
        <v>0.0008899999999999999</v>
      </c>
      <c r="AO444" t="n">
        <v>0.028</v>
      </c>
      <c r="AP444" t="n">
        <v>0.00304</v>
      </c>
      <c r="AQ444" t="inlineStr">
        <is>
          <t>T</t>
        </is>
      </c>
      <c r="AR444" t="n">
        <v>0.00105</v>
      </c>
      <c r="AS444" t="inlineStr">
        <is>
          <t>T</t>
        </is>
      </c>
      <c r="AT444" t="n">
        <v>0.0137</v>
      </c>
      <c r="AU444" t="inlineStr">
        <is>
          <t>T</t>
        </is>
      </c>
      <c r="AV444" t="inlineStr">
        <is>
          <t>T</t>
        </is>
      </c>
      <c r="AW444" t="inlineStr">
        <is>
          <t>T</t>
        </is>
      </c>
      <c r="AX444" t="n">
        <v>0.066</v>
      </c>
      <c r="AY444" t="n">
        <v>0.000195</v>
      </c>
      <c r="AZ444" t="n">
        <v>0.00049</v>
      </c>
      <c r="BA444" t="n">
        <v>0.000284</v>
      </c>
      <c r="BB444" t="n">
        <v>32.32</v>
      </c>
      <c r="BC444" t="n">
        <v>0.000764</v>
      </c>
      <c r="BD444" t="n">
        <v>0.000396</v>
      </c>
      <c r="BE444" t="n">
        <v>0.0157</v>
      </c>
      <c r="BF444" t="n">
        <v>0.000134</v>
      </c>
      <c r="BG444" t="n">
        <v>7.7e-05</v>
      </c>
      <c r="BH444" t="n">
        <v>6.5e-06</v>
      </c>
      <c r="BI444" t="n">
        <v>0.00146</v>
      </c>
      <c r="BJ444" t="n">
        <v>0.122</v>
      </c>
      <c r="BK444" t="n">
        <v>7.2e-05</v>
      </c>
      <c r="BL444" t="n">
        <v>1.1e-05</v>
      </c>
      <c r="BM444" t="n">
        <v>0.000497</v>
      </c>
      <c r="BN444" t="n">
        <v>0.00113</v>
      </c>
      <c r="BO444" t="n">
        <v>0.000278</v>
      </c>
      <c r="BP444" t="n">
        <v>0.00157</v>
      </c>
      <c r="BQ444" t="n">
        <v>6.8e-05</v>
      </c>
      <c r="BR444" t="n">
        <v>0.0138</v>
      </c>
      <c r="BS444" t="n">
        <v>0.0252</v>
      </c>
    </row>
    <row r="445">
      <c r="A445" t="inlineStr">
        <is>
          <t>OREAS0905b</t>
        </is>
      </c>
      <c r="B445" t="n">
        <v>5.68e-05</v>
      </c>
      <c r="C445" t="n">
        <v>7.5</v>
      </c>
      <c r="D445" t="n">
        <v>0.00324</v>
      </c>
      <c r="E445" t="n">
        <v>3.81e-05</v>
      </c>
      <c r="F445" s="2" t="n">
        <v>0.001</v>
      </c>
      <c r="G445" t="n">
        <v>0.2711</v>
      </c>
      <c r="H445" t="n">
        <v>0.0003</v>
      </c>
      <c r="I445" t="n">
        <v>0.000446</v>
      </c>
      <c r="J445" t="n">
        <v>1.16</v>
      </c>
      <c r="K445" t="n">
        <v>4.6e-05</v>
      </c>
      <c r="L445" t="n">
        <v>0.0097</v>
      </c>
      <c r="M445" t="inlineStr">
        <is>
          <t>T</t>
        </is>
      </c>
      <c r="N445" t="n">
        <v>0.00106</v>
      </c>
      <c r="O445" t="n">
        <v>0.00172</v>
      </c>
      <c r="P445" t="n">
        <v>0.000614</v>
      </c>
      <c r="Q445" t="n">
        <v>0.144</v>
      </c>
      <c r="R445" t="n">
        <v>0.000384</v>
      </c>
      <c r="S445" t="n">
        <v>0.000112</v>
      </c>
      <c r="T445" t="n">
        <v>0.000162</v>
      </c>
      <c r="U445" t="n">
        <v>3.68</v>
      </c>
      <c r="V445" t="n">
        <v>0.00253</v>
      </c>
      <c r="W445" t="n">
        <v>0.000616</v>
      </c>
      <c r="X445" t="n">
        <v>1.2e-05</v>
      </c>
      <c r="Y445" t="n">
        <v>0.000651</v>
      </c>
      <c r="Z445" t="inlineStr">
        <is>
          <t>T</t>
        </is>
      </c>
      <c r="AA445" t="n">
        <v>5.5e-05</v>
      </c>
      <c r="AB445" t="n">
        <v>5.7e-05</v>
      </c>
      <c r="AC445" t="inlineStr">
        <is>
          <t>T</t>
        </is>
      </c>
      <c r="AD445" t="n">
        <v>2.97</v>
      </c>
      <c r="AE445" t="n">
        <v>0.00476</v>
      </c>
      <c r="AF445" t="n">
        <v>0.00309</v>
      </c>
      <c r="AG445" t="n">
        <v>9.300000000000001e-06</v>
      </c>
      <c r="AH445" t="n">
        <v>0.311</v>
      </c>
      <c r="AI445" t="n">
        <v>0.035</v>
      </c>
      <c r="AJ445" t="n">
        <v>0.000508</v>
      </c>
      <c r="AK445" t="n">
        <v>2.58</v>
      </c>
      <c r="AL445" t="n">
        <v>0.00208</v>
      </c>
      <c r="AM445" t="n">
        <v>0.00407</v>
      </c>
      <c r="AN445" t="n">
        <v>0.00098</v>
      </c>
      <c r="AO445" t="n">
        <v>0.037</v>
      </c>
      <c r="AP445" t="n">
        <v>0.00277</v>
      </c>
      <c r="AQ445" t="inlineStr">
        <is>
          <t>T</t>
        </is>
      </c>
      <c r="AR445" t="n">
        <v>0.00111</v>
      </c>
      <c r="AS445" t="inlineStr">
        <is>
          <t>T</t>
        </is>
      </c>
      <c r="AT445" t="n">
        <v>0.00186</v>
      </c>
      <c r="AU445" s="2" t="n">
        <v>2e-07</v>
      </c>
      <c r="AV445" t="inlineStr">
        <is>
          <t>T</t>
        </is>
      </c>
      <c r="AW445" t="inlineStr">
        <is>
          <t>T</t>
        </is>
      </c>
      <c r="AX445" t="n">
        <v>0.027</v>
      </c>
      <c r="AY445" t="n">
        <v>0.000173</v>
      </c>
      <c r="AZ445" t="n">
        <v>0.000511</v>
      </c>
      <c r="BA445" t="n">
        <v>0.000228</v>
      </c>
      <c r="BB445" t="inlineStr">
        <is>
          <t>T</t>
        </is>
      </c>
      <c r="BC445" t="n">
        <v>0.00077</v>
      </c>
      <c r="BD445" t="n">
        <v>0.000401</v>
      </c>
      <c r="BE445" t="n">
        <v>0.0188</v>
      </c>
      <c r="BF445" t="n">
        <v>0.000152</v>
      </c>
      <c r="BG445" t="n">
        <v>8.3e-05</v>
      </c>
      <c r="BH445" t="n">
        <v>7.900000000000001e-06</v>
      </c>
      <c r="BI445" t="n">
        <v>0.0015</v>
      </c>
      <c r="BJ445" t="n">
        <v>0.161</v>
      </c>
      <c r="BK445" t="n">
        <v>7.8e-05</v>
      </c>
      <c r="BL445" t="n">
        <v>1.3e-05</v>
      </c>
      <c r="BM445" t="n">
        <v>0.000547</v>
      </c>
      <c r="BN445" t="n">
        <v>0.000625</v>
      </c>
      <c r="BO445" t="n">
        <v>0.000193</v>
      </c>
      <c r="BP445" t="n">
        <v>0.00158</v>
      </c>
      <c r="BQ445" t="n">
        <v>6.8e-05</v>
      </c>
      <c r="BR445" t="n">
        <v>0.013</v>
      </c>
      <c r="BS445" t="n">
        <v>0.0241</v>
      </c>
    </row>
    <row r="446">
      <c r="A446" t="inlineStr">
        <is>
          <t>OREAS0906</t>
        </is>
      </c>
      <c r="B446" t="n">
        <v>7.35e-05</v>
      </c>
      <c r="C446" t="n">
        <v>7.36</v>
      </c>
      <c r="D446" t="n">
        <v>0.00228</v>
      </c>
      <c r="E446" t="n">
        <v>4.9e-06</v>
      </c>
      <c r="F446" t="inlineStr">
        <is>
          <t>T</t>
        </is>
      </c>
      <c r="G446" t="n">
        <v>0.2714</v>
      </c>
      <c r="H446" t="n">
        <v>0.000294</v>
      </c>
      <c r="I446" t="n">
        <v>0.00111</v>
      </c>
      <c r="J446" t="n">
        <v>0.5659999999999999</v>
      </c>
      <c r="K446" t="n">
        <v>4.2e-05</v>
      </c>
      <c r="L446" t="n">
        <v>0.009299999999999999</v>
      </c>
      <c r="M446" t="inlineStr">
        <is>
          <t>T</t>
        </is>
      </c>
      <c r="N446" t="n">
        <v>0.00242</v>
      </c>
      <c r="O446" t="n">
        <v>0.000896</v>
      </c>
      <c r="P446" t="n">
        <v>0.00068</v>
      </c>
      <c r="Q446" t="n">
        <v>0.31</v>
      </c>
      <c r="R446" t="n">
        <v>0.00037</v>
      </c>
      <c r="S446" t="n">
        <v>0.000113</v>
      </c>
      <c r="T446" t="n">
        <v>0.000154</v>
      </c>
      <c r="U446" t="n">
        <v>5.5</v>
      </c>
      <c r="V446" t="n">
        <v>0.00284</v>
      </c>
      <c r="W446" t="n">
        <v>0.00062</v>
      </c>
      <c r="X446" t="inlineStr">
        <is>
          <t>T</t>
        </is>
      </c>
      <c r="Y446" t="n">
        <v>0.000699</v>
      </c>
      <c r="Z446" s="2" t="n">
        <v>5e-06</v>
      </c>
      <c r="AA446" t="n">
        <v>5e-05</v>
      </c>
      <c r="AB446" t="n">
        <v>0.000123</v>
      </c>
      <c r="AC446" t="inlineStr">
        <is>
          <t>T</t>
        </is>
      </c>
      <c r="AD446" t="n">
        <v>2.84</v>
      </c>
      <c r="AE446" t="n">
        <v>0.00467</v>
      </c>
      <c r="AF446" t="n">
        <v>0.00193</v>
      </c>
      <c r="AG446" t="n">
        <v>1e-05</v>
      </c>
      <c r="AH446" t="n">
        <v>0.277</v>
      </c>
      <c r="AI446" t="n">
        <v>0.037</v>
      </c>
      <c r="AJ446" t="n">
        <v>0.000405</v>
      </c>
      <c r="AK446" t="n">
        <v>2.42</v>
      </c>
      <c r="AL446" t="n">
        <v>0.00178</v>
      </c>
      <c r="AM446" t="n">
        <v>0.00397</v>
      </c>
      <c r="AN446" t="n">
        <v>0.000453</v>
      </c>
      <c r="AO446" t="n">
        <v>0.027</v>
      </c>
      <c r="AP446" t="n">
        <v>0.00361</v>
      </c>
      <c r="AQ446" t="inlineStr">
        <is>
          <t>T</t>
        </is>
      </c>
      <c r="AR446" t="n">
        <v>0.00107</v>
      </c>
      <c r="AS446" t="inlineStr">
        <is>
          <t>T</t>
        </is>
      </c>
      <c r="AT446" t="n">
        <v>0.0137</v>
      </c>
      <c r="AU446" t="inlineStr">
        <is>
          <t>T</t>
        </is>
      </c>
      <c r="AV446" t="inlineStr">
        <is>
          <t>T</t>
        </is>
      </c>
      <c r="AW446" t="inlineStr">
        <is>
          <t>T</t>
        </is>
      </c>
      <c r="AX446" t="n">
        <v>0.038</v>
      </c>
      <c r="AY446" t="n">
        <v>0.000236</v>
      </c>
      <c r="AZ446" t="n">
        <v>0.00046</v>
      </c>
      <c r="BA446" t="n">
        <v>0.000499</v>
      </c>
      <c r="BB446" t="n">
        <v>31.2</v>
      </c>
      <c r="BC446" t="n">
        <v>0.00076</v>
      </c>
      <c r="BD446" t="n">
        <v>0.000433</v>
      </c>
      <c r="BE446" t="n">
        <v>0.0156</v>
      </c>
      <c r="BF446" t="n">
        <v>0.000135</v>
      </c>
      <c r="BG446" t="n">
        <v>7.7e-05</v>
      </c>
      <c r="BH446" t="n">
        <v>1.1e-05</v>
      </c>
      <c r="BI446" t="n">
        <v>0.00148</v>
      </c>
      <c r="BJ446" t="n">
        <v>0.113</v>
      </c>
      <c r="BK446" t="n">
        <v>7.1e-05</v>
      </c>
      <c r="BL446" t="n">
        <v>1.1e-05</v>
      </c>
      <c r="BM446" t="n">
        <v>0.000506</v>
      </c>
      <c r="BN446" t="n">
        <v>0.0007</v>
      </c>
      <c r="BO446" t="n">
        <v>0.00027</v>
      </c>
      <c r="BP446" t="n">
        <v>0.00158</v>
      </c>
      <c r="BQ446" t="n">
        <v>6.999999999999999e-05</v>
      </c>
      <c r="BR446" t="n">
        <v>0.0163</v>
      </c>
      <c r="BS446" t="n">
        <v>0.0261</v>
      </c>
    </row>
    <row r="447">
      <c r="A447" t="inlineStr">
        <is>
          <t>OREAS0907</t>
        </is>
      </c>
      <c r="B447" t="n">
        <v>0.00013</v>
      </c>
      <c r="C447" t="n">
        <v>6.95</v>
      </c>
      <c r="D447" t="n">
        <v>0.00397</v>
      </c>
      <c r="E447" t="n">
        <v>1e-05</v>
      </c>
      <c r="F447" t="inlineStr">
        <is>
          <t>T</t>
        </is>
      </c>
      <c r="G447" t="n">
        <v>0.2425</v>
      </c>
      <c r="H447" t="n">
        <v>0.000271</v>
      </c>
      <c r="I447" t="n">
        <v>0.00224</v>
      </c>
      <c r="J447" t="n">
        <v>0.502</v>
      </c>
      <c r="K447" t="n">
        <v>5.5e-05</v>
      </c>
      <c r="L447" t="n">
        <v>0.008699999999999999</v>
      </c>
      <c r="M447" t="inlineStr">
        <is>
          <t>T</t>
        </is>
      </c>
      <c r="N447" t="n">
        <v>0.00458</v>
      </c>
      <c r="O447" t="n">
        <v>0.000942</v>
      </c>
      <c r="P447" t="n">
        <v>0.000608</v>
      </c>
      <c r="Q447" t="n">
        <v>0.638</v>
      </c>
      <c r="R447" t="n">
        <v>0.000355</v>
      </c>
      <c r="S447" t="n">
        <v>0.000118</v>
      </c>
      <c r="T447" t="n">
        <v>0.000157</v>
      </c>
      <c r="U447" t="n">
        <v>8.619999999999999</v>
      </c>
      <c r="V447" t="n">
        <v>0.00345</v>
      </c>
      <c r="W447" t="n">
        <v>0.000553</v>
      </c>
      <c r="X447" t="inlineStr">
        <is>
          <t>T</t>
        </is>
      </c>
      <c r="Y447" t="n">
        <v>0.0006489999999999999</v>
      </c>
      <c r="Z447" s="2" t="n">
        <v>5e-06</v>
      </c>
      <c r="AA447" t="n">
        <v>5e-05</v>
      </c>
      <c r="AB447" t="n">
        <v>0.000249</v>
      </c>
      <c r="AC447" t="inlineStr">
        <is>
          <t>T</t>
        </is>
      </c>
      <c r="AD447" t="n">
        <v>2.58</v>
      </c>
      <c r="AE447" t="n">
        <v>0.00438</v>
      </c>
      <c r="AF447" t="n">
        <v>0.00177</v>
      </c>
      <c r="AG447" t="n">
        <v>1.2e-05</v>
      </c>
      <c r="AH447" t="n">
        <v>0.424</v>
      </c>
      <c r="AI447" t="n">
        <v>0.036</v>
      </c>
      <c r="AJ447" t="n">
        <v>0.000588</v>
      </c>
      <c r="AK447" t="n">
        <v>2.2</v>
      </c>
      <c r="AL447" t="n">
        <v>0.00159</v>
      </c>
      <c r="AM447" t="n">
        <v>0.00373</v>
      </c>
      <c r="AN447" t="n">
        <v>0.000474</v>
      </c>
      <c r="AO447" t="n">
        <v>0.027</v>
      </c>
      <c r="AP447" t="n">
        <v>0.00462</v>
      </c>
      <c r="AQ447" t="inlineStr">
        <is>
          <t>T</t>
        </is>
      </c>
      <c r="AR447" t="n">
        <v>0.00098</v>
      </c>
      <c r="AS447" t="inlineStr">
        <is>
          <t>T</t>
        </is>
      </c>
      <c r="AT447" t="n">
        <v>0.0124</v>
      </c>
      <c r="AU447" t="inlineStr">
        <is>
          <t>T</t>
        </is>
      </c>
      <c r="AV447" t="inlineStr">
        <is>
          <t>T</t>
        </is>
      </c>
      <c r="AW447" t="inlineStr">
        <is>
          <t>T</t>
        </is>
      </c>
      <c r="AX447" t="n">
        <v>0.06900000000000001</v>
      </c>
      <c r="AY447" t="n">
        <v>0.000335</v>
      </c>
      <c r="AZ447" t="n">
        <v>0.000492</v>
      </c>
      <c r="BA447" t="n">
        <v>0.000976</v>
      </c>
      <c r="BB447" t="n">
        <v>29.26</v>
      </c>
      <c r="BC447" t="n">
        <v>0.00072</v>
      </c>
      <c r="BD447" t="n">
        <v>0.000503</v>
      </c>
      <c r="BE447" t="n">
        <v>0.0142</v>
      </c>
      <c r="BF447" t="n">
        <v>0.000122</v>
      </c>
      <c r="BG447" t="n">
        <v>7.3e-05</v>
      </c>
      <c r="BH447" t="n">
        <v>2.3e-05</v>
      </c>
      <c r="BI447" t="n">
        <v>0.00134</v>
      </c>
      <c r="BJ447" t="n">
        <v>0.113</v>
      </c>
      <c r="BK447" t="n">
        <v>6.7e-05</v>
      </c>
      <c r="BL447" t="n">
        <v>1.3e-05</v>
      </c>
      <c r="BM447" t="n">
        <v>0.00045</v>
      </c>
      <c r="BN447" t="n">
        <v>0.000909</v>
      </c>
      <c r="BO447" t="n">
        <v>0.000331</v>
      </c>
      <c r="BP447" t="n">
        <v>0.00152</v>
      </c>
      <c r="BQ447" t="n">
        <v>8.4e-05</v>
      </c>
      <c r="BR447" t="n">
        <v>0.0207</v>
      </c>
      <c r="BS447" t="n">
        <v>0.0239</v>
      </c>
    </row>
    <row r="448">
      <c r="A448" t="inlineStr">
        <is>
          <t>OREAS0907b</t>
        </is>
      </c>
      <c r="B448" t="n">
        <v>0.000113</v>
      </c>
      <c r="C448" t="n">
        <v>7.09</v>
      </c>
      <c r="D448" t="n">
        <v>0.00308</v>
      </c>
      <c r="E448" t="n">
        <v>1.19e-05</v>
      </c>
      <c r="F448" s="2" t="n">
        <v>0.001</v>
      </c>
      <c r="G448" t="n">
        <v>0.2542</v>
      </c>
      <c r="H448" t="n">
        <v>0.000278</v>
      </c>
      <c r="I448" t="n">
        <v>0.0019</v>
      </c>
      <c r="J448" t="n">
        <v>0.551</v>
      </c>
      <c r="K448" t="n">
        <v>4.9e-05</v>
      </c>
      <c r="L448" t="n">
        <v>0.008999999999999999</v>
      </c>
      <c r="M448" t="inlineStr">
        <is>
          <t>T</t>
        </is>
      </c>
      <c r="N448" t="n">
        <v>0.00327</v>
      </c>
      <c r="O448" t="n">
        <v>0.00128</v>
      </c>
      <c r="P448" t="n">
        <v>0.00065</v>
      </c>
      <c r="Q448" t="n">
        <v>0.623</v>
      </c>
      <c r="R448" t="n">
        <v>0.000352</v>
      </c>
      <c r="S448" t="n">
        <v>0.000112</v>
      </c>
      <c r="T448" t="n">
        <v>0.000164</v>
      </c>
      <c r="U448" t="n">
        <v>7.33</v>
      </c>
      <c r="V448" t="n">
        <v>0.00325</v>
      </c>
      <c r="W448" t="n">
        <v>0.000588</v>
      </c>
      <c r="X448" t="n">
        <v>2e-05</v>
      </c>
      <c r="Y448" t="n">
        <v>0.000669</v>
      </c>
      <c r="Z448" t="inlineStr">
        <is>
          <t>T</t>
        </is>
      </c>
      <c r="AA448" t="n">
        <v>5.2e-05</v>
      </c>
      <c r="AB448" t="n">
        <v>0.00022</v>
      </c>
      <c r="AC448" t="inlineStr">
        <is>
          <t>T</t>
        </is>
      </c>
      <c r="AD448" t="n">
        <v>2.69</v>
      </c>
      <c r="AE448" t="n">
        <v>0.00428</v>
      </c>
      <c r="AF448" t="n">
        <v>0.00188</v>
      </c>
      <c r="AG448" t="n">
        <v>1.1e-05</v>
      </c>
      <c r="AH448" t="n">
        <v>0.329</v>
      </c>
      <c r="AI448" t="n">
        <v>0.031</v>
      </c>
      <c r="AJ448" t="n">
        <v>0.000752</v>
      </c>
      <c r="AK448" t="n">
        <v>2.3</v>
      </c>
      <c r="AL448" t="n">
        <v>0.00166</v>
      </c>
      <c r="AM448" t="n">
        <v>0.00378</v>
      </c>
      <c r="AN448" t="n">
        <v>0.000371</v>
      </c>
      <c r="AO448" t="n">
        <v>0.028</v>
      </c>
      <c r="AP448" t="n">
        <v>0.00369</v>
      </c>
      <c r="AQ448" t="inlineStr">
        <is>
          <t>T</t>
        </is>
      </c>
      <c r="AR448" t="n">
        <v>0.00101</v>
      </c>
      <c r="AS448" t="inlineStr">
        <is>
          <t>T</t>
        </is>
      </c>
      <c r="AT448" t="n">
        <v>0.00127</v>
      </c>
      <c r="AU448" t="n">
        <v>3e-07</v>
      </c>
      <c r="AV448" t="inlineStr">
        <is>
          <t>T</t>
        </is>
      </c>
      <c r="AW448" t="inlineStr">
        <is>
          <t>T</t>
        </is>
      </c>
      <c r="AX448" t="n">
        <v>0.083</v>
      </c>
      <c r="AY448" t="n">
        <v>0.000283</v>
      </c>
      <c r="AZ448" t="n">
        <v>0.000505</v>
      </c>
      <c r="BA448" t="n">
        <v>0.000874</v>
      </c>
      <c r="BB448" t="inlineStr">
        <is>
          <t>T</t>
        </is>
      </c>
      <c r="BC448" t="n">
        <v>0.000739</v>
      </c>
      <c r="BD448" t="n">
        <v>0.000466</v>
      </c>
      <c r="BE448" t="n">
        <v>0.015</v>
      </c>
      <c r="BF448" t="n">
        <v>0.000124</v>
      </c>
      <c r="BG448" t="n">
        <v>7.7e-05</v>
      </c>
      <c r="BH448" t="n">
        <v>3.3e-05</v>
      </c>
      <c r="BI448" t="n">
        <v>0.00139</v>
      </c>
      <c r="BJ448" t="n">
        <v>0.112</v>
      </c>
      <c r="BK448" t="n">
        <v>6.8e-05</v>
      </c>
      <c r="BL448" t="n">
        <v>1.3e-05</v>
      </c>
      <c r="BM448" t="n">
        <v>0.000466</v>
      </c>
      <c r="BN448" t="n">
        <v>0.000416</v>
      </c>
      <c r="BO448" t="n">
        <v>0.000293</v>
      </c>
      <c r="BP448" t="n">
        <v>0.00152</v>
      </c>
      <c r="BQ448" t="n">
        <v>7.6e-05</v>
      </c>
      <c r="BR448" t="n">
        <v>0.0171</v>
      </c>
      <c r="BS448" t="n">
        <v>0.0245</v>
      </c>
    </row>
    <row r="449">
      <c r="A449" t="inlineStr">
        <is>
          <t>OREAS0908</t>
        </is>
      </c>
      <c r="B449" t="n">
        <v>0.000232</v>
      </c>
      <c r="C449" t="n">
        <v>6.05</v>
      </c>
      <c r="D449" t="n">
        <v>0.0065</v>
      </c>
      <c r="E449" t="n">
        <v>1.87e-05</v>
      </c>
      <c r="F449" t="inlineStr">
        <is>
          <t>T</t>
        </is>
      </c>
      <c r="G449" t="n">
        <v>0.1868</v>
      </c>
      <c r="H449" t="n">
        <v>0.00022</v>
      </c>
      <c r="I449" t="n">
        <v>0.00433</v>
      </c>
      <c r="J449" t="n">
        <v>0.418</v>
      </c>
      <c r="K449" t="n">
        <v>7.9e-05</v>
      </c>
      <c r="L449" t="n">
        <v>0.0075</v>
      </c>
      <c r="M449" t="inlineStr">
        <is>
          <t>T</t>
        </is>
      </c>
      <c r="N449" t="n">
        <v>0.008699999999999999</v>
      </c>
      <c r="O449" t="n">
        <v>0.00108</v>
      </c>
      <c r="P449" t="n">
        <v>0.000486</v>
      </c>
      <c r="Q449" t="n">
        <v>1.26</v>
      </c>
      <c r="R449" t="n">
        <v>0.000315</v>
      </c>
      <c r="S449" t="n">
        <v>0.000127</v>
      </c>
      <c r="T449" t="n">
        <v>0.000176</v>
      </c>
      <c r="U449" t="n">
        <v>14.64</v>
      </c>
      <c r="V449" t="n">
        <v>0.00443</v>
      </c>
      <c r="W449" t="n">
        <v>0.000497</v>
      </c>
      <c r="X449" t="inlineStr">
        <is>
          <t>T</t>
        </is>
      </c>
      <c r="Y449" t="n">
        <v>0.000563</v>
      </c>
      <c r="Z449" s="2" t="n">
        <v>5e-06</v>
      </c>
      <c r="AA449" t="n">
        <v>4.9e-05</v>
      </c>
      <c r="AB449" t="n">
        <v>0.00049</v>
      </c>
      <c r="AC449" t="inlineStr">
        <is>
          <t>T</t>
        </is>
      </c>
      <c r="AD449" t="n">
        <v>2.01</v>
      </c>
      <c r="AE449" t="n">
        <v>0.00377</v>
      </c>
      <c r="AF449" t="n">
        <v>0.00144</v>
      </c>
      <c r="AG449" t="n">
        <v>1.8e-05</v>
      </c>
      <c r="AH449" t="n">
        <v>0.695</v>
      </c>
      <c r="AI449" t="n">
        <v>0.033</v>
      </c>
      <c r="AJ449" t="n">
        <v>0.000953</v>
      </c>
      <c r="AK449" t="n">
        <v>1.69</v>
      </c>
      <c r="AL449" t="n">
        <v>0.0013</v>
      </c>
      <c r="AM449" t="n">
        <v>0.00325</v>
      </c>
      <c r="AN449" t="n">
        <v>0.000727</v>
      </c>
      <c r="AO449" t="n">
        <v>0.026</v>
      </c>
      <c r="AP449" t="n">
        <v>0.0065</v>
      </c>
      <c r="AQ449" t="inlineStr">
        <is>
          <t>T</t>
        </is>
      </c>
      <c r="AR449" t="n">
        <v>0.000856</v>
      </c>
      <c r="AS449" t="inlineStr">
        <is>
          <t>T</t>
        </is>
      </c>
      <c r="AT449" t="n">
        <v>0.0097</v>
      </c>
      <c r="AU449" t="inlineStr">
        <is>
          <t>T</t>
        </is>
      </c>
      <c r="AV449" t="inlineStr">
        <is>
          <t>T</t>
        </is>
      </c>
      <c r="AW449" t="inlineStr">
        <is>
          <t>T</t>
        </is>
      </c>
      <c r="AX449" t="n">
        <v>0.128</v>
      </c>
      <c r="AY449" t="n">
        <v>0.00052</v>
      </c>
      <c r="AZ449" t="n">
        <v>0.000555</v>
      </c>
      <c r="BA449" t="n">
        <v>0.0019</v>
      </c>
      <c r="BB449" t="n">
        <v>25.9</v>
      </c>
      <c r="BC449" t="n">
        <v>0.000653</v>
      </c>
      <c r="BD449" t="n">
        <v>0.000622</v>
      </c>
      <c r="BE449" t="n">
        <v>0.0113</v>
      </c>
      <c r="BF449" t="n">
        <v>9.6e-05</v>
      </c>
      <c r="BG449" t="n">
        <v>6.499999999999999e-05</v>
      </c>
      <c r="BH449" t="n">
        <v>4.5e-05</v>
      </c>
      <c r="BI449" t="n">
        <v>0.0011</v>
      </c>
      <c r="BJ449" t="n">
        <v>0.111</v>
      </c>
      <c r="BK449" t="n">
        <v>5.7e-05</v>
      </c>
      <c r="BL449" t="n">
        <v>1.6e-05</v>
      </c>
      <c r="BM449" t="n">
        <v>0.000373</v>
      </c>
      <c r="BN449" t="n">
        <v>0.00128</v>
      </c>
      <c r="BO449" t="n">
        <v>0.000451</v>
      </c>
      <c r="BP449" t="n">
        <v>0.00144</v>
      </c>
      <c r="BQ449" t="n">
        <v>0.000113</v>
      </c>
      <c r="BR449" t="n">
        <v>0.0285</v>
      </c>
      <c r="BS449" t="n">
        <v>0.021</v>
      </c>
    </row>
    <row r="450">
      <c r="A450" t="inlineStr">
        <is>
          <t>OREAS0908b</t>
        </is>
      </c>
      <c r="B450" t="n">
        <v>0.000214</v>
      </c>
      <c r="C450" t="n">
        <v>6.39</v>
      </c>
      <c r="D450" t="n">
        <v>0.00381</v>
      </c>
      <c r="E450" t="n">
        <v>2.09e-05</v>
      </c>
      <c r="F450" s="2" t="n">
        <v>0.001</v>
      </c>
      <c r="G450" t="n">
        <v>0.2149</v>
      </c>
      <c r="H450" t="n">
        <v>0.000237</v>
      </c>
      <c r="I450" t="n">
        <v>0.00382</v>
      </c>
      <c r="J450" t="n">
        <v>0.487</v>
      </c>
      <c r="K450" t="n">
        <v>6.7e-05</v>
      </c>
      <c r="L450" t="n">
        <v>0.0081</v>
      </c>
      <c r="M450" t="inlineStr">
        <is>
          <t>T</t>
        </is>
      </c>
      <c r="N450" t="n">
        <v>0.0063</v>
      </c>
      <c r="O450" t="n">
        <v>0.000992</v>
      </c>
      <c r="P450" t="n">
        <v>0.000534</v>
      </c>
      <c r="Q450" t="n">
        <v>1.27</v>
      </c>
      <c r="R450" t="n">
        <v>0.000324</v>
      </c>
      <c r="S450" t="n">
        <v>0.000114</v>
      </c>
      <c r="T450" t="n">
        <v>0.000173</v>
      </c>
      <c r="U450" t="n">
        <v>12.33</v>
      </c>
      <c r="V450" t="n">
        <v>0.00419</v>
      </c>
      <c r="W450" t="n">
        <v>0.000534</v>
      </c>
      <c r="X450" t="n">
        <v>2.3e-05</v>
      </c>
      <c r="Y450" t="n">
        <v>0.000601</v>
      </c>
      <c r="Z450" t="inlineStr">
        <is>
          <t>T</t>
        </is>
      </c>
      <c r="AA450" t="n">
        <v>5e-05</v>
      </c>
      <c r="AB450" t="n">
        <v>0.000441</v>
      </c>
      <c r="AC450" t="inlineStr">
        <is>
          <t>T</t>
        </is>
      </c>
      <c r="AD450" t="n">
        <v>2.24</v>
      </c>
      <c r="AE450" t="n">
        <v>0.00399</v>
      </c>
      <c r="AF450" t="n">
        <v>0.00165</v>
      </c>
      <c r="AG450" t="n">
        <v>1.4e-05</v>
      </c>
      <c r="AH450" t="n">
        <v>0.506</v>
      </c>
      <c r="AI450" t="n">
        <v>0.03</v>
      </c>
      <c r="AJ450" t="n">
        <v>0.00129</v>
      </c>
      <c r="AK450" t="n">
        <v>1.93</v>
      </c>
      <c r="AL450" t="n">
        <v>0.0014</v>
      </c>
      <c r="AM450" t="n">
        <v>0.00342</v>
      </c>
      <c r="AN450" t="n">
        <v>0.000305</v>
      </c>
      <c r="AO450" t="n">
        <v>0.028</v>
      </c>
      <c r="AP450" t="n">
        <v>0.00493</v>
      </c>
      <c r="AQ450" t="inlineStr">
        <is>
          <t>T</t>
        </is>
      </c>
      <c r="AR450" t="n">
        <v>0.000907</v>
      </c>
      <c r="AS450" t="inlineStr">
        <is>
          <t>T</t>
        </is>
      </c>
      <c r="AT450" t="n">
        <v>0.00104</v>
      </c>
      <c r="AU450" t="n">
        <v>5e-07</v>
      </c>
      <c r="AV450" t="inlineStr">
        <is>
          <t>T</t>
        </is>
      </c>
      <c r="AW450" t="inlineStr">
        <is>
          <t>T</t>
        </is>
      </c>
      <c r="AX450" t="n">
        <v>0.161</v>
      </c>
      <c r="AY450" t="n">
        <v>0.000414</v>
      </c>
      <c r="AZ450" t="n">
        <v>0.000549</v>
      </c>
      <c r="BA450" t="n">
        <v>0.00181</v>
      </c>
      <c r="BB450" t="inlineStr">
        <is>
          <t>T</t>
        </is>
      </c>
      <c r="BC450" t="n">
        <v>0.00067</v>
      </c>
      <c r="BD450" t="n">
        <v>0.000575</v>
      </c>
      <c r="BE450" t="n">
        <v>0.0129</v>
      </c>
      <c r="BF450" t="n">
        <v>0.000102</v>
      </c>
      <c r="BG450" t="n">
        <v>7.1e-05</v>
      </c>
      <c r="BH450" t="n">
        <v>6.499999999999999e-05</v>
      </c>
      <c r="BI450" t="n">
        <v>0.00119</v>
      </c>
      <c r="BJ450" t="n">
        <v>0.101</v>
      </c>
      <c r="BK450" t="n">
        <v>6e-05</v>
      </c>
      <c r="BL450" t="n">
        <v>1.5e-05</v>
      </c>
      <c r="BM450" t="n">
        <v>0.000402</v>
      </c>
      <c r="BN450" t="n">
        <v>0.000507</v>
      </c>
      <c r="BO450" t="n">
        <v>0.000377</v>
      </c>
      <c r="BP450" t="n">
        <v>0.00144</v>
      </c>
      <c r="BQ450" t="n">
        <v>9.2e-05</v>
      </c>
      <c r="BR450" t="n">
        <v>0.0226</v>
      </c>
      <c r="BS450" t="n">
        <v>0.0224</v>
      </c>
    </row>
    <row r="451">
      <c r="A451" t="inlineStr">
        <is>
          <t>OREAS0091</t>
        </is>
      </c>
      <c r="B451" t="n">
        <v>1e-05</v>
      </c>
      <c r="C451" t="inlineStr">
        <is>
          <t>T</t>
        </is>
      </c>
      <c r="D451" t="inlineStr">
        <is>
          <t>T</t>
        </is>
      </c>
      <c r="E451" t="inlineStr">
        <is>
          <t>T</t>
        </is>
      </c>
      <c r="F451" t="inlineStr">
        <is>
          <t>T</t>
        </is>
      </c>
      <c r="G451" t="inlineStr">
        <is>
          <t>T</t>
        </is>
      </c>
      <c r="H451" t="inlineStr">
        <is>
          <t>T</t>
        </is>
      </c>
      <c r="I451" t="n">
        <v>0.000101</v>
      </c>
      <c r="J451" t="inlineStr">
        <is>
          <t>T</t>
        </is>
      </c>
      <c r="K451" t="inlineStr">
        <is>
          <t>T</t>
        </is>
      </c>
      <c r="L451" t="inlineStr">
        <is>
          <t>T</t>
        </is>
      </c>
      <c r="M451" t="inlineStr">
        <is>
          <t>T</t>
        </is>
      </c>
      <c r="N451" t="n">
        <v>0.00142</v>
      </c>
      <c r="O451" t="inlineStr">
        <is>
          <t>T</t>
        </is>
      </c>
      <c r="P451" t="inlineStr">
        <is>
          <t>T</t>
        </is>
      </c>
      <c r="Q451" t="n">
        <v>0.0265</v>
      </c>
      <c r="R451" t="inlineStr">
        <is>
          <t>T</t>
        </is>
      </c>
      <c r="S451" t="inlineStr">
        <is>
          <t>T</t>
        </is>
      </c>
      <c r="T451" t="inlineStr">
        <is>
          <t>T</t>
        </is>
      </c>
      <c r="U451" t="inlineStr">
        <is>
          <t>T</t>
        </is>
      </c>
      <c r="V451" t="inlineStr">
        <is>
          <t>T</t>
        </is>
      </c>
      <c r="W451" t="inlineStr">
        <is>
          <t>T</t>
        </is>
      </c>
      <c r="X451" t="inlineStr">
        <is>
          <t>T</t>
        </is>
      </c>
      <c r="Y451" t="inlineStr">
        <is>
          <t>T</t>
        </is>
      </c>
      <c r="Z451" t="inlineStr">
        <is>
          <t>T</t>
        </is>
      </c>
      <c r="AA451" t="inlineStr">
        <is>
          <t>T</t>
        </is>
      </c>
      <c r="AB451" t="inlineStr">
        <is>
          <t>T</t>
        </is>
      </c>
      <c r="AC451" t="inlineStr">
        <is>
          <t>T</t>
        </is>
      </c>
      <c r="AD451" t="inlineStr">
        <is>
          <t>T</t>
        </is>
      </c>
      <c r="AE451" t="inlineStr">
        <is>
          <t>T</t>
        </is>
      </c>
      <c r="AF451" t="inlineStr">
        <is>
          <t>T</t>
        </is>
      </c>
      <c r="AG451" t="inlineStr">
        <is>
          <t>T</t>
        </is>
      </c>
      <c r="AH451" t="inlineStr">
        <is>
          <t>T</t>
        </is>
      </c>
      <c r="AI451" t="inlineStr">
        <is>
          <t>T</t>
        </is>
      </c>
      <c r="AJ451" t="inlineStr">
        <is>
          <t>T</t>
        </is>
      </c>
      <c r="AK451" t="inlineStr">
        <is>
          <t>T</t>
        </is>
      </c>
      <c r="AL451" t="inlineStr">
        <is>
          <t>T</t>
        </is>
      </c>
      <c r="AM451" t="inlineStr">
        <is>
          <t>T</t>
        </is>
      </c>
      <c r="AN451" t="inlineStr">
        <is>
          <t>T</t>
        </is>
      </c>
      <c r="AO451" t="inlineStr">
        <is>
          <t>T</t>
        </is>
      </c>
      <c r="AP451" t="n">
        <v>0.000516</v>
      </c>
      <c r="AQ451" t="inlineStr">
        <is>
          <t>T</t>
        </is>
      </c>
      <c r="AR451" t="inlineStr">
        <is>
          <t>T</t>
        </is>
      </c>
      <c r="AS451" t="inlineStr">
        <is>
          <t>T</t>
        </is>
      </c>
      <c r="AT451" t="inlineStr">
        <is>
          <t>T</t>
        </is>
      </c>
      <c r="AU451" t="inlineStr">
        <is>
          <t>T</t>
        </is>
      </c>
      <c r="AV451" t="inlineStr">
        <is>
          <t>T</t>
        </is>
      </c>
      <c r="AW451" t="inlineStr">
        <is>
          <t>T</t>
        </is>
      </c>
      <c r="AX451" t="n">
        <v>0.08409999999999999</v>
      </c>
      <c r="AY451" t="n">
        <v>8.500000000000001e-05</v>
      </c>
      <c r="AZ451" t="inlineStr">
        <is>
          <t>T</t>
        </is>
      </c>
      <c r="BA451" t="n">
        <v>0.000128</v>
      </c>
      <c r="BB451" t="inlineStr">
        <is>
          <t>T</t>
        </is>
      </c>
      <c r="BC451" t="inlineStr">
        <is>
          <t>T</t>
        </is>
      </c>
      <c r="BD451" t="n">
        <v>0.0007470000000000001</v>
      </c>
      <c r="BE451" t="inlineStr">
        <is>
          <t>T</t>
        </is>
      </c>
      <c r="BF451" t="inlineStr">
        <is>
          <t>T</t>
        </is>
      </c>
      <c r="BG451" t="inlineStr">
        <is>
          <t>T</t>
        </is>
      </c>
      <c r="BH451" t="inlineStr">
        <is>
          <t>T</t>
        </is>
      </c>
      <c r="BI451" t="inlineStr">
        <is>
          <t>T</t>
        </is>
      </c>
      <c r="BJ451" t="inlineStr">
        <is>
          <t>T</t>
        </is>
      </c>
      <c r="BK451" t="inlineStr">
        <is>
          <t>T</t>
        </is>
      </c>
      <c r="BL451" t="inlineStr">
        <is>
          <t>T</t>
        </is>
      </c>
      <c r="BM451" t="inlineStr">
        <is>
          <t>T</t>
        </is>
      </c>
      <c r="BN451" t="inlineStr">
        <is>
          <t>T</t>
        </is>
      </c>
      <c r="BO451" t="inlineStr">
        <is>
          <t>T</t>
        </is>
      </c>
      <c r="BP451" t="inlineStr">
        <is>
          <t>T</t>
        </is>
      </c>
      <c r="BQ451" t="inlineStr">
        <is>
          <t>T</t>
        </is>
      </c>
      <c r="BR451" t="n">
        <v>0.0066</v>
      </c>
      <c r="BS451" t="inlineStr">
        <is>
          <t>T</t>
        </is>
      </c>
    </row>
    <row r="452">
      <c r="A452" t="inlineStr">
        <is>
          <t>OREAS0092</t>
        </is>
      </c>
      <c r="B452" t="n">
        <v>7.4e-05</v>
      </c>
      <c r="C452" t="inlineStr">
        <is>
          <t>T</t>
        </is>
      </c>
      <c r="D452" t="inlineStr">
        <is>
          <t>T</t>
        </is>
      </c>
      <c r="E452" t="inlineStr">
        <is>
          <t>T</t>
        </is>
      </c>
      <c r="F452" t="inlineStr">
        <is>
          <t>T</t>
        </is>
      </c>
      <c r="G452" t="inlineStr">
        <is>
          <t>T</t>
        </is>
      </c>
      <c r="H452" t="inlineStr">
        <is>
          <t>T</t>
        </is>
      </c>
      <c r="I452" t="n">
        <v>0.000244</v>
      </c>
      <c r="J452" t="inlineStr">
        <is>
          <t>T</t>
        </is>
      </c>
      <c r="K452" t="inlineStr">
        <is>
          <t>T</t>
        </is>
      </c>
      <c r="L452" t="inlineStr">
        <is>
          <t>T</t>
        </is>
      </c>
      <c r="M452" t="inlineStr">
        <is>
          <t>T</t>
        </is>
      </c>
      <c r="N452" t="n">
        <v>0.00163</v>
      </c>
      <c r="O452" t="inlineStr">
        <is>
          <t>T</t>
        </is>
      </c>
      <c r="P452" t="inlineStr">
        <is>
          <t>T</t>
        </is>
      </c>
      <c r="Q452" t="n">
        <v>0.2294</v>
      </c>
      <c r="R452" t="inlineStr">
        <is>
          <t>T</t>
        </is>
      </c>
      <c r="S452" t="inlineStr">
        <is>
          <t>T</t>
        </is>
      </c>
      <c r="T452" t="inlineStr">
        <is>
          <t>T</t>
        </is>
      </c>
      <c r="U452" t="inlineStr">
        <is>
          <t>T</t>
        </is>
      </c>
      <c r="V452" t="inlineStr">
        <is>
          <t>T</t>
        </is>
      </c>
      <c r="W452" t="inlineStr">
        <is>
          <t>T</t>
        </is>
      </c>
      <c r="X452" t="inlineStr">
        <is>
          <t>T</t>
        </is>
      </c>
      <c r="Y452" t="inlineStr">
        <is>
          <t>T</t>
        </is>
      </c>
      <c r="Z452" t="inlineStr">
        <is>
          <t>T</t>
        </is>
      </c>
      <c r="AA452" t="inlineStr">
        <is>
          <t>T</t>
        </is>
      </c>
      <c r="AB452" t="inlineStr">
        <is>
          <t>T</t>
        </is>
      </c>
      <c r="AC452" t="inlineStr">
        <is>
          <t>T</t>
        </is>
      </c>
      <c r="AD452" t="inlineStr">
        <is>
          <t>T</t>
        </is>
      </c>
      <c r="AE452" t="inlineStr">
        <is>
          <t>T</t>
        </is>
      </c>
      <c r="AF452" t="inlineStr">
        <is>
          <t>T</t>
        </is>
      </c>
      <c r="AG452" t="inlineStr">
        <is>
          <t>T</t>
        </is>
      </c>
      <c r="AH452" t="inlineStr">
        <is>
          <t>T</t>
        </is>
      </c>
      <c r="AI452" t="inlineStr">
        <is>
          <t>T</t>
        </is>
      </c>
      <c r="AJ452" t="inlineStr">
        <is>
          <t>T</t>
        </is>
      </c>
      <c r="AK452" t="inlineStr">
        <is>
          <t>T</t>
        </is>
      </c>
      <c r="AL452" t="inlineStr">
        <is>
          <t>T</t>
        </is>
      </c>
      <c r="AM452" t="inlineStr">
        <is>
          <t>T</t>
        </is>
      </c>
      <c r="AN452" t="inlineStr">
        <is>
          <t>T</t>
        </is>
      </c>
      <c r="AO452" t="inlineStr">
        <is>
          <t>T</t>
        </is>
      </c>
      <c r="AP452" t="n">
        <v>0.0009779999999999999</v>
      </c>
      <c r="AQ452" t="inlineStr">
        <is>
          <t>T</t>
        </is>
      </c>
      <c r="AR452" t="inlineStr">
        <is>
          <t>T</t>
        </is>
      </c>
      <c r="AS452" t="inlineStr">
        <is>
          <t>T</t>
        </is>
      </c>
      <c r="AT452" t="inlineStr">
        <is>
          <t>T</t>
        </is>
      </c>
      <c r="AU452" t="inlineStr">
        <is>
          <t>T</t>
        </is>
      </c>
      <c r="AV452" t="inlineStr">
        <is>
          <t>T</t>
        </is>
      </c>
      <c r="AW452" t="inlineStr">
        <is>
          <t>T</t>
        </is>
      </c>
      <c r="AX452" t="n">
        <v>0.3101</v>
      </c>
      <c r="AY452" t="n">
        <v>0.000116</v>
      </c>
      <c r="AZ452" t="inlineStr">
        <is>
          <t>T</t>
        </is>
      </c>
      <c r="BA452" t="n">
        <v>0.000375</v>
      </c>
      <c r="BB452" t="inlineStr">
        <is>
          <t>T</t>
        </is>
      </c>
      <c r="BC452" t="inlineStr">
        <is>
          <t>T</t>
        </is>
      </c>
      <c r="BD452" t="n">
        <v>0.00106</v>
      </c>
      <c r="BE452" t="inlineStr">
        <is>
          <t>T</t>
        </is>
      </c>
      <c r="BF452" t="inlineStr">
        <is>
          <t>T</t>
        </is>
      </c>
      <c r="BG452" t="inlineStr">
        <is>
          <t>T</t>
        </is>
      </c>
      <c r="BH452" t="inlineStr">
        <is>
          <t>T</t>
        </is>
      </c>
      <c r="BI452" t="inlineStr">
        <is>
          <t>T</t>
        </is>
      </c>
      <c r="BJ452" t="inlineStr">
        <is>
          <t>T</t>
        </is>
      </c>
      <c r="BK452" t="inlineStr">
        <is>
          <t>T</t>
        </is>
      </c>
      <c r="BL452" t="inlineStr">
        <is>
          <t>T</t>
        </is>
      </c>
      <c r="BM452" t="inlineStr">
        <is>
          <t>T</t>
        </is>
      </c>
      <c r="BN452" t="inlineStr">
        <is>
          <t>T</t>
        </is>
      </c>
      <c r="BO452" t="inlineStr">
        <is>
          <t>T</t>
        </is>
      </c>
      <c r="BP452" t="inlineStr">
        <is>
          <t>T</t>
        </is>
      </c>
      <c r="BQ452" t="inlineStr">
        <is>
          <t>T</t>
        </is>
      </c>
      <c r="BR452" t="n">
        <v>0.008800000000000001</v>
      </c>
      <c r="BS452" t="inlineStr">
        <is>
          <t>T</t>
        </is>
      </c>
    </row>
    <row r="453">
      <c r="A453" t="inlineStr">
        <is>
          <t>OREAS0920</t>
        </is>
      </c>
      <c r="B453" t="n">
        <v>9.9e-06</v>
      </c>
      <c r="C453" t="n">
        <v>7.69</v>
      </c>
      <c r="D453" t="n">
        <v>0.000513</v>
      </c>
      <c r="E453" s="2" t="n">
        <v>1e-06</v>
      </c>
      <c r="F453" s="2" t="n">
        <v>0.001</v>
      </c>
      <c r="G453" t="n">
        <v>0.0546</v>
      </c>
      <c r="H453" t="n">
        <v>0.000288</v>
      </c>
      <c r="I453" t="n">
        <v>6.9e-05</v>
      </c>
      <c r="J453" t="n">
        <v>0.497</v>
      </c>
      <c r="K453" s="2" t="n">
        <v>8e-06</v>
      </c>
      <c r="L453" t="n">
        <v>0.0094</v>
      </c>
      <c r="M453" t="inlineStr">
        <is>
          <t>T</t>
        </is>
      </c>
      <c r="N453" t="n">
        <v>0.00156</v>
      </c>
      <c r="O453" t="n">
        <v>0.007900000000000001</v>
      </c>
      <c r="P453" t="n">
        <v>0.0008630000000000001</v>
      </c>
      <c r="Q453" t="n">
        <v>0.0112</v>
      </c>
      <c r="R453" t="n">
        <v>0.000644</v>
      </c>
      <c r="S453" t="n">
        <v>0.000369</v>
      </c>
      <c r="T453" t="n">
        <v>0.00015</v>
      </c>
      <c r="U453" t="n">
        <v>4.14</v>
      </c>
      <c r="V453" t="n">
        <v>0.00208</v>
      </c>
      <c r="W453" t="n">
        <v>0.000697</v>
      </c>
      <c r="X453" s="2" t="n">
        <v>0.0002</v>
      </c>
      <c r="Y453" t="n">
        <v>0.00046</v>
      </c>
      <c r="Z453" s="2" t="n">
        <v>1e-06</v>
      </c>
      <c r="AA453" t="n">
        <v>0.000126</v>
      </c>
      <c r="AB453" t="n">
        <v>8.399999999999999e-06</v>
      </c>
      <c r="AC453" t="inlineStr">
        <is>
          <t>T</t>
        </is>
      </c>
      <c r="AD453" t="n">
        <v>2.89</v>
      </c>
      <c r="AE453" t="n">
        <v>0.00461</v>
      </c>
      <c r="AF453" t="n">
        <v>0.00291</v>
      </c>
      <c r="AG453" t="n">
        <v>5e-05</v>
      </c>
      <c r="AH453" t="n">
        <v>1.38</v>
      </c>
      <c r="AI453" t="n">
        <v>0.06</v>
      </c>
      <c r="AJ453" t="n">
        <v>4.6e-05</v>
      </c>
      <c r="AK453" t="n">
        <v>0.633</v>
      </c>
      <c r="AL453" t="n">
        <v>0.00174</v>
      </c>
      <c r="AM453" t="n">
        <v>0.00404</v>
      </c>
      <c r="AN453" t="n">
        <v>0.0044</v>
      </c>
      <c r="AO453" t="n">
        <v>0.07199999999999999</v>
      </c>
      <c r="AP453" t="n">
        <v>0.00235</v>
      </c>
      <c r="AQ453" t="inlineStr">
        <is>
          <t>T</t>
        </is>
      </c>
      <c r="AR453" t="n">
        <v>0.00109</v>
      </c>
      <c r="AS453" t="inlineStr">
        <is>
          <t>T</t>
        </is>
      </c>
      <c r="AT453" t="n">
        <v>0.0179</v>
      </c>
      <c r="AU453" s="2" t="n">
        <v>2e-07</v>
      </c>
      <c r="AV453" t="inlineStr">
        <is>
          <t>T</t>
        </is>
      </c>
      <c r="AW453" t="inlineStr">
        <is>
          <t>T</t>
        </is>
      </c>
      <c r="AX453" t="n">
        <v>0.031</v>
      </c>
      <c r="AY453" t="n">
        <v>0.000149</v>
      </c>
      <c r="AZ453" t="n">
        <v>0.00143</v>
      </c>
      <c r="BA453" s="2" t="n">
        <v>0.0002</v>
      </c>
      <c r="BB453" t="n">
        <v>30.72</v>
      </c>
      <c r="BC453" t="n">
        <v>0.000786</v>
      </c>
      <c r="BD453" t="n">
        <v>0.000504</v>
      </c>
      <c r="BE453" t="n">
        <v>0.008200000000000001</v>
      </c>
      <c r="BF453" t="n">
        <v>0.000125</v>
      </c>
      <c r="BG453" t="n">
        <v>0.000106</v>
      </c>
      <c r="BH453" s="2" t="n">
        <v>5e-06</v>
      </c>
      <c r="BI453" t="n">
        <v>0.00193</v>
      </c>
      <c r="BJ453" t="n">
        <v>0.488</v>
      </c>
      <c r="BK453" t="n">
        <v>9.2e-05</v>
      </c>
      <c r="BL453" t="n">
        <v>5.4e-05</v>
      </c>
      <c r="BM453" t="n">
        <v>0.000374</v>
      </c>
      <c r="BN453" t="n">
        <v>0.01</v>
      </c>
      <c r="BO453" t="n">
        <v>0.000311</v>
      </c>
      <c r="BP453" t="n">
        <v>0.00332</v>
      </c>
      <c r="BQ453" t="n">
        <v>0.000333</v>
      </c>
      <c r="BR453" t="n">
        <v>0.0116</v>
      </c>
      <c r="BS453" t="n">
        <v>0.0151</v>
      </c>
    </row>
    <row r="454">
      <c r="A454" t="inlineStr">
        <is>
          <t>OREAS0920b</t>
        </is>
      </c>
      <c r="B454" t="n">
        <v>1.74e-05</v>
      </c>
      <c r="C454" t="n">
        <v>6.79</v>
      </c>
      <c r="D454" t="n">
        <v>0.0113</v>
      </c>
      <c r="E454" t="n">
        <v>1.9e-06</v>
      </c>
      <c r="F454" t="n">
        <v>0.0138</v>
      </c>
      <c r="G454" t="n">
        <v>0.2105</v>
      </c>
      <c r="H454" t="n">
        <v>0.000259</v>
      </c>
      <c r="I454" t="n">
        <v>7.9e-05</v>
      </c>
      <c r="J454" t="n">
        <v>0.03</v>
      </c>
      <c r="K454" t="n">
        <v>4.2e-06</v>
      </c>
      <c r="L454" t="n">
        <v>0.008999999999999999</v>
      </c>
      <c r="M454" t="inlineStr">
        <is>
          <t>T</t>
        </is>
      </c>
      <c r="N454" t="n">
        <v>0.000163</v>
      </c>
      <c r="O454" t="n">
        <v>0.008699999999999999</v>
      </c>
      <c r="P454" t="n">
        <v>0.000443</v>
      </c>
      <c r="Q454" t="n">
        <v>0.0116</v>
      </c>
      <c r="R454" t="n">
        <v>0.000362</v>
      </c>
      <c r="S454" t="n">
        <v>0.000172</v>
      </c>
      <c r="T454" t="n">
        <v>0.000129</v>
      </c>
      <c r="U454" t="n">
        <v>3.03</v>
      </c>
      <c r="V454" t="n">
        <v>0.00203</v>
      </c>
      <c r="W454" t="n">
        <v>0.000549</v>
      </c>
      <c r="X454" t="n">
        <v>0.000233</v>
      </c>
      <c r="Y454" t="n">
        <v>0.000232</v>
      </c>
      <c r="Z454" t="inlineStr">
        <is>
          <t>T</t>
        </is>
      </c>
      <c r="AA454" t="n">
        <v>6.1e-05</v>
      </c>
      <c r="AB454" t="n">
        <v>7.5e-06</v>
      </c>
      <c r="AC454" t="inlineStr">
        <is>
          <t>T</t>
        </is>
      </c>
      <c r="AD454" t="n">
        <v>2.71</v>
      </c>
      <c r="AE454" t="n">
        <v>0.00435</v>
      </c>
      <c r="AF454" t="n">
        <v>0.00213</v>
      </c>
      <c r="AG454" t="n">
        <v>2.6e-05</v>
      </c>
      <c r="AH454" t="n">
        <v>0.377</v>
      </c>
      <c r="AI454" t="n">
        <v>0.007</v>
      </c>
      <c r="AJ454" t="n">
        <v>0.000293</v>
      </c>
      <c r="AK454" t="n">
        <v>0.098</v>
      </c>
      <c r="AL454" t="n">
        <v>0.000504</v>
      </c>
      <c r="AM454" t="n">
        <v>0.00362</v>
      </c>
      <c r="AN454" t="n">
        <v>0.0009</v>
      </c>
      <c r="AO454" t="n">
        <v>0.032</v>
      </c>
      <c r="AP454" t="n">
        <v>0.00264</v>
      </c>
      <c r="AQ454" t="inlineStr">
        <is>
          <t>T</t>
        </is>
      </c>
      <c r="AR454" t="n">
        <v>0.00101</v>
      </c>
      <c r="AS454" t="inlineStr">
        <is>
          <t>T</t>
        </is>
      </c>
      <c r="AT454" t="n">
        <v>0.0154</v>
      </c>
      <c r="AU454" s="2" t="n">
        <v>2e-07</v>
      </c>
      <c r="AV454" t="inlineStr">
        <is>
          <t>T</t>
        </is>
      </c>
      <c r="AW454" t="inlineStr">
        <is>
          <t>T</t>
        </is>
      </c>
      <c r="AX454" t="n">
        <v>0.029</v>
      </c>
      <c r="AY454" t="n">
        <v>0.000397</v>
      </c>
      <c r="AZ454" t="n">
        <v>0.00125</v>
      </c>
      <c r="BA454" t="n">
        <v>0.000237</v>
      </c>
      <c r="BB454" t="n">
        <v>35.16</v>
      </c>
      <c r="BC454" t="n">
        <v>0.000675</v>
      </c>
      <c r="BD454" t="n">
        <v>0.000391</v>
      </c>
      <c r="BE454" t="n">
        <v>0.0057</v>
      </c>
      <c r="BF454" t="n">
        <v>4e-05</v>
      </c>
      <c r="BG454" t="n">
        <v>7.1e-05</v>
      </c>
      <c r="BH454" s="2" t="n">
        <v>0.0001</v>
      </c>
      <c r="BI454" t="n">
        <v>0.00155</v>
      </c>
      <c r="BJ454" t="n">
        <v>0.226</v>
      </c>
      <c r="BK454" t="n">
        <v>8.500000000000001e-05</v>
      </c>
      <c r="BL454" t="n">
        <v>2.5e-05</v>
      </c>
      <c r="BM454" t="n">
        <v>0.000406</v>
      </c>
      <c r="BN454" t="n">
        <v>0.0176</v>
      </c>
      <c r="BO454" t="n">
        <v>0.000191</v>
      </c>
      <c r="BP454" t="n">
        <v>0.00155</v>
      </c>
      <c r="BQ454" t="n">
        <v>0.000161</v>
      </c>
      <c r="BR454" t="n">
        <v>0.0057</v>
      </c>
      <c r="BS454" t="n">
        <v>0.008</v>
      </c>
    </row>
    <row r="455">
      <c r="A455" t="inlineStr">
        <is>
          <t>OREAS0921</t>
        </is>
      </c>
      <c r="B455" t="n">
        <v>1.64e-05</v>
      </c>
      <c r="C455" t="n">
        <v>7.62</v>
      </c>
      <c r="D455" t="n">
        <v>0.000515</v>
      </c>
      <c r="E455" s="2" t="n">
        <v>5e-07</v>
      </c>
      <c r="F455" s="2" t="n">
        <v>0.001</v>
      </c>
      <c r="G455" t="n">
        <v>0.0537</v>
      </c>
      <c r="H455" t="n">
        <v>0.000283</v>
      </c>
      <c r="I455" t="n">
        <v>0.00012</v>
      </c>
      <c r="J455" t="n">
        <v>0.496</v>
      </c>
      <c r="K455" s="2" t="n">
        <v>2e-05</v>
      </c>
      <c r="L455" t="n">
        <v>0.0091</v>
      </c>
      <c r="M455" t="inlineStr">
        <is>
          <t>T</t>
        </is>
      </c>
      <c r="N455" t="n">
        <v>0.00165</v>
      </c>
      <c r="O455" t="n">
        <v>0.007900000000000001</v>
      </c>
      <c r="P455" t="n">
        <v>0.000853</v>
      </c>
      <c r="Q455" t="n">
        <v>0.0274</v>
      </c>
      <c r="R455" t="n">
        <v>0.000625</v>
      </c>
      <c r="S455" t="n">
        <v>0.000361</v>
      </c>
      <c r="T455" t="n">
        <v>0.000148</v>
      </c>
      <c r="U455" t="n">
        <v>4.3</v>
      </c>
      <c r="V455" t="n">
        <v>0.00213</v>
      </c>
      <c r="W455" t="n">
        <v>0.000683</v>
      </c>
      <c r="X455" s="2" t="n">
        <v>0.0002</v>
      </c>
      <c r="Y455" t="n">
        <v>0.000445</v>
      </c>
      <c r="Z455" s="2" t="n">
        <v>2e-06</v>
      </c>
      <c r="AA455" t="n">
        <v>0.000123</v>
      </c>
      <c r="AB455" t="n">
        <v>1.1e-05</v>
      </c>
      <c r="AC455" t="inlineStr">
        <is>
          <t>T</t>
        </is>
      </c>
      <c r="AD455" t="n">
        <v>2.84</v>
      </c>
      <c r="AE455" t="n">
        <v>0.00459</v>
      </c>
      <c r="AF455" t="n">
        <v>0.00289</v>
      </c>
      <c r="AG455" t="n">
        <v>4.9e-05</v>
      </c>
      <c r="AH455" t="n">
        <v>1.42</v>
      </c>
      <c r="AI455" t="n">
        <v>0.064</v>
      </c>
      <c r="AJ455" t="n">
        <v>5e-05</v>
      </c>
      <c r="AK455" t="n">
        <v>0.607</v>
      </c>
      <c r="AL455" t="n">
        <v>0.00171</v>
      </c>
      <c r="AM455" t="n">
        <v>0.00398</v>
      </c>
      <c r="AN455" t="n">
        <v>0.00419</v>
      </c>
      <c r="AO455" t="n">
        <v>0.07000000000000001</v>
      </c>
      <c r="AP455" t="n">
        <v>0.0028</v>
      </c>
      <c r="AQ455" t="inlineStr">
        <is>
          <t>T</t>
        </is>
      </c>
      <c r="AR455" t="n">
        <v>0.00107</v>
      </c>
      <c r="AS455" t="inlineStr">
        <is>
          <t>T</t>
        </is>
      </c>
      <c r="AT455" t="n">
        <v>0.0178</v>
      </c>
      <c r="AU455" s="2" t="n">
        <v>2e-07</v>
      </c>
      <c r="AV455" t="inlineStr">
        <is>
          <t>T</t>
        </is>
      </c>
      <c r="AW455" t="inlineStr">
        <is>
          <t>T</t>
        </is>
      </c>
      <c r="AX455" t="n">
        <v>0.067</v>
      </c>
      <c r="AY455" t="n">
        <v>0.000144</v>
      </c>
      <c r="AZ455" t="n">
        <v>0.00142</v>
      </c>
      <c r="BA455" s="2" t="n">
        <v>0.0002</v>
      </c>
      <c r="BB455" t="n">
        <v>30.68</v>
      </c>
      <c r="BC455" t="n">
        <v>0.000793</v>
      </c>
      <c r="BD455" t="n">
        <v>0.0005820000000000001</v>
      </c>
      <c r="BE455" t="n">
        <v>0.0078</v>
      </c>
      <c r="BF455" t="n">
        <v>0.000132</v>
      </c>
      <c r="BG455" t="n">
        <v>0.000105</v>
      </c>
      <c r="BH455" s="2" t="n">
        <v>5e-06</v>
      </c>
      <c r="BI455" t="n">
        <v>0.00187</v>
      </c>
      <c r="BJ455" t="n">
        <v>0.467</v>
      </c>
      <c r="BK455" t="n">
        <v>9.1e-05</v>
      </c>
      <c r="BL455" t="n">
        <v>5.3e-05</v>
      </c>
      <c r="BM455" t="n">
        <v>0.000369</v>
      </c>
      <c r="BN455" t="n">
        <v>0.0097</v>
      </c>
      <c r="BO455" t="n">
        <v>0.000305</v>
      </c>
      <c r="BP455" t="n">
        <v>0.00327</v>
      </c>
      <c r="BQ455" t="n">
        <v>0.000322</v>
      </c>
      <c r="BR455" t="n">
        <v>0.0132</v>
      </c>
      <c r="BS455" t="n">
        <v>0.0147</v>
      </c>
    </row>
    <row r="456">
      <c r="A456" t="inlineStr">
        <is>
          <t>OREAS0921b</t>
        </is>
      </c>
      <c r="B456" t="n">
        <v>2.44e-05</v>
      </c>
      <c r="C456" t="n">
        <v>6.82</v>
      </c>
      <c r="D456" t="n">
        <v>0.0104</v>
      </c>
      <c r="E456" s="2" t="n">
        <v>2e-06</v>
      </c>
      <c r="F456" t="n">
        <v>0.0131</v>
      </c>
      <c r="G456" t="n">
        <v>0.1979</v>
      </c>
      <c r="H456" t="n">
        <v>0.000256</v>
      </c>
      <c r="I456" t="n">
        <v>0.00013</v>
      </c>
      <c r="J456" t="n">
        <v>0.074</v>
      </c>
      <c r="K456" t="n">
        <v>6.8e-06</v>
      </c>
      <c r="L456" t="n">
        <v>0.0089</v>
      </c>
      <c r="M456" t="inlineStr">
        <is>
          <t>T</t>
        </is>
      </c>
      <c r="N456" t="n">
        <v>0.000336</v>
      </c>
      <c r="O456" t="n">
        <v>0.008800000000000001</v>
      </c>
      <c r="P456" t="n">
        <v>0.00045</v>
      </c>
      <c r="Q456" t="n">
        <v>0.0254</v>
      </c>
      <c r="R456" t="n">
        <v>0.000378</v>
      </c>
      <c r="S456" t="n">
        <v>0.000178</v>
      </c>
      <c r="T456" t="n">
        <v>0.000129</v>
      </c>
      <c r="U456" t="n">
        <v>3.3</v>
      </c>
      <c r="V456" t="n">
        <v>0.00201</v>
      </c>
      <c r="W456" t="n">
        <v>0.000545</v>
      </c>
      <c r="X456" t="n">
        <v>1.2e-05</v>
      </c>
      <c r="Y456" t="n">
        <v>0.000236</v>
      </c>
      <c r="Z456" t="inlineStr">
        <is>
          <t>T</t>
        </is>
      </c>
      <c r="AA456" t="n">
        <v>6.4e-05</v>
      </c>
      <c r="AB456" t="n">
        <v>1e-05</v>
      </c>
      <c r="AC456" t="inlineStr">
        <is>
          <t>T</t>
        </is>
      </c>
      <c r="AD456" t="n">
        <v>2.69</v>
      </c>
      <c r="AE456" t="n">
        <v>0.00432</v>
      </c>
      <c r="AF456" t="n">
        <v>0.00222</v>
      </c>
      <c r="AG456" t="n">
        <v>2.7e-05</v>
      </c>
      <c r="AH456" t="n">
        <v>0.501</v>
      </c>
      <c r="AI456" t="n">
        <v>0.015</v>
      </c>
      <c r="AJ456" t="n">
        <v>0.000286</v>
      </c>
      <c r="AK456" t="n">
        <v>0.114</v>
      </c>
      <c r="AL456" t="n">
        <v>0.000585</v>
      </c>
      <c r="AM456" t="n">
        <v>0.00359</v>
      </c>
      <c r="AN456" t="n">
        <v>0.00113</v>
      </c>
      <c r="AO456" t="n">
        <v>0.034</v>
      </c>
      <c r="AP456" t="n">
        <v>0.0031</v>
      </c>
      <c r="AQ456" t="inlineStr">
        <is>
          <t>T</t>
        </is>
      </c>
      <c r="AR456" t="n">
        <v>0.000992</v>
      </c>
      <c r="AS456" t="inlineStr">
        <is>
          <t>T</t>
        </is>
      </c>
      <c r="AT456" t="n">
        <v>0.0156</v>
      </c>
      <c r="AU456" s="2" t="n">
        <v>2e-07</v>
      </c>
      <c r="AV456" t="inlineStr">
        <is>
          <t>T</t>
        </is>
      </c>
      <c r="AW456" t="inlineStr">
        <is>
          <t>T</t>
        </is>
      </c>
      <c r="AX456" t="n">
        <v>0.061</v>
      </c>
      <c r="AY456" t="n">
        <v>0.000371</v>
      </c>
      <c r="AZ456" t="n">
        <v>0.00125</v>
      </c>
      <c r="BA456" t="n">
        <v>0.00024</v>
      </c>
      <c r="BB456" t="n">
        <v>34.87</v>
      </c>
      <c r="BC456" t="n">
        <v>0.00068</v>
      </c>
      <c r="BD456" t="n">
        <v>0.000454</v>
      </c>
      <c r="BE456" t="n">
        <v>0.0054</v>
      </c>
      <c r="BF456" t="n">
        <v>4.7e-05</v>
      </c>
      <c r="BG456" t="n">
        <v>6.8e-05</v>
      </c>
      <c r="BH456" s="2" t="n">
        <v>0.0001</v>
      </c>
      <c r="BI456" t="n">
        <v>0.00157</v>
      </c>
      <c r="BJ456" t="n">
        <v>0.234</v>
      </c>
      <c r="BK456" t="n">
        <v>8.500000000000001e-05</v>
      </c>
      <c r="BL456" t="n">
        <v>2.6e-05</v>
      </c>
      <c r="BM456" t="n">
        <v>0.000392</v>
      </c>
      <c r="BN456" t="n">
        <v>0.017</v>
      </c>
      <c r="BO456" t="n">
        <v>0.000206</v>
      </c>
      <c r="BP456" t="n">
        <v>0.0016</v>
      </c>
      <c r="BQ456" t="n">
        <v>0.000172</v>
      </c>
      <c r="BR456" t="n">
        <v>0.008200000000000001</v>
      </c>
      <c r="BS456" t="n">
        <v>0.008200000000000001</v>
      </c>
    </row>
    <row r="457">
      <c r="A457" t="inlineStr">
        <is>
          <t>OREAS0922</t>
        </is>
      </c>
      <c r="B457" t="n">
        <v>8.509999999999999e-05</v>
      </c>
      <c r="C457" t="n">
        <v>7.33</v>
      </c>
      <c r="D457" t="n">
        <v>0.000691</v>
      </c>
      <c r="E457" s="2" t="n">
        <v>5e-07</v>
      </c>
      <c r="F457" t="inlineStr">
        <is>
          <t>T</t>
        </is>
      </c>
      <c r="G457" t="n">
        <v>0.0468</v>
      </c>
      <c r="H457" t="n">
        <v>0.00024</v>
      </c>
      <c r="I457" t="n">
        <v>0.00101</v>
      </c>
      <c r="J457" t="n">
        <v>0.475</v>
      </c>
      <c r="K457" t="n">
        <v>2.9e-05</v>
      </c>
      <c r="L457" t="n">
        <v>0.0086</v>
      </c>
      <c r="M457" t="inlineStr">
        <is>
          <t>T</t>
        </is>
      </c>
      <c r="N457" t="n">
        <v>0.00204</v>
      </c>
      <c r="O457" t="n">
        <v>0.0075</v>
      </c>
      <c r="P457" t="n">
        <v>0.000727</v>
      </c>
      <c r="Q457" t="n">
        <v>0.2122</v>
      </c>
      <c r="R457" t="n">
        <v>0.000539</v>
      </c>
      <c r="S457" t="n">
        <v>0.000311</v>
      </c>
      <c r="T457" t="n">
        <v>0.000139</v>
      </c>
      <c r="U457" t="n">
        <v>5.53</v>
      </c>
      <c r="V457" t="n">
        <v>0.00204</v>
      </c>
      <c r="W457" t="n">
        <v>0.000618</v>
      </c>
      <c r="X457" s="2" t="n">
        <v>0.0002</v>
      </c>
      <c r="Y457" t="n">
        <v>0.000378</v>
      </c>
      <c r="Z457" s="2" t="n">
        <v>5e-06</v>
      </c>
      <c r="AA457" t="n">
        <v>0.000104</v>
      </c>
      <c r="AB457" t="n">
        <v>3.1e-05</v>
      </c>
      <c r="AC457" t="inlineStr">
        <is>
          <t>T</t>
        </is>
      </c>
      <c r="AD457" t="n">
        <v>2.54</v>
      </c>
      <c r="AE457" t="n">
        <v>0.00434</v>
      </c>
      <c r="AF457" t="n">
        <v>0.00308</v>
      </c>
      <c r="AG457" t="n">
        <v>4.1e-05</v>
      </c>
      <c r="AH457" t="n">
        <v>1.58</v>
      </c>
      <c r="AI457" t="n">
        <v>0.083</v>
      </c>
      <c r="AJ457" t="n">
        <v>7.4e-05</v>
      </c>
      <c r="AK457" t="n">
        <v>0.441</v>
      </c>
      <c r="AL457" t="n">
        <v>0.00149</v>
      </c>
      <c r="AM457" t="n">
        <v>0.00367</v>
      </c>
      <c r="AN457" t="n">
        <v>0.00434</v>
      </c>
      <c r="AO457" t="n">
        <v>0.066</v>
      </c>
      <c r="AP457" t="n">
        <v>0.0059</v>
      </c>
      <c r="AQ457" t="inlineStr">
        <is>
          <t>T</t>
        </is>
      </c>
      <c r="AR457" t="n">
        <v>0.001</v>
      </c>
      <c r="AS457" t="inlineStr">
        <is>
          <t>T</t>
        </is>
      </c>
      <c r="AT457" t="n">
        <v>0.0167</v>
      </c>
      <c r="AU457" s="2" t="n">
        <v>2e-07</v>
      </c>
      <c r="AV457" t="inlineStr">
        <is>
          <t>T</t>
        </is>
      </c>
      <c r="AW457" t="inlineStr">
        <is>
          <t>T</t>
        </is>
      </c>
      <c r="AX457" t="n">
        <v>0.386</v>
      </c>
      <c r="AY457" t="n">
        <v>0.000135</v>
      </c>
      <c r="AZ457" t="n">
        <v>0.00131</v>
      </c>
      <c r="BA457" t="n">
        <v>0.000376</v>
      </c>
      <c r="BB457" t="n">
        <v>30.51</v>
      </c>
      <c r="BC457" t="n">
        <v>0.000731</v>
      </c>
      <c r="BD457" t="n">
        <v>0.000995</v>
      </c>
      <c r="BE457" t="n">
        <v>0.0058</v>
      </c>
      <c r="BF457" t="n">
        <v>0.000124</v>
      </c>
      <c r="BG457" t="n">
        <v>9.3e-05</v>
      </c>
      <c r="BH457" s="2" t="n">
        <v>3e-06</v>
      </c>
      <c r="BI457" t="n">
        <v>0.00172</v>
      </c>
      <c r="BJ457" t="n">
        <v>0.427</v>
      </c>
      <c r="BK457" t="n">
        <v>8.500000000000001e-05</v>
      </c>
      <c r="BL457" t="n">
        <v>4.4e-05</v>
      </c>
      <c r="BM457" t="n">
        <v>0.000331</v>
      </c>
      <c r="BN457" t="n">
        <v>0.0092</v>
      </c>
      <c r="BO457" t="n">
        <v>0.000381</v>
      </c>
      <c r="BP457" t="n">
        <v>0.00289</v>
      </c>
      <c r="BQ457" t="n">
        <v>0.00028</v>
      </c>
      <c r="BR457" t="n">
        <v>0.0267</v>
      </c>
      <c r="BS457" t="n">
        <v>0.0127</v>
      </c>
    </row>
    <row r="458">
      <c r="A458" t="inlineStr">
        <is>
          <t>OREAS0923</t>
        </is>
      </c>
      <c r="B458" t="n">
        <v>0.000162</v>
      </c>
      <c r="C458" t="n">
        <v>7.29</v>
      </c>
      <c r="D458" t="n">
        <v>0.000761</v>
      </c>
      <c r="E458" s="2" t="n">
        <v>5e-07</v>
      </c>
      <c r="F458" s="2" t="n">
        <v>0.001</v>
      </c>
      <c r="G458" t="n">
        <v>0.0434</v>
      </c>
      <c r="H458" t="n">
        <v>0.000242</v>
      </c>
      <c r="I458" t="n">
        <v>0.00214</v>
      </c>
      <c r="J458" t="n">
        <v>0.473</v>
      </c>
      <c r="K458" t="n">
        <v>4.2e-05</v>
      </c>
      <c r="L458" t="n">
        <v>0.0083</v>
      </c>
      <c r="M458" t="inlineStr">
        <is>
          <t>T</t>
        </is>
      </c>
      <c r="N458" t="n">
        <v>0.00231</v>
      </c>
      <c r="O458" t="n">
        <v>0.0071</v>
      </c>
      <c r="P458" t="n">
        <v>0.00067</v>
      </c>
      <c r="Q458" t="n">
        <v>0.423</v>
      </c>
      <c r="R458" t="n">
        <v>0.000505</v>
      </c>
      <c r="S458" t="n">
        <v>0.000286</v>
      </c>
      <c r="T458" t="n">
        <v>0.000137</v>
      </c>
      <c r="U458" t="n">
        <v>6.43</v>
      </c>
      <c r="V458" t="n">
        <v>0.00203</v>
      </c>
      <c r="W458" t="n">
        <v>0.0005730000000000001</v>
      </c>
      <c r="X458" s="2" t="n">
        <v>0.0002</v>
      </c>
      <c r="Y458" t="n">
        <v>0.000342</v>
      </c>
      <c r="Z458" s="2" t="n">
        <v>0.0001</v>
      </c>
      <c r="AA458" t="n">
        <v>9.6e-05</v>
      </c>
      <c r="AB458" t="n">
        <v>5.2e-05</v>
      </c>
      <c r="AC458" t="inlineStr">
        <is>
          <t>T</t>
        </is>
      </c>
      <c r="AD458" t="n">
        <v>2.51</v>
      </c>
      <c r="AE458" t="n">
        <v>0.00422</v>
      </c>
      <c r="AF458" t="n">
        <v>0.00314</v>
      </c>
      <c r="AG458" t="n">
        <v>3.9e-05</v>
      </c>
      <c r="AH458" t="n">
        <v>1.69</v>
      </c>
      <c r="AI458" t="n">
        <v>0.095</v>
      </c>
      <c r="AJ458" t="n">
        <v>9.3e-05</v>
      </c>
      <c r="AK458" t="n">
        <v>0.324</v>
      </c>
      <c r="AL458" t="n">
        <v>0.00141</v>
      </c>
      <c r="AM458" t="n">
        <v>0.00354</v>
      </c>
      <c r="AN458" t="n">
        <v>0.00407</v>
      </c>
      <c r="AO458" t="n">
        <v>0.063</v>
      </c>
      <c r="AP458" t="n">
        <v>0.0083</v>
      </c>
      <c r="AQ458" t="inlineStr">
        <is>
          <t>T</t>
        </is>
      </c>
      <c r="AR458" t="n">
        <v>0.000958</v>
      </c>
      <c r="AS458" t="inlineStr">
        <is>
          <t>T</t>
        </is>
      </c>
      <c r="AT458" t="n">
        <v>0.0169</v>
      </c>
      <c r="AU458" s="2" t="n">
        <v>2e-07</v>
      </c>
      <c r="AV458" t="inlineStr">
        <is>
          <t>T</t>
        </is>
      </c>
      <c r="AW458" t="inlineStr">
        <is>
          <t>T</t>
        </is>
      </c>
      <c r="AX458" t="n">
        <v>0.6909999999999999</v>
      </c>
      <c r="AY458" t="n">
        <v>0.000129</v>
      </c>
      <c r="AZ458" t="n">
        <v>0.00131</v>
      </c>
      <c r="BA458" t="n">
        <v>0.000654</v>
      </c>
      <c r="BB458" t="n">
        <v>29.67</v>
      </c>
      <c r="BC458" t="n">
        <v>0.000701</v>
      </c>
      <c r="BD458" t="n">
        <v>0.00133</v>
      </c>
      <c r="BE458" t="n">
        <v>0.0043</v>
      </c>
      <c r="BF458" t="n">
        <v>0.000111</v>
      </c>
      <c r="BG458" t="n">
        <v>8.500000000000001e-05</v>
      </c>
      <c r="BH458" s="2" t="n">
        <v>0.0001</v>
      </c>
      <c r="BI458" t="n">
        <v>0.00165</v>
      </c>
      <c r="BJ458" t="n">
        <v>0.405</v>
      </c>
      <c r="BK458" t="n">
        <v>8.6e-05</v>
      </c>
      <c r="BL458" t="n">
        <v>4.1e-05</v>
      </c>
      <c r="BM458" t="n">
        <v>0.000306</v>
      </c>
      <c r="BN458" t="n">
        <v>0.009299999999999999</v>
      </c>
      <c r="BO458" t="n">
        <v>0.000485</v>
      </c>
      <c r="BP458" t="n">
        <v>0.00264</v>
      </c>
      <c r="BQ458" t="n">
        <v>0.000257</v>
      </c>
      <c r="BR458" t="n">
        <v>0.0345</v>
      </c>
      <c r="BS458" t="n">
        <v>0.0116</v>
      </c>
    </row>
    <row r="459">
      <c r="A459" t="inlineStr">
        <is>
          <t>OREAS0924</t>
        </is>
      </c>
      <c r="B459" t="n">
        <v>0.000192</v>
      </c>
      <c r="C459" t="n">
        <v>7.49</v>
      </c>
      <c r="D459" t="n">
        <v>0.000849</v>
      </c>
      <c r="E459" s="2" t="n">
        <v>5e-07</v>
      </c>
      <c r="F459" t="inlineStr">
        <is>
          <t>T</t>
        </is>
      </c>
      <c r="G459" t="n">
        <v>0.0442</v>
      </c>
      <c r="H459" t="n">
        <v>0.000242</v>
      </c>
      <c r="I459" t="n">
        <v>0.00273</v>
      </c>
      <c r="J459" t="n">
        <v>0.469</v>
      </c>
      <c r="K459" t="n">
        <v>4.8e-05</v>
      </c>
      <c r="L459" t="n">
        <v>0.008500000000000001</v>
      </c>
      <c r="M459" t="inlineStr">
        <is>
          <t>T</t>
        </is>
      </c>
      <c r="N459" t="n">
        <v>0.00234</v>
      </c>
      <c r="O459" t="n">
        <v>0.0074</v>
      </c>
      <c r="P459" t="n">
        <v>0.000673</v>
      </c>
      <c r="Q459" t="n">
        <v>0.512</v>
      </c>
      <c r="R459" t="n">
        <v>0.00051</v>
      </c>
      <c r="S459" t="n">
        <v>0.000289</v>
      </c>
      <c r="T459" t="n">
        <v>0.000136</v>
      </c>
      <c r="U459" t="n">
        <v>6.46</v>
      </c>
      <c r="V459" t="n">
        <v>0.00212</v>
      </c>
      <c r="W459" t="n">
        <v>0.000578</v>
      </c>
      <c r="X459" s="2" t="n">
        <v>0.0002</v>
      </c>
      <c r="Y459" t="n">
        <v>0.000333</v>
      </c>
      <c r="Z459" s="2" t="n">
        <v>5e-06</v>
      </c>
      <c r="AA459" t="n">
        <v>9.8e-05</v>
      </c>
      <c r="AB459" t="n">
        <v>5.9e-05</v>
      </c>
      <c r="AC459" t="inlineStr">
        <is>
          <t>T</t>
        </is>
      </c>
      <c r="AD459" t="n">
        <v>2.61</v>
      </c>
      <c r="AE459" t="n">
        <v>0.00425</v>
      </c>
      <c r="AF459" t="n">
        <v>0.00317</v>
      </c>
      <c r="AG459" t="n">
        <v>3.9e-05</v>
      </c>
      <c r="AH459" t="n">
        <v>1.72</v>
      </c>
      <c r="AI459" t="n">
        <v>0.095</v>
      </c>
      <c r="AJ459" t="n">
        <v>9.399999999999999e-05</v>
      </c>
      <c r="AK459" t="n">
        <v>0.323</v>
      </c>
      <c r="AL459" t="n">
        <v>0.0014</v>
      </c>
      <c r="AM459" t="n">
        <v>0.0036</v>
      </c>
      <c r="AN459" t="n">
        <v>0.00385</v>
      </c>
      <c r="AO459" t="n">
        <v>0.064</v>
      </c>
      <c r="AP459" t="n">
        <v>0.0092</v>
      </c>
      <c r="AQ459" t="inlineStr">
        <is>
          <t>T</t>
        </is>
      </c>
      <c r="AR459" t="n">
        <v>0.000962</v>
      </c>
      <c r="AS459" t="inlineStr">
        <is>
          <t>T</t>
        </is>
      </c>
      <c r="AT459" t="n">
        <v>0.0173</v>
      </c>
      <c r="AU459" s="2" t="n">
        <v>2e-07</v>
      </c>
      <c r="AV459" t="inlineStr">
        <is>
          <t>T</t>
        </is>
      </c>
      <c r="AW459" t="inlineStr">
        <is>
          <t>T</t>
        </is>
      </c>
      <c r="AX459" t="n">
        <v>0.804</v>
      </c>
      <c r="AY459" t="n">
        <v>0.000133</v>
      </c>
      <c r="AZ459" t="n">
        <v>0.00132</v>
      </c>
      <c r="BA459" t="n">
        <v>0.000786</v>
      </c>
      <c r="BB459" t="n">
        <v>29.25</v>
      </c>
      <c r="BC459" t="n">
        <v>0.000684</v>
      </c>
      <c r="BD459" t="n">
        <v>0.00136</v>
      </c>
      <c r="BE459" t="n">
        <v>0.00404</v>
      </c>
      <c r="BF459" t="n">
        <v>0.000111</v>
      </c>
      <c r="BG459" t="n">
        <v>8.6e-05</v>
      </c>
      <c r="BH459" s="2" t="n">
        <v>5e-06</v>
      </c>
      <c r="BI459" t="n">
        <v>0.00166</v>
      </c>
      <c r="BJ459" t="n">
        <v>0.402</v>
      </c>
      <c r="BK459" t="n">
        <v>9.000000000000001e-05</v>
      </c>
      <c r="BL459" t="n">
        <v>4e-05</v>
      </c>
      <c r="BM459" t="n">
        <v>0.000306</v>
      </c>
      <c r="BN459" t="n">
        <v>0.0094</v>
      </c>
      <c r="BO459" t="n">
        <v>0.000541</v>
      </c>
      <c r="BP459" t="n">
        <v>0.00264</v>
      </c>
      <c r="BQ459" t="n">
        <v>0.000258</v>
      </c>
      <c r="BR459" t="n">
        <v>0.038</v>
      </c>
      <c r="BS459" t="n">
        <v>0.0109</v>
      </c>
    </row>
    <row r="460">
      <c r="A460" t="inlineStr">
        <is>
          <t>OREAS0925</t>
        </is>
      </c>
      <c r="B460" t="n">
        <v>0.000241</v>
      </c>
      <c r="C460" t="n">
        <v>7.32</v>
      </c>
      <c r="D460" t="n">
        <v>0.00096</v>
      </c>
      <c r="E460" s="2" t="n">
        <v>5e-07</v>
      </c>
      <c r="F460" s="2" t="n">
        <v>0.001</v>
      </c>
      <c r="G460" t="n">
        <v>0.0425</v>
      </c>
      <c r="H460" t="n">
        <v>0.000232</v>
      </c>
      <c r="I460" t="n">
        <v>0.00313</v>
      </c>
      <c r="J460" t="n">
        <v>0.458</v>
      </c>
      <c r="K460" t="n">
        <v>5.4e-05</v>
      </c>
      <c r="L460" t="n">
        <v>0.008200000000000001</v>
      </c>
      <c r="M460" t="inlineStr">
        <is>
          <t>T</t>
        </is>
      </c>
      <c r="N460" t="n">
        <v>0.00246</v>
      </c>
      <c r="O460" t="n">
        <v>0.007</v>
      </c>
      <c r="P460" t="n">
        <v>0.00065</v>
      </c>
      <c r="Q460" t="n">
        <v>0.615</v>
      </c>
      <c r="R460" t="n">
        <v>0.000482</v>
      </c>
      <c r="S460" t="n">
        <v>0.00027</v>
      </c>
      <c r="T460" t="n">
        <v>0.000128</v>
      </c>
      <c r="U460" t="n">
        <v>6.86</v>
      </c>
      <c r="V460" t="n">
        <v>0.00203</v>
      </c>
      <c r="W460" t="n">
        <v>0.000558</v>
      </c>
      <c r="X460" s="2" t="n">
        <v>0.0002</v>
      </c>
      <c r="Y460" t="n">
        <v>0.000315</v>
      </c>
      <c r="Z460" s="2" t="n">
        <v>8e-06</v>
      </c>
      <c r="AA460" t="n">
        <v>9.3e-05</v>
      </c>
      <c r="AB460" t="n">
        <v>6.7e-05</v>
      </c>
      <c r="AC460" t="inlineStr">
        <is>
          <t>T</t>
        </is>
      </c>
      <c r="AD460" t="n">
        <v>2.47</v>
      </c>
      <c r="AE460" t="n">
        <v>0.00413</v>
      </c>
      <c r="AF460" t="n">
        <v>0.00323</v>
      </c>
      <c r="AG460" t="n">
        <v>3.8e-05</v>
      </c>
      <c r="AH460" t="n">
        <v>1.79</v>
      </c>
      <c r="AI460" t="n">
        <v>0.099</v>
      </c>
      <c r="AJ460" t="n">
        <v>9.899999999999999e-05</v>
      </c>
      <c r="AK460" t="n">
        <v>0.286</v>
      </c>
      <c r="AL460" t="n">
        <v>0.00133</v>
      </c>
      <c r="AM460" t="n">
        <v>0.00348</v>
      </c>
      <c r="AN460" t="n">
        <v>0.00355</v>
      </c>
      <c r="AO460" t="n">
        <v>0.062</v>
      </c>
      <c r="AP460" t="n">
        <v>0.011</v>
      </c>
      <c r="AQ460" t="inlineStr">
        <is>
          <t>T</t>
        </is>
      </c>
      <c r="AR460" t="n">
        <v>0.000936</v>
      </c>
      <c r="AS460" t="inlineStr">
        <is>
          <t>T</t>
        </is>
      </c>
      <c r="AT460" t="n">
        <v>0.0166</v>
      </c>
      <c r="AU460" s="2" t="n">
        <v>2e-07</v>
      </c>
      <c r="AV460" t="inlineStr">
        <is>
          <t>T</t>
        </is>
      </c>
      <c r="AW460" t="inlineStr">
        <is>
          <t>T</t>
        </is>
      </c>
      <c r="AX460" t="n">
        <v>0.962</v>
      </c>
      <c r="AY460" t="n">
        <v>0.000136</v>
      </c>
      <c r="AZ460" t="n">
        <v>0.00131</v>
      </c>
      <c r="BA460" t="n">
        <v>0.000907</v>
      </c>
      <c r="BB460" t="n">
        <v>29.43</v>
      </c>
      <c r="BC460" t="n">
        <v>0.000671</v>
      </c>
      <c r="BD460" t="n">
        <v>0.00149</v>
      </c>
      <c r="BE460" t="n">
        <v>0.00362</v>
      </c>
      <c r="BF460" t="n">
        <v>0.000106</v>
      </c>
      <c r="BG460" t="n">
        <v>8.1e-05</v>
      </c>
      <c r="BH460" s="2" t="n">
        <v>5e-06</v>
      </c>
      <c r="BI460" t="n">
        <v>0.0016</v>
      </c>
      <c r="BJ460" t="n">
        <v>0.391</v>
      </c>
      <c r="BK460" t="n">
        <v>8.7e-05</v>
      </c>
      <c r="BL460" t="n">
        <v>3.9e-05</v>
      </c>
      <c r="BM460" t="n">
        <v>0.000294</v>
      </c>
      <c r="BN460" t="n">
        <v>0.008999999999999999</v>
      </c>
      <c r="BO460" t="n">
        <v>0.0005820000000000001</v>
      </c>
      <c r="BP460" t="n">
        <v>0.00246</v>
      </c>
      <c r="BQ460" t="n">
        <v>0.000243</v>
      </c>
      <c r="BR460" t="n">
        <v>0.0446</v>
      </c>
      <c r="BS460" t="n">
        <v>0.0106</v>
      </c>
    </row>
    <row r="461">
      <c r="A461" t="inlineStr">
        <is>
          <t>OREAS0926</t>
        </is>
      </c>
      <c r="B461" t="n">
        <v>0.000297</v>
      </c>
      <c r="C461" t="n">
        <v>7.3</v>
      </c>
      <c r="D461" t="n">
        <v>0.000864</v>
      </c>
      <c r="E461" s="2" t="n">
        <v>1e-06</v>
      </c>
      <c r="F461" s="2" t="n">
        <v>0.001</v>
      </c>
      <c r="G461" t="n">
        <v>0.0427</v>
      </c>
      <c r="H461" t="n">
        <v>0.000223</v>
      </c>
      <c r="I461" t="n">
        <v>0.0041</v>
      </c>
      <c r="J461" t="n">
        <v>0.477</v>
      </c>
      <c r="K461" t="n">
        <v>5.1e-05</v>
      </c>
      <c r="L461" t="n">
        <v>0.008399999999999999</v>
      </c>
      <c r="M461" t="inlineStr">
        <is>
          <t>T</t>
        </is>
      </c>
      <c r="N461" t="n">
        <v>0.00261</v>
      </c>
      <c r="O461" t="n">
        <v>0.007</v>
      </c>
      <c r="P461" t="n">
        <v>0.000655</v>
      </c>
      <c r="Q461" t="n">
        <v>0.8129999999999999</v>
      </c>
      <c r="R461" t="n">
        <v>0.000494</v>
      </c>
      <c r="S461" t="n">
        <v>0.000278</v>
      </c>
      <c r="T461" t="n">
        <v>0.000136</v>
      </c>
      <c r="U461" t="n">
        <v>7.13</v>
      </c>
      <c r="V461" t="n">
        <v>0.002</v>
      </c>
      <c r="W461" t="n">
        <v>0.000571</v>
      </c>
      <c r="X461" s="2" t="n">
        <v>0.0002</v>
      </c>
      <c r="Y461" t="n">
        <v>0.000312</v>
      </c>
      <c r="Z461" s="2" t="n">
        <v>6e-06</v>
      </c>
      <c r="AA461" t="n">
        <v>9.2e-05</v>
      </c>
      <c r="AB461" t="n">
        <v>8.4e-05</v>
      </c>
      <c r="AC461" t="inlineStr">
        <is>
          <t>T</t>
        </is>
      </c>
      <c r="AD461" t="n">
        <v>2.49</v>
      </c>
      <c r="AE461" t="n">
        <v>0.00418</v>
      </c>
      <c r="AF461" t="n">
        <v>0.00311</v>
      </c>
      <c r="AG461" t="n">
        <v>3.8e-05</v>
      </c>
      <c r="AH461" t="n">
        <v>1.73</v>
      </c>
      <c r="AI461" t="n">
        <v>0.099</v>
      </c>
      <c r="AJ461" t="n">
        <v>0.000104</v>
      </c>
      <c r="AK461" t="n">
        <v>0.278</v>
      </c>
      <c r="AL461" t="n">
        <v>0.00135</v>
      </c>
      <c r="AM461" t="n">
        <v>0.00353</v>
      </c>
      <c r="AN461" t="n">
        <v>0.00366</v>
      </c>
      <c r="AO461" t="n">
        <v>0.062</v>
      </c>
      <c r="AP461" t="n">
        <v>0.0098</v>
      </c>
      <c r="AQ461" t="inlineStr">
        <is>
          <t>T</t>
        </is>
      </c>
      <c r="AR461" t="n">
        <v>0.000961</v>
      </c>
      <c r="AS461" t="inlineStr">
        <is>
          <t>T</t>
        </is>
      </c>
      <c r="AT461" t="n">
        <v>0.0169</v>
      </c>
      <c r="AU461" s="2" t="n">
        <v>5e-07</v>
      </c>
      <c r="AV461" t="inlineStr">
        <is>
          <t>T</t>
        </is>
      </c>
      <c r="AW461" t="inlineStr">
        <is>
          <t>T</t>
        </is>
      </c>
      <c r="AX461" t="n">
        <v>1.16</v>
      </c>
      <c r="AY461" t="n">
        <v>0.000132</v>
      </c>
      <c r="AZ461" t="n">
        <v>0.00131</v>
      </c>
      <c r="BA461" t="n">
        <v>0.00107</v>
      </c>
      <c r="BB461" t="n">
        <v>29.35</v>
      </c>
      <c r="BC461" t="n">
        <v>0.000674</v>
      </c>
      <c r="BD461" t="n">
        <v>0.00169</v>
      </c>
      <c r="BE461" t="n">
        <v>0.00362</v>
      </c>
      <c r="BF461" t="n">
        <v>0.000103</v>
      </c>
      <c r="BG461" t="n">
        <v>8.4e-05</v>
      </c>
      <c r="BH461" s="2" t="n">
        <v>8e-06</v>
      </c>
      <c r="BI461" t="n">
        <v>0.00161</v>
      </c>
      <c r="BJ461" t="n">
        <v>0.391</v>
      </c>
      <c r="BK461" t="n">
        <v>8.6e-05</v>
      </c>
      <c r="BL461" t="n">
        <v>3.9e-05</v>
      </c>
      <c r="BM461" t="n">
        <v>0.000293</v>
      </c>
      <c r="BN461" t="n">
        <v>0.0091</v>
      </c>
      <c r="BO461" t="n">
        <v>0.00066</v>
      </c>
      <c r="BP461" t="n">
        <v>0.0025</v>
      </c>
      <c r="BQ461" t="n">
        <v>0.000246</v>
      </c>
      <c r="BR461" t="n">
        <v>0.0398</v>
      </c>
      <c r="BS461" t="n">
        <v>0.0107</v>
      </c>
    </row>
    <row r="462">
      <c r="A462" t="inlineStr">
        <is>
          <t>OREAS0927</t>
        </is>
      </c>
      <c r="B462" t="n">
        <v>0.00039</v>
      </c>
      <c r="C462" t="n">
        <v>6.41</v>
      </c>
      <c r="D462" t="n">
        <v>0.00163</v>
      </c>
      <c r="E462" s="2" t="n">
        <v>1e-06</v>
      </c>
      <c r="F462" s="2" t="n">
        <v>0.002</v>
      </c>
      <c r="G462" t="n">
        <v>0.0308</v>
      </c>
      <c r="H462" t="n">
        <v>0.00018</v>
      </c>
      <c r="I462" t="n">
        <v>0.0057</v>
      </c>
      <c r="J462" t="n">
        <v>0.39</v>
      </c>
      <c r="K462" t="n">
        <v>0.000101</v>
      </c>
      <c r="L462" t="n">
        <v>0.0072</v>
      </c>
      <c r="M462" t="inlineStr">
        <is>
          <t>T</t>
        </is>
      </c>
      <c r="N462" t="n">
        <v>0.00287</v>
      </c>
      <c r="O462" t="n">
        <v>0.0062</v>
      </c>
      <c r="P462" t="n">
        <v>0.000519</v>
      </c>
      <c r="Q462" t="n">
        <v>1.08</v>
      </c>
      <c r="R462" t="n">
        <v>0.000408</v>
      </c>
      <c r="S462" t="n">
        <v>0.000228</v>
      </c>
      <c r="T462" t="n">
        <v>0.000107</v>
      </c>
      <c r="U462" t="n">
        <v>8.35</v>
      </c>
      <c r="V462" t="n">
        <v>0.00181</v>
      </c>
      <c r="W462" t="n">
        <v>0.000489</v>
      </c>
      <c r="X462" s="2" t="n">
        <v>0.0002</v>
      </c>
      <c r="Y462" t="n">
        <v>0.000287</v>
      </c>
      <c r="Z462" s="2" t="n">
        <v>1.3e-05</v>
      </c>
      <c r="AA462" t="n">
        <v>7.6e-05</v>
      </c>
      <c r="AB462" t="n">
        <v>0.000107</v>
      </c>
      <c r="AC462" t="inlineStr">
        <is>
          <t>T</t>
        </is>
      </c>
      <c r="AD462" t="n">
        <v>1.79</v>
      </c>
      <c r="AE462" t="n">
        <v>0.00366</v>
      </c>
      <c r="AF462" t="n">
        <v>0.00345</v>
      </c>
      <c r="AG462" t="n">
        <v>3.1e-05</v>
      </c>
      <c r="AH462" t="n">
        <v>2.11</v>
      </c>
      <c r="AI462" t="n">
        <v>0.115</v>
      </c>
      <c r="AJ462" t="n">
        <v>0.000121</v>
      </c>
      <c r="AK462" t="n">
        <v>0.191</v>
      </c>
      <c r="AL462" t="n">
        <v>0.00111</v>
      </c>
      <c r="AM462" t="n">
        <v>0.00308</v>
      </c>
      <c r="AN462" t="n">
        <v>0.00302</v>
      </c>
      <c r="AO462" t="n">
        <v>0.056</v>
      </c>
      <c r="AP462" t="n">
        <v>0.0209</v>
      </c>
      <c r="AQ462" t="inlineStr">
        <is>
          <t>T</t>
        </is>
      </c>
      <c r="AR462" t="n">
        <v>0.000825</v>
      </c>
      <c r="AS462" t="inlineStr">
        <is>
          <t>T</t>
        </is>
      </c>
      <c r="AT462" t="n">
        <v>0.0122</v>
      </c>
      <c r="AU462" s="2" t="n">
        <v>2e-07</v>
      </c>
      <c r="AV462" t="inlineStr">
        <is>
          <t>T</t>
        </is>
      </c>
      <c r="AW462" t="inlineStr">
        <is>
          <t>T</t>
        </is>
      </c>
      <c r="AX462" t="n">
        <v>1.75</v>
      </c>
      <c r="AY462" t="n">
        <v>0.000165</v>
      </c>
      <c r="AZ462" t="n">
        <v>0.00113</v>
      </c>
      <c r="BA462" t="n">
        <v>0.00157</v>
      </c>
      <c r="BB462" t="n">
        <v>29.44</v>
      </c>
      <c r="BC462" t="n">
        <v>0.000588</v>
      </c>
      <c r="BD462" t="n">
        <v>0.00207</v>
      </c>
      <c r="BE462" t="n">
        <v>0.00283</v>
      </c>
      <c r="BF462" t="n">
        <v>8.6e-05</v>
      </c>
      <c r="BG462" t="n">
        <v>7.1e-05</v>
      </c>
      <c r="BH462" s="2" t="n">
        <v>7e-06</v>
      </c>
      <c r="BI462" t="n">
        <v>0.00139</v>
      </c>
      <c r="BJ462" t="n">
        <v>0.328</v>
      </c>
      <c r="BK462" t="n">
        <v>6.7e-05</v>
      </c>
      <c r="BL462" t="n">
        <v>3.2e-05</v>
      </c>
      <c r="BM462" t="n">
        <v>0.00026</v>
      </c>
      <c r="BN462" t="n">
        <v>0.0077</v>
      </c>
      <c r="BO462" t="n">
        <v>0.0007739999999999999</v>
      </c>
      <c r="BP462" t="n">
        <v>0.002</v>
      </c>
      <c r="BQ462" t="n">
        <v>0.000198</v>
      </c>
      <c r="BR462" t="n">
        <v>0.0716</v>
      </c>
      <c r="BS462" t="n">
        <v>0.0097</v>
      </c>
    </row>
    <row r="463">
      <c r="A463" t="inlineStr">
        <is>
          <t>OREAS0928</t>
        </is>
      </c>
      <c r="B463" t="n">
        <v>0.000511</v>
      </c>
      <c r="C463" t="n">
        <v>6.28</v>
      </c>
      <c r="D463" t="n">
        <v>0.0009700000000000001</v>
      </c>
      <c r="E463" t="inlineStr">
        <is>
          <t>T</t>
        </is>
      </c>
      <c r="F463" t="inlineStr">
        <is>
          <t>T</t>
        </is>
      </c>
      <c r="G463" t="n">
        <v>0.0299</v>
      </c>
      <c r="H463" t="n">
        <v>0.000197</v>
      </c>
      <c r="I463" t="n">
        <v>0.007900000000000001</v>
      </c>
      <c r="J463" t="n">
        <v>0.444</v>
      </c>
      <c r="K463" s="2" t="n">
        <v>0.0001</v>
      </c>
      <c r="L463" t="inlineStr">
        <is>
          <t>T</t>
        </is>
      </c>
      <c r="M463" t="inlineStr">
        <is>
          <t>T</t>
        </is>
      </c>
      <c r="N463" t="n">
        <v>0.00313</v>
      </c>
      <c r="O463" t="n">
        <v>0.0059</v>
      </c>
      <c r="P463" t="inlineStr">
        <is>
          <t>T</t>
        </is>
      </c>
      <c r="Q463" t="n">
        <v>1.53</v>
      </c>
      <c r="R463" t="inlineStr">
        <is>
          <t>T</t>
        </is>
      </c>
      <c r="S463" t="inlineStr">
        <is>
          <t>T</t>
        </is>
      </c>
      <c r="T463" t="inlineStr">
        <is>
          <t>T</t>
        </is>
      </c>
      <c r="U463" t="n">
        <v>8.789999999999999</v>
      </c>
      <c r="V463" t="inlineStr">
        <is>
          <t>T</t>
        </is>
      </c>
      <c r="W463" t="inlineStr">
        <is>
          <t>T</t>
        </is>
      </c>
      <c r="X463" t="inlineStr">
        <is>
          <t>T</t>
        </is>
      </c>
      <c r="Y463" t="inlineStr">
        <is>
          <t>T</t>
        </is>
      </c>
      <c r="Z463" t="inlineStr">
        <is>
          <t>T</t>
        </is>
      </c>
      <c r="AA463" t="inlineStr">
        <is>
          <t>T</t>
        </is>
      </c>
      <c r="AB463" t="inlineStr">
        <is>
          <t>T</t>
        </is>
      </c>
      <c r="AC463" t="inlineStr">
        <is>
          <t>T</t>
        </is>
      </c>
      <c r="AD463" t="n">
        <v>1.91</v>
      </c>
      <c r="AE463" t="n">
        <v>0.00352</v>
      </c>
      <c r="AF463" t="n">
        <v>0.00283</v>
      </c>
      <c r="AG463" t="inlineStr">
        <is>
          <t>T</t>
        </is>
      </c>
      <c r="AH463" t="n">
        <v>1.68</v>
      </c>
      <c r="AI463" t="n">
        <v>0.108</v>
      </c>
      <c r="AJ463" s="2" t="n">
        <v>0.00015</v>
      </c>
      <c r="AK463" t="n">
        <v>0.188</v>
      </c>
      <c r="AL463" t="n">
        <v>0.00114</v>
      </c>
      <c r="AM463" t="inlineStr">
        <is>
          <t>T</t>
        </is>
      </c>
      <c r="AN463" t="n">
        <v>0.00281</v>
      </c>
      <c r="AO463" t="n">
        <v>0.055</v>
      </c>
      <c r="AP463" t="n">
        <v>0.0122</v>
      </c>
      <c r="AQ463" t="inlineStr">
        <is>
          <t>T</t>
        </is>
      </c>
      <c r="AR463" t="inlineStr">
        <is>
          <t>T</t>
        </is>
      </c>
      <c r="AS463" t="inlineStr">
        <is>
          <t>T</t>
        </is>
      </c>
      <c r="AT463" t="inlineStr">
        <is>
          <t>T</t>
        </is>
      </c>
      <c r="AU463" t="inlineStr">
        <is>
          <t>T</t>
        </is>
      </c>
      <c r="AV463" t="inlineStr">
        <is>
          <t>T</t>
        </is>
      </c>
      <c r="AW463" t="inlineStr">
        <is>
          <t>T</t>
        </is>
      </c>
      <c r="AX463" t="n">
        <v>1.91</v>
      </c>
      <c r="AY463" t="n">
        <v>0.000139</v>
      </c>
      <c r="AZ463" t="inlineStr">
        <is>
          <t>T</t>
        </is>
      </c>
      <c r="BA463" t="n">
        <v>0.00188</v>
      </c>
      <c r="BB463" t="n">
        <v>28.7472476</v>
      </c>
      <c r="BC463" t="inlineStr">
        <is>
          <t>T</t>
        </is>
      </c>
      <c r="BD463" t="n">
        <v>0.00262</v>
      </c>
      <c r="BE463" t="n">
        <v>0.00326</v>
      </c>
      <c r="BF463" t="inlineStr">
        <is>
          <t>T</t>
        </is>
      </c>
      <c r="BG463" t="inlineStr">
        <is>
          <t>T</t>
        </is>
      </c>
      <c r="BH463" t="inlineStr">
        <is>
          <t>T</t>
        </is>
      </c>
      <c r="BI463" t="n">
        <v>0.00131</v>
      </c>
      <c r="BJ463" t="n">
        <v>0.299</v>
      </c>
      <c r="BK463" t="n">
        <v>7.2e-05</v>
      </c>
      <c r="BL463" t="inlineStr">
        <is>
          <t>T</t>
        </is>
      </c>
      <c r="BM463" t="inlineStr">
        <is>
          <t>T</t>
        </is>
      </c>
      <c r="BN463" t="n">
        <v>0.00327</v>
      </c>
      <c r="BO463" t="n">
        <v>0.00106</v>
      </c>
      <c r="BP463" t="n">
        <v>0.00204</v>
      </c>
      <c r="BQ463" t="inlineStr">
        <is>
          <t>T</t>
        </is>
      </c>
      <c r="BR463" t="n">
        <v>0.0436</v>
      </c>
      <c r="BS463" t="inlineStr">
        <is>
          <t>T</t>
        </is>
      </c>
    </row>
    <row r="464">
      <c r="A464" t="inlineStr">
        <is>
          <t>OREAS0929</t>
        </is>
      </c>
      <c r="B464" t="n">
        <v>0.000703</v>
      </c>
      <c r="C464" t="n">
        <v>6.22</v>
      </c>
      <c r="D464" t="n">
        <v>0.000995</v>
      </c>
      <c r="E464" t="inlineStr">
        <is>
          <t>T</t>
        </is>
      </c>
      <c r="F464" t="inlineStr">
        <is>
          <t>T</t>
        </is>
      </c>
      <c r="G464" t="n">
        <v>0.0291</v>
      </c>
      <c r="H464" t="n">
        <v>0.0002</v>
      </c>
      <c r="I464" t="n">
        <v>0.0111</v>
      </c>
      <c r="J464" t="n">
        <v>0.436</v>
      </c>
      <c r="K464" t="inlineStr">
        <is>
          <t>T</t>
        </is>
      </c>
      <c r="L464" t="inlineStr">
        <is>
          <t>T</t>
        </is>
      </c>
      <c r="M464" t="inlineStr">
        <is>
          <t>T</t>
        </is>
      </c>
      <c r="N464" t="n">
        <v>0.00336</v>
      </c>
      <c r="O464" t="n">
        <v>0.0062</v>
      </c>
      <c r="P464" t="inlineStr">
        <is>
          <t>T</t>
        </is>
      </c>
      <c r="Q464" t="n">
        <v>2</v>
      </c>
      <c r="R464" t="inlineStr">
        <is>
          <t>T</t>
        </is>
      </c>
      <c r="S464" t="inlineStr">
        <is>
          <t>T</t>
        </is>
      </c>
      <c r="T464" t="inlineStr">
        <is>
          <t>T</t>
        </is>
      </c>
      <c r="U464" t="n">
        <v>9</v>
      </c>
      <c r="V464" t="inlineStr">
        <is>
          <t>T</t>
        </is>
      </c>
      <c r="W464" t="inlineStr">
        <is>
          <t>T</t>
        </is>
      </c>
      <c r="X464" t="inlineStr">
        <is>
          <t>T</t>
        </is>
      </c>
      <c r="Y464" t="inlineStr">
        <is>
          <t>T</t>
        </is>
      </c>
      <c r="Z464" t="inlineStr">
        <is>
          <t>T</t>
        </is>
      </c>
      <c r="AA464" t="inlineStr">
        <is>
          <t>T</t>
        </is>
      </c>
      <c r="AB464" t="inlineStr">
        <is>
          <t>T</t>
        </is>
      </c>
      <c r="AC464" t="inlineStr">
        <is>
          <t>T</t>
        </is>
      </c>
      <c r="AD464" t="n">
        <v>2.08</v>
      </c>
      <c r="AE464" t="inlineStr">
        <is>
          <t>T</t>
        </is>
      </c>
      <c r="AF464" t="n">
        <v>0.00271</v>
      </c>
      <c r="AG464" t="inlineStr">
        <is>
          <t>T</t>
        </is>
      </c>
      <c r="AH464" t="n">
        <v>1.65</v>
      </c>
      <c r="AI464" t="n">
        <v>0.1</v>
      </c>
      <c r="AJ464" s="2" t="n">
        <v>0.00012</v>
      </c>
      <c r="AK464" t="n">
        <v>0.21</v>
      </c>
      <c r="AL464" t="n">
        <v>0.00115</v>
      </c>
      <c r="AM464" t="inlineStr">
        <is>
          <t>T</t>
        </is>
      </c>
      <c r="AN464" t="n">
        <v>0.00297</v>
      </c>
      <c r="AO464" t="n">
        <v>0.055</v>
      </c>
      <c r="AP464" t="n">
        <v>0.013</v>
      </c>
      <c r="AQ464" t="inlineStr">
        <is>
          <t>T</t>
        </is>
      </c>
      <c r="AR464" t="inlineStr">
        <is>
          <t>T</t>
        </is>
      </c>
      <c r="AS464" t="inlineStr">
        <is>
          <t>T</t>
        </is>
      </c>
      <c r="AT464" t="inlineStr">
        <is>
          <t>T</t>
        </is>
      </c>
      <c r="AU464" t="inlineStr">
        <is>
          <t>T</t>
        </is>
      </c>
      <c r="AV464" t="inlineStr">
        <is>
          <t>T</t>
        </is>
      </c>
      <c r="AW464" t="inlineStr">
        <is>
          <t>T</t>
        </is>
      </c>
      <c r="AX464" t="n">
        <v>2.39</v>
      </c>
      <c r="AY464" t="n">
        <v>0.000148</v>
      </c>
      <c r="AZ464" t="inlineStr">
        <is>
          <t>T</t>
        </is>
      </c>
      <c r="BA464" t="n">
        <v>0.00241</v>
      </c>
      <c r="BB464" t="n">
        <v>27.9105391</v>
      </c>
      <c r="BC464" t="inlineStr">
        <is>
          <t>T</t>
        </is>
      </c>
      <c r="BD464" t="n">
        <v>0.00291</v>
      </c>
      <c r="BE464" t="n">
        <v>0.00333</v>
      </c>
      <c r="BF464" t="inlineStr">
        <is>
          <t>T</t>
        </is>
      </c>
      <c r="BG464" t="inlineStr">
        <is>
          <t>T</t>
        </is>
      </c>
      <c r="BH464" t="inlineStr">
        <is>
          <t>T</t>
        </is>
      </c>
      <c r="BI464" t="n">
        <v>0.00131</v>
      </c>
      <c r="BJ464" t="n">
        <v>0.318</v>
      </c>
      <c r="BK464" t="inlineStr">
        <is>
          <t>T</t>
        </is>
      </c>
      <c r="BL464" t="inlineStr">
        <is>
          <t>T</t>
        </is>
      </c>
      <c r="BM464" t="inlineStr">
        <is>
          <t>T</t>
        </is>
      </c>
      <c r="BN464" t="n">
        <v>0.00318</v>
      </c>
      <c r="BO464" t="n">
        <v>0.00131</v>
      </c>
      <c r="BP464" t="n">
        <v>0.002</v>
      </c>
      <c r="BQ464" t="inlineStr">
        <is>
          <t>T</t>
        </is>
      </c>
      <c r="BR464" t="n">
        <v>0.0477</v>
      </c>
      <c r="BS464" t="n">
        <v>0.008800000000000001</v>
      </c>
    </row>
    <row r="465">
      <c r="A465" t="inlineStr">
        <is>
          <t>OREAS0093</t>
        </is>
      </c>
      <c r="B465" t="n">
        <v>0.000176</v>
      </c>
      <c r="C465" t="inlineStr">
        <is>
          <t>T</t>
        </is>
      </c>
      <c r="D465" t="inlineStr">
        <is>
          <t>T</t>
        </is>
      </c>
      <c r="E465" t="inlineStr">
        <is>
          <t>T</t>
        </is>
      </c>
      <c r="F465" t="inlineStr">
        <is>
          <t>T</t>
        </is>
      </c>
      <c r="G465" t="inlineStr">
        <is>
          <t>T</t>
        </is>
      </c>
      <c r="H465" t="inlineStr">
        <is>
          <t>T</t>
        </is>
      </c>
      <c r="I465" t="n">
        <v>0.00046</v>
      </c>
      <c r="J465" t="inlineStr">
        <is>
          <t>T</t>
        </is>
      </c>
      <c r="K465" t="inlineStr">
        <is>
          <t>T</t>
        </is>
      </c>
      <c r="L465" t="inlineStr">
        <is>
          <t>T</t>
        </is>
      </c>
      <c r="M465" t="inlineStr">
        <is>
          <t>T</t>
        </is>
      </c>
      <c r="N465" t="n">
        <v>0.00188</v>
      </c>
      <c r="O465" t="inlineStr">
        <is>
          <t>T</t>
        </is>
      </c>
      <c r="P465" t="inlineStr">
        <is>
          <t>T</t>
        </is>
      </c>
      <c r="Q465" t="n">
        <v>0.5817</v>
      </c>
      <c r="R465" t="inlineStr">
        <is>
          <t>T</t>
        </is>
      </c>
      <c r="S465" t="inlineStr">
        <is>
          <t>T</t>
        </is>
      </c>
      <c r="T465" t="inlineStr">
        <is>
          <t>T</t>
        </is>
      </c>
      <c r="U465" t="inlineStr">
        <is>
          <t>T</t>
        </is>
      </c>
      <c r="V465" t="inlineStr">
        <is>
          <t>T</t>
        </is>
      </c>
      <c r="W465" t="inlineStr">
        <is>
          <t>T</t>
        </is>
      </c>
      <c r="X465" t="inlineStr">
        <is>
          <t>T</t>
        </is>
      </c>
      <c r="Y465" t="inlineStr">
        <is>
          <t>T</t>
        </is>
      </c>
      <c r="Z465" t="inlineStr">
        <is>
          <t>T</t>
        </is>
      </c>
      <c r="AA465" t="inlineStr">
        <is>
          <t>T</t>
        </is>
      </c>
      <c r="AB465" t="inlineStr">
        <is>
          <t>T</t>
        </is>
      </c>
      <c r="AC465" t="inlineStr">
        <is>
          <t>T</t>
        </is>
      </c>
      <c r="AD465" t="inlineStr">
        <is>
          <t>T</t>
        </is>
      </c>
      <c r="AE465" t="inlineStr">
        <is>
          <t>T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T</t>
        </is>
      </c>
      <c r="AK465" t="inlineStr">
        <is>
          <t>T</t>
        </is>
      </c>
      <c r="AL465" t="inlineStr">
        <is>
          <t>T</t>
        </is>
      </c>
      <c r="AM465" t="inlineStr">
        <is>
          <t>T</t>
        </is>
      </c>
      <c r="AN465" t="inlineStr">
        <is>
          <t>T</t>
        </is>
      </c>
      <c r="AO465" t="inlineStr">
        <is>
          <t>T</t>
        </is>
      </c>
      <c r="AP465" t="n">
        <v>0.00183</v>
      </c>
      <c r="AQ465" t="inlineStr">
        <is>
          <t>T</t>
        </is>
      </c>
      <c r="AR465" t="inlineStr">
        <is>
          <t>T</t>
        </is>
      </c>
      <c r="AS465" t="inlineStr">
        <is>
          <t>T</t>
        </is>
      </c>
      <c r="AT465" t="inlineStr">
        <is>
          <t>T</t>
        </is>
      </c>
      <c r="AU465" t="inlineStr">
        <is>
          <t>T</t>
        </is>
      </c>
      <c r="AV465" t="inlineStr">
        <is>
          <t>T</t>
        </is>
      </c>
      <c r="AW465" t="inlineStr">
        <is>
          <t>T</t>
        </is>
      </c>
      <c r="AX465" t="n">
        <v>0.7082000000000001</v>
      </c>
      <c r="AY465" t="n">
        <v>0.00017</v>
      </c>
      <c r="AZ465" t="inlineStr">
        <is>
          <t>T</t>
        </is>
      </c>
      <c r="BA465" t="n">
        <v>0.000749</v>
      </c>
      <c r="BB465" t="inlineStr">
        <is>
          <t>T</t>
        </is>
      </c>
      <c r="BC465" t="inlineStr">
        <is>
          <t>T</t>
        </is>
      </c>
      <c r="BD465" t="n">
        <v>0.00149</v>
      </c>
      <c r="BE465" t="inlineStr">
        <is>
          <t>T</t>
        </is>
      </c>
      <c r="BF465" t="inlineStr">
        <is>
          <t>T</t>
        </is>
      </c>
      <c r="BG465" t="inlineStr">
        <is>
          <t>T</t>
        </is>
      </c>
      <c r="BH465" t="inlineStr">
        <is>
          <t>T</t>
        </is>
      </c>
      <c r="BI465" t="inlineStr">
        <is>
          <t>T</t>
        </is>
      </c>
      <c r="BJ465" t="inlineStr">
        <is>
          <t>T</t>
        </is>
      </c>
      <c r="BK465" t="inlineStr">
        <is>
          <t>T</t>
        </is>
      </c>
      <c r="BL465" t="inlineStr">
        <is>
          <t>T</t>
        </is>
      </c>
      <c r="BM465" t="inlineStr">
        <is>
          <t>T</t>
        </is>
      </c>
      <c r="BN465" t="inlineStr">
        <is>
          <t>T</t>
        </is>
      </c>
      <c r="BO465" t="inlineStr">
        <is>
          <t>T</t>
        </is>
      </c>
      <c r="BP465" t="inlineStr">
        <is>
          <t>T</t>
        </is>
      </c>
      <c r="BQ465" t="inlineStr">
        <is>
          <t>T</t>
        </is>
      </c>
      <c r="BR465" t="n">
        <v>0.0118</v>
      </c>
      <c r="BS465" t="inlineStr">
        <is>
          <t>T</t>
        </is>
      </c>
    </row>
    <row r="466">
      <c r="A466" t="inlineStr">
        <is>
          <t>OREAS0930</t>
        </is>
      </c>
      <c r="B466" t="n">
        <v>0.000913</v>
      </c>
      <c r="C466" t="n">
        <v>6.35</v>
      </c>
      <c r="D466" t="n">
        <v>0.00111</v>
      </c>
      <c r="E466" t="inlineStr">
        <is>
          <t>T</t>
        </is>
      </c>
      <c r="F466" t="inlineStr">
        <is>
          <t>T</t>
        </is>
      </c>
      <c r="G466" t="n">
        <v>0.0284</v>
      </c>
      <c r="H466" t="n">
        <v>0.000203</v>
      </c>
      <c r="I466" t="n">
        <v>0.0136</v>
      </c>
      <c r="J466" t="n">
        <v>0.433</v>
      </c>
      <c r="K466" t="n">
        <v>7.499999999999999e-05</v>
      </c>
      <c r="L466" t="inlineStr">
        <is>
          <t>T</t>
        </is>
      </c>
      <c r="M466" t="inlineStr">
        <is>
          <t>T</t>
        </is>
      </c>
      <c r="N466" t="n">
        <v>0.00374</v>
      </c>
      <c r="O466" t="n">
        <v>0.0063</v>
      </c>
      <c r="P466" t="inlineStr">
        <is>
          <t>T</t>
        </is>
      </c>
      <c r="Q466" t="n">
        <v>2.52</v>
      </c>
      <c r="R466" t="inlineStr">
        <is>
          <t>T</t>
        </is>
      </c>
      <c r="S466" t="inlineStr">
        <is>
          <t>T</t>
        </is>
      </c>
      <c r="T466" t="inlineStr">
        <is>
          <t>T</t>
        </is>
      </c>
      <c r="U466" t="n">
        <v>9.470000000000001</v>
      </c>
      <c r="V466" t="inlineStr">
        <is>
          <t>T</t>
        </is>
      </c>
      <c r="W466" t="inlineStr">
        <is>
          <t>T</t>
        </is>
      </c>
      <c r="X466" t="inlineStr">
        <is>
          <t>T</t>
        </is>
      </c>
      <c r="Y466" t="inlineStr">
        <is>
          <t>T</t>
        </is>
      </c>
      <c r="Z466" t="inlineStr">
        <is>
          <t>T</t>
        </is>
      </c>
      <c r="AA466" t="inlineStr">
        <is>
          <t>T</t>
        </is>
      </c>
      <c r="AB466" t="inlineStr">
        <is>
          <t>T</t>
        </is>
      </c>
      <c r="AC466" t="inlineStr">
        <is>
          <t>T</t>
        </is>
      </c>
      <c r="AD466" t="n">
        <v>2.23</v>
      </c>
      <c r="AE466" t="n">
        <v>0.00354</v>
      </c>
      <c r="AF466" t="n">
        <v>0.00271</v>
      </c>
      <c r="AG466" t="inlineStr">
        <is>
          <t>T</t>
        </is>
      </c>
      <c r="AH466" t="n">
        <v>1.56</v>
      </c>
      <c r="AI466" t="n">
        <v>0.095</v>
      </c>
      <c r="AJ466" s="2" t="n">
        <v>0.00015</v>
      </c>
      <c r="AK466" t="n">
        <v>0.222</v>
      </c>
      <c r="AL466" t="n">
        <v>0.00116</v>
      </c>
      <c r="AM466" t="inlineStr">
        <is>
          <t>T</t>
        </is>
      </c>
      <c r="AN466" t="n">
        <v>0.00306</v>
      </c>
      <c r="AO466" t="n">
        <v>0.056</v>
      </c>
      <c r="AP466" t="n">
        <v>0.0141</v>
      </c>
      <c r="AQ466" t="inlineStr">
        <is>
          <t>T</t>
        </is>
      </c>
      <c r="AR466" t="inlineStr">
        <is>
          <t>T</t>
        </is>
      </c>
      <c r="AS466" t="inlineStr">
        <is>
          <t>T</t>
        </is>
      </c>
      <c r="AT466" t="inlineStr">
        <is>
          <t>T</t>
        </is>
      </c>
      <c r="AU466" t="inlineStr">
        <is>
          <t>T</t>
        </is>
      </c>
      <c r="AV466" t="inlineStr">
        <is>
          <t>T</t>
        </is>
      </c>
      <c r="AW466" t="inlineStr">
        <is>
          <t>T</t>
        </is>
      </c>
      <c r="AX466" t="n">
        <v>2.88</v>
      </c>
      <c r="AY466" t="n">
        <v>0.000151</v>
      </c>
      <c r="AZ466" t="inlineStr">
        <is>
          <t>T</t>
        </is>
      </c>
      <c r="BA466" t="n">
        <v>0.00301</v>
      </c>
      <c r="BB466" t="n">
        <v>27.200038</v>
      </c>
      <c r="BC466" t="inlineStr">
        <is>
          <t>T</t>
        </is>
      </c>
      <c r="BD466" t="n">
        <v>0.00311</v>
      </c>
      <c r="BE466" t="n">
        <v>0.00348</v>
      </c>
      <c r="BF466" t="inlineStr">
        <is>
          <t>T</t>
        </is>
      </c>
      <c r="BG466" t="inlineStr">
        <is>
          <t>T</t>
        </is>
      </c>
      <c r="BH466" t="inlineStr">
        <is>
          <t>T</t>
        </is>
      </c>
      <c r="BI466" t="n">
        <v>0.00135</v>
      </c>
      <c r="BJ466" t="n">
        <v>0.31</v>
      </c>
      <c r="BK466" t="n">
        <v>8.000000000000001e-05</v>
      </c>
      <c r="BL466" t="inlineStr">
        <is>
          <t>T</t>
        </is>
      </c>
      <c r="BM466" t="inlineStr">
        <is>
          <t>T</t>
        </is>
      </c>
      <c r="BN466" t="n">
        <v>0.00302</v>
      </c>
      <c r="BO466" t="n">
        <v>0.00145</v>
      </c>
      <c r="BP466" t="n">
        <v>0.00205</v>
      </c>
      <c r="BQ466" t="inlineStr">
        <is>
          <t>T</t>
        </is>
      </c>
      <c r="BR466" t="n">
        <v>0.0492</v>
      </c>
      <c r="BS466" t="n">
        <v>0.0089</v>
      </c>
    </row>
    <row r="467">
      <c r="A467" t="inlineStr">
        <is>
          <t>OREAS0931</t>
        </is>
      </c>
      <c r="B467" t="n">
        <v>0.00142</v>
      </c>
      <c r="C467" t="n">
        <v>5.96</v>
      </c>
      <c r="D467" t="n">
        <v>0.00116</v>
      </c>
      <c r="E467" t="inlineStr">
        <is>
          <t>T</t>
        </is>
      </c>
      <c r="F467" t="inlineStr">
        <is>
          <t>T</t>
        </is>
      </c>
      <c r="G467" t="n">
        <v>0.00413</v>
      </c>
      <c r="H467" t="n">
        <v>0.000199</v>
      </c>
      <c r="I467" t="n">
        <v>0.0204</v>
      </c>
      <c r="J467" t="n">
        <v>0.453</v>
      </c>
      <c r="K467" t="inlineStr">
        <is>
          <t>T</t>
        </is>
      </c>
      <c r="L467" t="inlineStr">
        <is>
          <t>T</t>
        </is>
      </c>
      <c r="M467" t="inlineStr">
        <is>
          <t>T</t>
        </is>
      </c>
      <c r="N467" t="n">
        <v>0.00469</v>
      </c>
      <c r="O467" t="n">
        <v>0.0058</v>
      </c>
      <c r="P467" t="inlineStr">
        <is>
          <t>T</t>
        </is>
      </c>
      <c r="Q467" t="n">
        <v>3.82</v>
      </c>
      <c r="R467" t="inlineStr">
        <is>
          <t>T</t>
        </is>
      </c>
      <c r="S467" t="inlineStr">
        <is>
          <t>T</t>
        </is>
      </c>
      <c r="T467" t="inlineStr">
        <is>
          <t>T</t>
        </is>
      </c>
      <c r="U467" t="n">
        <v>11.32</v>
      </c>
      <c r="V467" t="inlineStr">
        <is>
          <t>T</t>
        </is>
      </c>
      <c r="W467" t="inlineStr">
        <is>
          <t>T</t>
        </is>
      </c>
      <c r="X467" t="inlineStr">
        <is>
          <t>T</t>
        </is>
      </c>
      <c r="Y467" t="inlineStr">
        <is>
          <t>T</t>
        </is>
      </c>
      <c r="Z467" t="inlineStr">
        <is>
          <t>T</t>
        </is>
      </c>
      <c r="AA467" t="inlineStr">
        <is>
          <t>T</t>
        </is>
      </c>
      <c r="AB467" t="inlineStr">
        <is>
          <t>T</t>
        </is>
      </c>
      <c r="AC467" t="inlineStr">
        <is>
          <t>T</t>
        </is>
      </c>
      <c r="AD467" t="n">
        <v>0.242</v>
      </c>
      <c r="AE467" t="n">
        <v>0.0034</v>
      </c>
      <c r="AF467" t="n">
        <v>0.0024</v>
      </c>
      <c r="AG467" t="inlineStr">
        <is>
          <t>T</t>
        </is>
      </c>
      <c r="AH467" t="n">
        <v>1.5</v>
      </c>
      <c r="AI467" t="n">
        <v>0.095</v>
      </c>
      <c r="AJ467" s="2" t="n">
        <v>0.0002</v>
      </c>
      <c r="AK467" t="n">
        <v>0.201</v>
      </c>
      <c r="AL467" t="n">
        <v>0.0011</v>
      </c>
      <c r="AM467" t="inlineStr">
        <is>
          <t>T</t>
        </is>
      </c>
      <c r="AN467" t="n">
        <v>0.00287</v>
      </c>
      <c r="AO467" t="n">
        <v>0.051</v>
      </c>
      <c r="AP467" t="n">
        <v>0.0147</v>
      </c>
      <c r="AQ467" t="inlineStr">
        <is>
          <t>T</t>
        </is>
      </c>
      <c r="AR467" t="inlineStr">
        <is>
          <t>T</t>
        </is>
      </c>
      <c r="AS467" t="inlineStr">
        <is>
          <t>T</t>
        </is>
      </c>
      <c r="AT467" t="inlineStr">
        <is>
          <t>T</t>
        </is>
      </c>
      <c r="AU467" t="inlineStr">
        <is>
          <t>T</t>
        </is>
      </c>
      <c r="AV467" t="inlineStr">
        <is>
          <t>T</t>
        </is>
      </c>
      <c r="AW467" t="inlineStr">
        <is>
          <t>T</t>
        </is>
      </c>
      <c r="AX467" t="n">
        <v>4.12</v>
      </c>
      <c r="AY467" t="n">
        <v>0.00017</v>
      </c>
      <c r="AZ467" s="2" t="n">
        <v>0.002</v>
      </c>
      <c r="BA467" t="n">
        <v>0.00435</v>
      </c>
      <c r="BB467" t="n">
        <v>25.713595</v>
      </c>
      <c r="BC467" t="inlineStr">
        <is>
          <t>T</t>
        </is>
      </c>
      <c r="BD467" t="n">
        <v>0.00421</v>
      </c>
      <c r="BE467" t="n">
        <v>0.00345</v>
      </c>
      <c r="BF467" t="inlineStr">
        <is>
          <t>T</t>
        </is>
      </c>
      <c r="BG467" t="inlineStr">
        <is>
          <t>T</t>
        </is>
      </c>
      <c r="BH467" t="inlineStr">
        <is>
          <t>T</t>
        </is>
      </c>
      <c r="BI467" t="n">
        <v>0.00123</v>
      </c>
      <c r="BJ467" t="n">
        <v>0.294</v>
      </c>
      <c r="BK467" t="inlineStr">
        <is>
          <t>T</t>
        </is>
      </c>
      <c r="BL467" t="inlineStr">
        <is>
          <t>T</t>
        </is>
      </c>
      <c r="BM467" s="2" t="n">
        <v>0.0003</v>
      </c>
      <c r="BN467" t="n">
        <v>0.00288</v>
      </c>
      <c r="BO467" t="n">
        <v>0.00198</v>
      </c>
      <c r="BP467" t="n">
        <v>0.00196</v>
      </c>
      <c r="BQ467" t="inlineStr">
        <is>
          <t>T</t>
        </is>
      </c>
      <c r="BR467" t="n">
        <v>0.048</v>
      </c>
      <c r="BS467" t="inlineStr">
        <is>
          <t>T</t>
        </is>
      </c>
    </row>
    <row r="468">
      <c r="A468" t="inlineStr">
        <is>
          <t>OREAS0931b</t>
        </is>
      </c>
      <c r="B468" t="n">
        <v>0.00171</v>
      </c>
      <c r="C468" t="n">
        <v>5.54</v>
      </c>
      <c r="D468" t="n">
        <v>0.009900000000000001</v>
      </c>
      <c r="E468" t="n">
        <v>1.8e-06</v>
      </c>
      <c r="F468" t="n">
        <v>0.0114</v>
      </c>
      <c r="G468" t="n">
        <v>0.1799364</v>
      </c>
      <c r="H468" t="n">
        <v>0.000208</v>
      </c>
      <c r="I468" t="n">
        <v>0.0211</v>
      </c>
      <c r="J468" t="n">
        <v>0.083</v>
      </c>
      <c r="K468" t="n">
        <v>6.4e-05</v>
      </c>
      <c r="L468" t="n">
        <v>0.0071</v>
      </c>
      <c r="M468" t="inlineStr">
        <is>
          <t>T</t>
        </is>
      </c>
      <c r="N468" t="n">
        <v>0.00296</v>
      </c>
      <c r="O468" t="n">
        <v>0.0072</v>
      </c>
      <c r="P468" t="n">
        <v>0.000475</v>
      </c>
      <c r="Q468" t="n">
        <v>3.95</v>
      </c>
      <c r="R468" t="n">
        <v>0.000306</v>
      </c>
      <c r="S468" t="n">
        <v>0.000137</v>
      </c>
      <c r="T468" t="n">
        <v>0.000109</v>
      </c>
      <c r="U468" t="n">
        <v>8.550000000000001</v>
      </c>
      <c r="V468" t="n">
        <v>0.00177</v>
      </c>
      <c r="W468" t="n">
        <v>0.000443</v>
      </c>
      <c r="X468" t="n">
        <v>2.1e-05</v>
      </c>
      <c r="Y468" t="n">
        <v>0.000182</v>
      </c>
      <c r="Z468" t="n">
        <v>1.1e-05</v>
      </c>
      <c r="AA468" t="n">
        <v>4.9e-05</v>
      </c>
      <c r="AB468" t="n">
        <v>0.000332</v>
      </c>
      <c r="AC468" t="inlineStr">
        <is>
          <t>T</t>
        </is>
      </c>
      <c r="AD468" t="n">
        <v>2.18</v>
      </c>
      <c r="AE468" t="n">
        <v>0.00323</v>
      </c>
      <c r="AF468" t="n">
        <v>0.0017</v>
      </c>
      <c r="AG468" t="n">
        <v>2.2e-05</v>
      </c>
      <c r="AH468" t="n">
        <v>0.354</v>
      </c>
      <c r="AI468" t="n">
        <v>0.016</v>
      </c>
      <c r="AJ468" t="n">
        <v>0.000338</v>
      </c>
      <c r="AK468" t="n">
        <v>0.076</v>
      </c>
      <c r="AL468" t="n">
        <v>0.000272</v>
      </c>
      <c r="AM468" t="n">
        <v>0.00299</v>
      </c>
      <c r="AN468" t="n">
        <v>0.00102</v>
      </c>
      <c r="AO468" t="n">
        <v>0.027</v>
      </c>
      <c r="AP468" t="n">
        <v>0.0121</v>
      </c>
      <c r="AQ468" t="inlineStr">
        <is>
          <t>T</t>
        </is>
      </c>
      <c r="AR468" t="n">
        <v>0.000812</v>
      </c>
      <c r="AS468" t="inlineStr">
        <is>
          <t>T</t>
        </is>
      </c>
      <c r="AT468" t="n">
        <v>0.0124</v>
      </c>
      <c r="AU468" t="n">
        <v>2e-07</v>
      </c>
      <c r="AV468" t="inlineStr">
        <is>
          <t>T</t>
        </is>
      </c>
      <c r="AW468" t="inlineStr">
        <is>
          <t>T</t>
        </is>
      </c>
      <c r="AX468" t="n">
        <v>4.3</v>
      </c>
      <c r="AY468" t="n">
        <v>0.000422</v>
      </c>
      <c r="AZ468" t="n">
        <v>0.00101</v>
      </c>
      <c r="BA468" t="n">
        <v>0.00459</v>
      </c>
      <c r="BB468" t="n">
        <v>29.1492416</v>
      </c>
      <c r="BC468" t="n">
        <v>0.000585</v>
      </c>
      <c r="BD468" t="n">
        <v>0.00374</v>
      </c>
      <c r="BE468" t="n">
        <v>0.00466</v>
      </c>
      <c r="BF468" t="n">
        <v>2e-05</v>
      </c>
      <c r="BG468" t="n">
        <v>5.9e-05</v>
      </c>
      <c r="BH468" t="n">
        <v>1.6e-05</v>
      </c>
      <c r="BI468" t="n">
        <v>0.00113</v>
      </c>
      <c r="BJ468" t="n">
        <v>0.15</v>
      </c>
      <c r="BK468" t="n">
        <v>7.1e-05</v>
      </c>
      <c r="BL468" t="n">
        <v>2e-05</v>
      </c>
      <c r="BM468" t="n">
        <v>0.000346</v>
      </c>
      <c r="BN468" t="n">
        <v>0.0144</v>
      </c>
      <c r="BO468" t="n">
        <v>0.00188</v>
      </c>
      <c r="BP468" t="n">
        <v>0.00135</v>
      </c>
      <c r="BQ468" t="n">
        <v>0.000138</v>
      </c>
      <c r="BR468" t="n">
        <v>0.0287</v>
      </c>
      <c r="BS468" t="n">
        <v>0.0062</v>
      </c>
    </row>
    <row r="469">
      <c r="A469" t="inlineStr">
        <is>
          <t>OREAS0932</t>
        </is>
      </c>
      <c r="B469" t="n">
        <v>0.0022</v>
      </c>
      <c r="C469" t="n">
        <v>5.32</v>
      </c>
      <c r="D469" t="n">
        <v>0.00131</v>
      </c>
      <c r="E469" t="inlineStr">
        <is>
          <t>T</t>
        </is>
      </c>
      <c r="F469" t="inlineStr">
        <is>
          <t>T</t>
        </is>
      </c>
      <c r="G469" t="n">
        <v>0.00428</v>
      </c>
      <c r="H469" t="n">
        <v>0.000182</v>
      </c>
      <c r="I469" t="n">
        <v>0.0324</v>
      </c>
      <c r="J469" t="n">
        <v>0.429</v>
      </c>
      <c r="K469" s="2" t="n">
        <v>0.00012</v>
      </c>
      <c r="L469" t="inlineStr">
        <is>
          <t>T</t>
        </is>
      </c>
      <c r="M469" t="inlineStr">
        <is>
          <t>T</t>
        </is>
      </c>
      <c r="N469" t="n">
        <v>0.006</v>
      </c>
      <c r="O469" t="n">
        <v>0.0053</v>
      </c>
      <c r="P469" t="inlineStr">
        <is>
          <t>T</t>
        </is>
      </c>
      <c r="Q469" t="n">
        <v>6.13</v>
      </c>
      <c r="R469" t="inlineStr">
        <is>
          <t>T</t>
        </is>
      </c>
      <c r="S469" t="inlineStr">
        <is>
          <t>T</t>
        </is>
      </c>
      <c r="T469" t="inlineStr">
        <is>
          <t>T</t>
        </is>
      </c>
      <c r="U469" t="n">
        <v>14.24</v>
      </c>
      <c r="V469" t="inlineStr">
        <is>
          <t>T</t>
        </is>
      </c>
      <c r="W469" t="inlineStr">
        <is>
          <t>T</t>
        </is>
      </c>
      <c r="X469" t="inlineStr">
        <is>
          <t>T</t>
        </is>
      </c>
      <c r="Y469" t="inlineStr">
        <is>
          <t>T</t>
        </is>
      </c>
      <c r="Z469" t="inlineStr">
        <is>
          <t>T</t>
        </is>
      </c>
      <c r="AA469" t="inlineStr">
        <is>
          <t>T</t>
        </is>
      </c>
      <c r="AB469" t="inlineStr">
        <is>
          <t>T</t>
        </is>
      </c>
      <c r="AC469" t="inlineStr">
        <is>
          <t>T</t>
        </is>
      </c>
      <c r="AD469" t="n">
        <v>1.77</v>
      </c>
      <c r="AE469" t="n">
        <v>0.00307</v>
      </c>
      <c r="AF469" t="n">
        <v>0.00205</v>
      </c>
      <c r="AG469" t="inlineStr">
        <is>
          <t>T</t>
        </is>
      </c>
      <c r="AH469" t="n">
        <v>1.29</v>
      </c>
      <c r="AI469" t="n">
        <v>0.08799999999999999</v>
      </c>
      <c r="AJ469" s="2" t="n">
        <v>0.0002</v>
      </c>
      <c r="AK469" t="n">
        <v>0.179</v>
      </c>
      <c r="AL469" t="n">
        <v>0.00095</v>
      </c>
      <c r="AM469" t="inlineStr">
        <is>
          <t>T</t>
        </is>
      </c>
      <c r="AN469" t="n">
        <v>0.00282</v>
      </c>
      <c r="AO469" t="n">
        <v>0.045</v>
      </c>
      <c r="AP469" t="n">
        <v>0.0184</v>
      </c>
      <c r="AQ469" t="inlineStr">
        <is>
          <t>T</t>
        </is>
      </c>
      <c r="AR469" t="inlineStr">
        <is>
          <t>T</t>
        </is>
      </c>
      <c r="AS469" t="inlineStr">
        <is>
          <t>T</t>
        </is>
      </c>
      <c r="AT469" t="inlineStr">
        <is>
          <t>T</t>
        </is>
      </c>
      <c r="AU469" t="inlineStr">
        <is>
          <t>T</t>
        </is>
      </c>
      <c r="AV469" t="inlineStr">
        <is>
          <t>T</t>
        </is>
      </c>
      <c r="AW469" t="inlineStr">
        <is>
          <t>T</t>
        </is>
      </c>
      <c r="AX469" t="n">
        <v>6.13</v>
      </c>
      <c r="AY469" t="n">
        <v>0.000198</v>
      </c>
      <c r="AZ469" s="2" t="n">
        <v>0.002</v>
      </c>
      <c r="BA469" t="n">
        <v>0.0067</v>
      </c>
      <c r="BB469" t="n">
        <v>22.6846167</v>
      </c>
      <c r="BC469" t="inlineStr">
        <is>
          <t>T</t>
        </is>
      </c>
      <c r="BD469" t="n">
        <v>0.0058</v>
      </c>
      <c r="BE469" t="n">
        <v>0.00337</v>
      </c>
      <c r="BF469" t="inlineStr">
        <is>
          <t>T</t>
        </is>
      </c>
      <c r="BG469" t="inlineStr">
        <is>
          <t>T</t>
        </is>
      </c>
      <c r="BH469" t="inlineStr">
        <is>
          <t>T</t>
        </is>
      </c>
      <c r="BI469" t="n">
        <v>0.0011</v>
      </c>
      <c r="BJ469" t="n">
        <v>0.261</v>
      </c>
      <c r="BK469" t="inlineStr">
        <is>
          <t>T</t>
        </is>
      </c>
      <c r="BL469" t="inlineStr">
        <is>
          <t>T</t>
        </is>
      </c>
      <c r="BM469" t="inlineStr">
        <is>
          <t>T</t>
        </is>
      </c>
      <c r="BN469" t="n">
        <v>0.007</v>
      </c>
      <c r="BO469" t="n">
        <v>0.00269</v>
      </c>
      <c r="BP469" t="n">
        <v>0.00175</v>
      </c>
      <c r="BQ469" t="inlineStr">
        <is>
          <t>T</t>
        </is>
      </c>
      <c r="BR469" t="n">
        <v>0.0591</v>
      </c>
      <c r="BS469" t="n">
        <v>0.0073</v>
      </c>
    </row>
    <row r="470">
      <c r="A470" t="inlineStr">
        <is>
          <t>OREAS0932b</t>
        </is>
      </c>
      <c r="B470" t="n">
        <v>0.00269</v>
      </c>
      <c r="C470" t="n">
        <v>4.91</v>
      </c>
      <c r="D470" t="n">
        <v>0.008800000000000001</v>
      </c>
      <c r="E470" t="n">
        <v>1.8e-06</v>
      </c>
      <c r="F470" t="n">
        <v>0.0103</v>
      </c>
      <c r="G470" t="n">
        <v>0.1493946</v>
      </c>
      <c r="H470" t="n">
        <v>0.000179</v>
      </c>
      <c r="I470" t="n">
        <v>0.0331</v>
      </c>
      <c r="J470" t="n">
        <v>0.125</v>
      </c>
      <c r="K470" t="n">
        <v>9.8e-05</v>
      </c>
      <c r="L470" t="n">
        <v>0.0063</v>
      </c>
      <c r="M470" t="inlineStr">
        <is>
          <t>T</t>
        </is>
      </c>
      <c r="N470" t="n">
        <v>0.0046</v>
      </c>
      <c r="O470" t="n">
        <v>0.0065</v>
      </c>
      <c r="P470" t="n">
        <v>0.000506</v>
      </c>
      <c r="Q470" t="n">
        <v>6.27</v>
      </c>
      <c r="R470" t="n">
        <v>0.000268</v>
      </c>
      <c r="S470" t="n">
        <v>0.000131</v>
      </c>
      <c r="T470" t="n">
        <v>0.000102</v>
      </c>
      <c r="U470" t="n">
        <v>11.81</v>
      </c>
      <c r="V470" t="n">
        <v>0.0016</v>
      </c>
      <c r="W470" t="n">
        <v>0.000393</v>
      </c>
      <c r="X470" t="n">
        <v>0.000209</v>
      </c>
      <c r="Y470" t="n">
        <v>0.000163</v>
      </c>
      <c r="Z470" t="n">
        <v>1.6e-05</v>
      </c>
      <c r="AA470" t="n">
        <v>4.4e-05</v>
      </c>
      <c r="AB470" t="n">
        <v>0.000518</v>
      </c>
      <c r="AC470" t="inlineStr">
        <is>
          <t>T</t>
        </is>
      </c>
      <c r="AD470" t="n">
        <v>1.87</v>
      </c>
      <c r="AE470" t="n">
        <v>0.00292</v>
      </c>
      <c r="AF470" t="n">
        <v>0.00146</v>
      </c>
      <c r="AG470" t="n">
        <v>2e-05</v>
      </c>
      <c r="AH470" t="n">
        <v>0.38</v>
      </c>
      <c r="AI470" t="n">
        <v>0.024</v>
      </c>
      <c r="AJ470" t="n">
        <v>0.000366</v>
      </c>
      <c r="AK470" t="n">
        <v>0.068</v>
      </c>
      <c r="AL470" t="n">
        <v>0.000233</v>
      </c>
      <c r="AM470" t="n">
        <v>0.00279</v>
      </c>
      <c r="AN470" t="n">
        <v>0.00114</v>
      </c>
      <c r="AO470" t="n">
        <v>0.026</v>
      </c>
      <c r="AP470" t="n">
        <v>0.0176</v>
      </c>
      <c r="AQ470" t="inlineStr">
        <is>
          <t>T</t>
        </is>
      </c>
      <c r="AR470" t="n">
        <v>0.0007</v>
      </c>
      <c r="AS470" t="inlineStr">
        <is>
          <t>T</t>
        </is>
      </c>
      <c r="AT470" t="n">
        <v>0.0107</v>
      </c>
      <c r="AU470" t="n">
        <v>3e-07</v>
      </c>
      <c r="AV470" t="inlineStr">
        <is>
          <t>T</t>
        </is>
      </c>
      <c r="AW470" t="inlineStr">
        <is>
          <t>T</t>
        </is>
      </c>
      <c r="AX470" t="n">
        <v>6.55</v>
      </c>
      <c r="AY470" t="n">
        <v>0.000429</v>
      </c>
      <c r="AZ470" t="n">
        <v>0.000887</v>
      </c>
      <c r="BA470" t="n">
        <v>0.0071</v>
      </c>
      <c r="BB470" t="n">
        <v>25.9192663</v>
      </c>
      <c r="BC470" t="n">
        <v>0.000519</v>
      </c>
      <c r="BD470" t="n">
        <v>0.0058</v>
      </c>
      <c r="BE470" t="n">
        <v>0.00427</v>
      </c>
      <c r="BF470" t="n">
        <v>1.6e-05</v>
      </c>
      <c r="BG470" t="n">
        <v>5.3e-05</v>
      </c>
      <c r="BH470" t="n">
        <v>2.1e-05</v>
      </c>
      <c r="BI470" t="n">
        <v>0.000951</v>
      </c>
      <c r="BJ470" t="n">
        <v>0.131</v>
      </c>
      <c r="BK470" t="n">
        <v>6.4e-05</v>
      </c>
      <c r="BL470" t="n">
        <v>1.8e-05</v>
      </c>
      <c r="BM470" t="n">
        <v>0.00031</v>
      </c>
      <c r="BN470" t="n">
        <v>0.0126</v>
      </c>
      <c r="BO470" t="n">
        <v>0.00295</v>
      </c>
      <c r="BP470" t="n">
        <v>0.00122</v>
      </c>
      <c r="BQ470" t="n">
        <v>0.000124</v>
      </c>
      <c r="BR470" t="n">
        <v>0.0426</v>
      </c>
      <c r="BS470" t="n">
        <v>0.0055</v>
      </c>
    </row>
    <row r="471">
      <c r="A471" t="inlineStr">
        <is>
          <t>OREAS0933</t>
        </is>
      </c>
      <c r="B471" t="n">
        <v>0.00296</v>
      </c>
      <c r="C471" t="n">
        <v>4.79</v>
      </c>
      <c r="D471" t="n">
        <v>0.000961</v>
      </c>
      <c r="E471" t="inlineStr">
        <is>
          <t>T</t>
        </is>
      </c>
      <c r="F471" t="inlineStr">
        <is>
          <t>T</t>
        </is>
      </c>
      <c r="G471" t="n">
        <v>0.00329</v>
      </c>
      <c r="H471" s="2" t="n">
        <v>0.0002</v>
      </c>
      <c r="I471" t="n">
        <v>0.0451</v>
      </c>
      <c r="J471" t="n">
        <v>0.361</v>
      </c>
      <c r="K471" t="inlineStr">
        <is>
          <t>T</t>
        </is>
      </c>
      <c r="L471" t="inlineStr">
        <is>
          <t>T</t>
        </is>
      </c>
      <c r="M471" t="inlineStr">
        <is>
          <t>T</t>
        </is>
      </c>
      <c r="N471" t="n">
        <v>0.006</v>
      </c>
      <c r="O471" t="n">
        <v>0.00456</v>
      </c>
      <c r="P471" t="inlineStr">
        <is>
          <t>T</t>
        </is>
      </c>
      <c r="Q471" t="n">
        <v>8.369999999999999</v>
      </c>
      <c r="R471" t="inlineStr">
        <is>
          <t>T</t>
        </is>
      </c>
      <c r="S471" t="inlineStr">
        <is>
          <t>T</t>
        </is>
      </c>
      <c r="T471" t="inlineStr">
        <is>
          <t>T</t>
        </is>
      </c>
      <c r="U471" t="n">
        <v>17.72</v>
      </c>
      <c r="V471" t="n">
        <v>0.000687</v>
      </c>
      <c r="W471" t="inlineStr">
        <is>
          <t>T</t>
        </is>
      </c>
      <c r="X471" t="inlineStr">
        <is>
          <t>T</t>
        </is>
      </c>
      <c r="Y471" t="inlineStr">
        <is>
          <t>T</t>
        </is>
      </c>
      <c r="Z471" t="inlineStr">
        <is>
          <t>T</t>
        </is>
      </c>
      <c r="AA471" t="inlineStr">
        <is>
          <t>T</t>
        </is>
      </c>
      <c r="AB471" t="inlineStr">
        <is>
          <t>T</t>
        </is>
      </c>
      <c r="AC471" t="inlineStr">
        <is>
          <t>T</t>
        </is>
      </c>
      <c r="AD471" t="n">
        <v>1.49</v>
      </c>
      <c r="AE471" t="n">
        <v>0.00275</v>
      </c>
      <c r="AF471" t="n">
        <v>0.00182</v>
      </c>
      <c r="AG471" t="inlineStr">
        <is>
          <t>T</t>
        </is>
      </c>
      <c r="AH471" t="n">
        <v>1.13</v>
      </c>
      <c r="AI471" t="n">
        <v>0.083</v>
      </c>
      <c r="AJ471" s="2" t="n">
        <v>0.0002</v>
      </c>
      <c r="AK471" t="n">
        <v>0.151</v>
      </c>
      <c r="AL471" t="n">
        <v>0.00081</v>
      </c>
      <c r="AM471" t="inlineStr">
        <is>
          <t>T</t>
        </is>
      </c>
      <c r="AN471" t="n">
        <v>0.00281</v>
      </c>
      <c r="AO471" t="n">
        <v>0.042</v>
      </c>
      <c r="AP471" t="n">
        <v>0.0189</v>
      </c>
      <c r="AQ471" t="inlineStr">
        <is>
          <t>T</t>
        </is>
      </c>
      <c r="AR471" t="inlineStr">
        <is>
          <t>T</t>
        </is>
      </c>
      <c r="AS471" t="inlineStr">
        <is>
          <t>T</t>
        </is>
      </c>
      <c r="AT471" t="inlineStr">
        <is>
          <t>T</t>
        </is>
      </c>
      <c r="AU471" t="inlineStr">
        <is>
          <t>T</t>
        </is>
      </c>
      <c r="AV471" t="inlineStr">
        <is>
          <t>T</t>
        </is>
      </c>
      <c r="AW471" t="inlineStr">
        <is>
          <t>T</t>
        </is>
      </c>
      <c r="AX471" t="n">
        <v>8.43</v>
      </c>
      <c r="AY471" t="n">
        <v>0.000223</v>
      </c>
      <c r="AZ471" t="inlineStr">
        <is>
          <t>T</t>
        </is>
      </c>
      <c r="BA471" t="n">
        <v>0.0068</v>
      </c>
      <c r="BB471" t="n">
        <v>19.9127276</v>
      </c>
      <c r="BC471" t="inlineStr">
        <is>
          <t>T</t>
        </is>
      </c>
      <c r="BD471" t="n">
        <v>0.0073</v>
      </c>
      <c r="BE471" t="n">
        <v>0.00282</v>
      </c>
      <c r="BF471" t="inlineStr">
        <is>
          <t>T</t>
        </is>
      </c>
      <c r="BG471" t="inlineStr">
        <is>
          <t>T</t>
        </is>
      </c>
      <c r="BH471" t="inlineStr">
        <is>
          <t>T</t>
        </is>
      </c>
      <c r="BI471" t="inlineStr">
        <is>
          <t>T</t>
        </is>
      </c>
      <c r="BJ471" t="n">
        <v>0.223</v>
      </c>
      <c r="BK471" t="inlineStr">
        <is>
          <t>T</t>
        </is>
      </c>
      <c r="BL471" t="inlineStr">
        <is>
          <t>T</t>
        </is>
      </c>
      <c r="BM471" t="inlineStr">
        <is>
          <t>T</t>
        </is>
      </c>
      <c r="BN471" t="n">
        <v>0.0064</v>
      </c>
      <c r="BO471" t="n">
        <v>0.00264</v>
      </c>
      <c r="BP471" t="n">
        <v>0.00151</v>
      </c>
      <c r="BQ471" t="inlineStr">
        <is>
          <t>T</t>
        </is>
      </c>
      <c r="BR471" t="n">
        <v>0.0602</v>
      </c>
      <c r="BS471" t="n">
        <v>0.0063</v>
      </c>
    </row>
    <row r="472">
      <c r="A472" t="inlineStr">
        <is>
          <t>OREAS0934</t>
        </is>
      </c>
      <c r="B472" t="n">
        <v>0.00344</v>
      </c>
      <c r="C472" t="n">
        <v>4.58</v>
      </c>
      <c r="D472" t="n">
        <v>0.00115</v>
      </c>
      <c r="E472" t="inlineStr">
        <is>
          <t>T</t>
        </is>
      </c>
      <c r="F472" t="inlineStr">
        <is>
          <t>T</t>
        </is>
      </c>
      <c r="G472" t="n">
        <v>0.0037</v>
      </c>
      <c r="H472" s="2" t="n">
        <v>0.0002</v>
      </c>
      <c r="I472" t="n">
        <v>0.0527</v>
      </c>
      <c r="J472" t="n">
        <v>0.373</v>
      </c>
      <c r="K472" t="inlineStr">
        <is>
          <t>T</t>
        </is>
      </c>
      <c r="L472" t="inlineStr">
        <is>
          <t>T</t>
        </is>
      </c>
      <c r="M472" t="inlineStr">
        <is>
          <t>T</t>
        </is>
      </c>
      <c r="N472" t="n">
        <v>0.0071</v>
      </c>
      <c r="O472" t="n">
        <v>0.00434</v>
      </c>
      <c r="P472" t="inlineStr">
        <is>
          <t>T</t>
        </is>
      </c>
      <c r="Q472" t="n">
        <v>9.59</v>
      </c>
      <c r="R472" t="inlineStr">
        <is>
          <t>T</t>
        </is>
      </c>
      <c r="S472" t="inlineStr">
        <is>
          <t>T</t>
        </is>
      </c>
      <c r="T472" t="inlineStr">
        <is>
          <t>T</t>
        </is>
      </c>
      <c r="U472" t="n">
        <v>18.64</v>
      </c>
      <c r="V472" t="inlineStr">
        <is>
          <t>T</t>
        </is>
      </c>
      <c r="W472" t="inlineStr">
        <is>
          <t>T</t>
        </is>
      </c>
      <c r="X472" t="inlineStr">
        <is>
          <t>T</t>
        </is>
      </c>
      <c r="Y472" t="inlineStr">
        <is>
          <t>T</t>
        </is>
      </c>
      <c r="Z472" t="inlineStr">
        <is>
          <t>T</t>
        </is>
      </c>
      <c r="AA472" t="inlineStr">
        <is>
          <t>T</t>
        </is>
      </c>
      <c r="AB472" t="inlineStr">
        <is>
          <t>T</t>
        </is>
      </c>
      <c r="AC472" t="inlineStr">
        <is>
          <t>T</t>
        </is>
      </c>
      <c r="AD472" t="n">
        <v>1.51</v>
      </c>
      <c r="AE472" t="n">
        <v>0.00266</v>
      </c>
      <c r="AF472" t="n">
        <v>0.00173</v>
      </c>
      <c r="AG472" t="inlineStr">
        <is>
          <t>T</t>
        </is>
      </c>
      <c r="AH472" t="n">
        <v>1.08</v>
      </c>
      <c r="AI472" t="n">
        <v>0.08</v>
      </c>
      <c r="AJ472" s="2" t="n">
        <v>0.0002</v>
      </c>
      <c r="AK472" t="n">
        <v>0.16</v>
      </c>
      <c r="AL472" t="n">
        <v>0.000782</v>
      </c>
      <c r="AM472" t="inlineStr">
        <is>
          <t>T</t>
        </is>
      </c>
      <c r="AN472" t="n">
        <v>0.00257</v>
      </c>
      <c r="AO472" s="2" t="n">
        <v>0.1</v>
      </c>
      <c r="AP472" t="n">
        <v>0.024</v>
      </c>
      <c r="AQ472" t="inlineStr">
        <is>
          <t>T</t>
        </is>
      </c>
      <c r="AR472" t="inlineStr">
        <is>
          <t>T</t>
        </is>
      </c>
      <c r="AS472" t="inlineStr">
        <is>
          <t>T</t>
        </is>
      </c>
      <c r="AT472" t="inlineStr">
        <is>
          <t>T</t>
        </is>
      </c>
      <c r="AU472" t="inlineStr">
        <is>
          <t>T</t>
        </is>
      </c>
      <c r="AV472" t="inlineStr">
        <is>
          <t>T</t>
        </is>
      </c>
      <c r="AW472" t="inlineStr">
        <is>
          <t>T</t>
        </is>
      </c>
      <c r="AX472" t="n">
        <v>9.550000000000001</v>
      </c>
      <c r="AY472" t="n">
        <v>0.000251</v>
      </c>
      <c r="AZ472" t="inlineStr">
        <is>
          <t>T</t>
        </is>
      </c>
      <c r="BA472" t="n">
        <v>0.008500000000000001</v>
      </c>
      <c r="BB472" t="n">
        <v>18.3561693</v>
      </c>
      <c r="BC472" t="inlineStr">
        <is>
          <t>T</t>
        </is>
      </c>
      <c r="BD472" t="n">
        <v>0.0083</v>
      </c>
      <c r="BE472" t="n">
        <v>0.00298</v>
      </c>
      <c r="BF472" t="inlineStr">
        <is>
          <t>T</t>
        </is>
      </c>
      <c r="BG472" t="inlineStr">
        <is>
          <t>T</t>
        </is>
      </c>
      <c r="BH472" t="inlineStr">
        <is>
          <t>T</t>
        </is>
      </c>
      <c r="BI472" t="n">
        <v>0.000959</v>
      </c>
      <c r="BJ472" t="n">
        <v>0.216</v>
      </c>
      <c r="BK472" t="inlineStr">
        <is>
          <t>T</t>
        </is>
      </c>
      <c r="BL472" t="inlineStr">
        <is>
          <t>T</t>
        </is>
      </c>
      <c r="BM472" t="inlineStr">
        <is>
          <t>T</t>
        </is>
      </c>
      <c r="BN472" s="2" t="n">
        <v>0.005</v>
      </c>
      <c r="BO472" t="n">
        <v>0.00348</v>
      </c>
      <c r="BP472" t="n">
        <v>0.00141</v>
      </c>
      <c r="BQ472" t="inlineStr">
        <is>
          <t>T</t>
        </is>
      </c>
      <c r="BR472" t="n">
        <v>0.07240000000000001</v>
      </c>
      <c r="BS472" t="n">
        <v>0.0058</v>
      </c>
    </row>
    <row r="473">
      <c r="A473" t="inlineStr">
        <is>
          <t>OREAS0935</t>
        </is>
      </c>
      <c r="B473" t="n">
        <v>0.00437</v>
      </c>
      <c r="C473" t="n">
        <v>3.55</v>
      </c>
      <c r="D473" t="n">
        <v>0.0008720000000000001</v>
      </c>
      <c r="E473" t="inlineStr">
        <is>
          <t>T</t>
        </is>
      </c>
      <c r="F473" t="inlineStr">
        <is>
          <t>T</t>
        </is>
      </c>
      <c r="G473" t="inlineStr">
        <is>
          <t>T</t>
        </is>
      </c>
      <c r="H473" s="2" t="n">
        <v>0.0002</v>
      </c>
      <c r="I473" t="n">
        <v>0.0709</v>
      </c>
      <c r="J473" t="n">
        <v>0.32</v>
      </c>
      <c r="K473" s="2" t="n">
        <v>0.0002</v>
      </c>
      <c r="L473" t="inlineStr">
        <is>
          <t>T</t>
        </is>
      </c>
      <c r="M473" t="inlineStr">
        <is>
          <t>T</t>
        </is>
      </c>
      <c r="N473" t="n">
        <v>0.0077</v>
      </c>
      <c r="O473" t="n">
        <v>0.00376</v>
      </c>
      <c r="P473" t="inlineStr">
        <is>
          <t>T</t>
        </is>
      </c>
      <c r="Q473" t="n">
        <v>12.55</v>
      </c>
      <c r="R473" t="inlineStr">
        <is>
          <t>T</t>
        </is>
      </c>
      <c r="S473" t="inlineStr">
        <is>
          <t>T</t>
        </is>
      </c>
      <c r="T473" t="inlineStr">
        <is>
          <t>T</t>
        </is>
      </c>
      <c r="U473" t="n">
        <v>22.89</v>
      </c>
      <c r="V473" t="inlineStr">
        <is>
          <t>T</t>
        </is>
      </c>
      <c r="W473" t="inlineStr">
        <is>
          <t>T</t>
        </is>
      </c>
      <c r="X473" t="inlineStr">
        <is>
          <t>T</t>
        </is>
      </c>
      <c r="Y473" t="inlineStr">
        <is>
          <t>T</t>
        </is>
      </c>
      <c r="Z473" t="inlineStr">
        <is>
          <t>T</t>
        </is>
      </c>
      <c r="AA473" t="inlineStr">
        <is>
          <t>T</t>
        </is>
      </c>
      <c r="AB473" t="inlineStr">
        <is>
          <t>T</t>
        </is>
      </c>
      <c r="AC473" t="inlineStr">
        <is>
          <t>T</t>
        </is>
      </c>
      <c r="AD473" t="n">
        <v>0.217</v>
      </c>
      <c r="AE473" t="n">
        <v>0.0023</v>
      </c>
      <c r="AF473" t="n">
        <v>0.00129</v>
      </c>
      <c r="AG473" t="inlineStr">
        <is>
          <t>T</t>
        </is>
      </c>
      <c r="AH473" t="n">
        <v>0.802</v>
      </c>
      <c r="AI473" t="n">
        <v>0.07000000000000001</v>
      </c>
      <c r="AJ473" s="2" t="n">
        <v>0.0002</v>
      </c>
      <c r="AK473" s="2" t="n">
        <v>0.03</v>
      </c>
      <c r="AL473" t="n">
        <v>0.000653</v>
      </c>
      <c r="AM473" t="inlineStr">
        <is>
          <t>T</t>
        </is>
      </c>
      <c r="AN473" t="n">
        <v>0.00262</v>
      </c>
      <c r="AO473" s="2" t="n">
        <v>0.05</v>
      </c>
      <c r="AP473" t="n">
        <v>0.0225</v>
      </c>
      <c r="AQ473" t="inlineStr">
        <is>
          <t>T</t>
        </is>
      </c>
      <c r="AR473" t="inlineStr">
        <is>
          <t>T</t>
        </is>
      </c>
      <c r="AS473" t="inlineStr">
        <is>
          <t>T</t>
        </is>
      </c>
      <c r="AT473" t="inlineStr">
        <is>
          <t>T</t>
        </is>
      </c>
      <c r="AU473" t="inlineStr">
        <is>
          <t>T</t>
        </is>
      </c>
      <c r="AV473" t="inlineStr">
        <is>
          <t>T</t>
        </is>
      </c>
      <c r="AW473" t="inlineStr">
        <is>
          <t>T</t>
        </is>
      </c>
      <c r="AX473" t="n">
        <v>11.83</v>
      </c>
      <c r="AY473" t="n">
        <v>0.00027</v>
      </c>
      <c r="AZ473" t="inlineStr">
        <is>
          <t>T</t>
        </is>
      </c>
      <c r="BA473" t="n">
        <v>0.008800000000000001</v>
      </c>
      <c r="BB473" t="n">
        <v>14.6073413</v>
      </c>
      <c r="BC473" t="inlineStr">
        <is>
          <t>T</t>
        </is>
      </c>
      <c r="BD473" t="n">
        <v>0.0108</v>
      </c>
      <c r="BE473" t="n">
        <v>0.00242</v>
      </c>
      <c r="BF473" t="inlineStr">
        <is>
          <t>T</t>
        </is>
      </c>
      <c r="BG473" t="inlineStr">
        <is>
          <t>T</t>
        </is>
      </c>
      <c r="BH473" t="inlineStr">
        <is>
          <t>T</t>
        </is>
      </c>
      <c r="BI473" t="n">
        <v>0.00079</v>
      </c>
      <c r="BJ473" t="n">
        <v>0.182</v>
      </c>
      <c r="BK473" t="inlineStr">
        <is>
          <t>T</t>
        </is>
      </c>
      <c r="BL473" t="inlineStr">
        <is>
          <t>T</t>
        </is>
      </c>
      <c r="BM473" t="inlineStr">
        <is>
          <t>T</t>
        </is>
      </c>
      <c r="BN473" s="2" t="n">
        <v>0.006</v>
      </c>
      <c r="BO473" t="n">
        <v>0.0036</v>
      </c>
      <c r="BP473" t="n">
        <v>0.00123</v>
      </c>
      <c r="BQ473" t="inlineStr">
        <is>
          <t>T</t>
        </is>
      </c>
      <c r="BR473" t="n">
        <v>0.0692</v>
      </c>
      <c r="BS473" t="n">
        <v>0.00474</v>
      </c>
    </row>
    <row r="474">
      <c r="A474" t="inlineStr">
        <is>
          <t>OREAS0094</t>
        </is>
      </c>
      <c r="B474" t="n">
        <v>0.000342</v>
      </c>
      <c r="C474" t="inlineStr">
        <is>
          <t>T</t>
        </is>
      </c>
      <c r="D474" t="inlineStr">
        <is>
          <t>T</t>
        </is>
      </c>
      <c r="E474" t="inlineStr">
        <is>
          <t>T</t>
        </is>
      </c>
      <c r="F474" t="inlineStr">
        <is>
          <t>T</t>
        </is>
      </c>
      <c r="G474" t="inlineStr">
        <is>
          <t>T</t>
        </is>
      </c>
      <c r="H474" t="inlineStr">
        <is>
          <t>T</t>
        </is>
      </c>
      <c r="I474" t="n">
        <v>0.000802</v>
      </c>
      <c r="J474" t="inlineStr">
        <is>
          <t>T</t>
        </is>
      </c>
      <c r="K474" t="inlineStr">
        <is>
          <t>T</t>
        </is>
      </c>
      <c r="L474" t="inlineStr">
        <is>
          <t>T</t>
        </is>
      </c>
      <c r="M474" t="inlineStr">
        <is>
          <t>T</t>
        </is>
      </c>
      <c r="N474" t="n">
        <v>0.00231</v>
      </c>
      <c r="O474" t="inlineStr">
        <is>
          <t>T</t>
        </is>
      </c>
      <c r="P474" t="inlineStr">
        <is>
          <t>T</t>
        </is>
      </c>
      <c r="Q474" t="n">
        <v>1.14</v>
      </c>
      <c r="R474" t="inlineStr">
        <is>
          <t>T</t>
        </is>
      </c>
      <c r="S474" t="inlineStr">
        <is>
          <t>T</t>
        </is>
      </c>
      <c r="T474" t="inlineStr">
        <is>
          <t>T</t>
        </is>
      </c>
      <c r="U474" t="inlineStr">
        <is>
          <t>T</t>
        </is>
      </c>
      <c r="V474" t="inlineStr">
        <is>
          <t>T</t>
        </is>
      </c>
      <c r="W474" t="inlineStr">
        <is>
          <t>T</t>
        </is>
      </c>
      <c r="X474" t="inlineStr">
        <is>
          <t>T</t>
        </is>
      </c>
      <c r="Y474" t="inlineStr">
        <is>
          <t>T</t>
        </is>
      </c>
      <c r="Z474" t="inlineStr">
        <is>
          <t>T</t>
        </is>
      </c>
      <c r="AA474" t="inlineStr">
        <is>
          <t>T</t>
        </is>
      </c>
      <c r="AB474" t="inlineStr">
        <is>
          <t>T</t>
        </is>
      </c>
      <c r="AC474" t="inlineStr">
        <is>
          <t>T</t>
        </is>
      </c>
      <c r="AD474" t="inlineStr">
        <is>
          <t>T</t>
        </is>
      </c>
      <c r="AE474" t="inlineStr">
        <is>
          <t>T</t>
        </is>
      </c>
      <c r="AF474" t="inlineStr">
        <is>
          <t>T</t>
        </is>
      </c>
      <c r="AG474" t="inlineStr">
        <is>
          <t>T</t>
        </is>
      </c>
      <c r="AH474" t="inlineStr">
        <is>
          <t>T</t>
        </is>
      </c>
      <c r="AI474" t="inlineStr">
        <is>
          <t>T</t>
        </is>
      </c>
      <c r="AJ474" t="inlineStr">
        <is>
          <t>T</t>
        </is>
      </c>
      <c r="AK474" t="inlineStr">
        <is>
          <t>T</t>
        </is>
      </c>
      <c r="AL474" t="inlineStr">
        <is>
          <t>T</t>
        </is>
      </c>
      <c r="AM474" t="inlineStr">
        <is>
          <t>T</t>
        </is>
      </c>
      <c r="AN474" t="inlineStr">
        <is>
          <t>T</t>
        </is>
      </c>
      <c r="AO474" t="inlineStr">
        <is>
          <t>T</t>
        </is>
      </c>
      <c r="AP474" t="n">
        <v>0.00309</v>
      </c>
      <c r="AQ474" t="inlineStr">
        <is>
          <t>T</t>
        </is>
      </c>
      <c r="AR474" t="inlineStr">
        <is>
          <t>T</t>
        </is>
      </c>
      <c r="AS474" t="inlineStr">
        <is>
          <t>T</t>
        </is>
      </c>
      <c r="AT474" t="inlineStr">
        <is>
          <t>T</t>
        </is>
      </c>
      <c r="AU474" t="inlineStr">
        <is>
          <t>T</t>
        </is>
      </c>
      <c r="AV474" t="inlineStr">
        <is>
          <t>T</t>
        </is>
      </c>
      <c r="AW474" t="inlineStr">
        <is>
          <t>T</t>
        </is>
      </c>
      <c r="AX474" t="n">
        <v>1.38</v>
      </c>
      <c r="AY474" t="n">
        <v>0.000236</v>
      </c>
      <c r="AZ474" t="inlineStr">
        <is>
          <t>T</t>
        </is>
      </c>
      <c r="BA474" t="n">
        <v>0.00129</v>
      </c>
      <c r="BB474" t="inlineStr">
        <is>
          <t>T</t>
        </is>
      </c>
      <c r="BC474" t="inlineStr">
        <is>
          <t>T</t>
        </is>
      </c>
      <c r="BD474" t="n">
        <v>0.00226</v>
      </c>
      <c r="BE474" t="inlineStr">
        <is>
          <t>T</t>
        </is>
      </c>
      <c r="BF474" t="inlineStr">
        <is>
          <t>T</t>
        </is>
      </c>
      <c r="BG474" t="inlineStr">
        <is>
          <t>T</t>
        </is>
      </c>
      <c r="BH474" t="inlineStr">
        <is>
          <t>T</t>
        </is>
      </c>
      <c r="BI474" t="inlineStr">
        <is>
          <t>T</t>
        </is>
      </c>
      <c r="BJ474" t="inlineStr">
        <is>
          <t>T</t>
        </is>
      </c>
      <c r="BK474" t="inlineStr">
        <is>
          <t>T</t>
        </is>
      </c>
      <c r="BL474" t="inlineStr">
        <is>
          <t>T</t>
        </is>
      </c>
      <c r="BM474" t="inlineStr">
        <is>
          <t>T</t>
        </is>
      </c>
      <c r="BN474" t="inlineStr">
        <is>
          <t>T</t>
        </is>
      </c>
      <c r="BO474" t="inlineStr">
        <is>
          <t>T</t>
        </is>
      </c>
      <c r="BP474" t="inlineStr">
        <is>
          <t>T</t>
        </is>
      </c>
      <c r="BQ474" t="inlineStr">
        <is>
          <t>T</t>
        </is>
      </c>
      <c r="BR474" t="n">
        <v>0.0171</v>
      </c>
      <c r="BS474" t="inlineStr">
        <is>
          <t>T</t>
        </is>
      </c>
    </row>
    <row r="475">
      <c r="A475" t="inlineStr">
        <is>
          <t>OREAS0095</t>
        </is>
      </c>
      <c r="B475" t="n">
        <v>0.000772</v>
      </c>
      <c r="C475" t="inlineStr">
        <is>
          <t>T</t>
        </is>
      </c>
      <c r="D475" t="inlineStr">
        <is>
          <t>T</t>
        </is>
      </c>
      <c r="E475" t="inlineStr">
        <is>
          <t>T</t>
        </is>
      </c>
      <c r="F475" t="inlineStr">
        <is>
          <t>T</t>
        </is>
      </c>
      <c r="G475" t="inlineStr">
        <is>
          <t>T</t>
        </is>
      </c>
      <c r="H475" t="inlineStr">
        <is>
          <t>T</t>
        </is>
      </c>
      <c r="I475" t="n">
        <v>0.00171</v>
      </c>
      <c r="J475" t="inlineStr">
        <is>
          <t>T</t>
        </is>
      </c>
      <c r="K475" t="inlineStr">
        <is>
          <t>T</t>
        </is>
      </c>
      <c r="L475" t="inlineStr">
        <is>
          <t>T</t>
        </is>
      </c>
      <c r="M475" t="inlineStr">
        <is>
          <t>T</t>
        </is>
      </c>
      <c r="N475" t="n">
        <v>0.00387</v>
      </c>
      <c r="O475" t="inlineStr">
        <is>
          <t>T</t>
        </is>
      </c>
      <c r="P475" t="inlineStr">
        <is>
          <t>T</t>
        </is>
      </c>
      <c r="Q475" t="n">
        <v>2.59</v>
      </c>
      <c r="R475" t="inlineStr">
        <is>
          <t>T</t>
        </is>
      </c>
      <c r="S475" t="inlineStr">
        <is>
          <t>T</t>
        </is>
      </c>
      <c r="T475" t="inlineStr">
        <is>
          <t>T</t>
        </is>
      </c>
      <c r="U475" t="inlineStr">
        <is>
          <t>T</t>
        </is>
      </c>
      <c r="V475" t="inlineStr">
        <is>
          <t>T</t>
        </is>
      </c>
      <c r="W475" t="inlineStr">
        <is>
          <t>T</t>
        </is>
      </c>
      <c r="X475" t="inlineStr">
        <is>
          <t>T</t>
        </is>
      </c>
      <c r="Y475" t="inlineStr">
        <is>
          <t>T</t>
        </is>
      </c>
      <c r="Z475" t="inlineStr">
        <is>
          <t>T</t>
        </is>
      </c>
      <c r="AA475" t="inlineStr">
        <is>
          <t>T</t>
        </is>
      </c>
      <c r="AB475" t="inlineStr">
        <is>
          <t>T</t>
        </is>
      </c>
      <c r="AC475" t="inlineStr">
        <is>
          <t>T</t>
        </is>
      </c>
      <c r="AD475" t="inlineStr">
        <is>
          <t>T</t>
        </is>
      </c>
      <c r="AE475" t="inlineStr">
        <is>
          <t>T</t>
        </is>
      </c>
      <c r="AF475" t="inlineStr">
        <is>
          <t>T</t>
        </is>
      </c>
      <c r="AG475" t="inlineStr">
        <is>
          <t>T</t>
        </is>
      </c>
      <c r="AH475" t="inlineStr">
        <is>
          <t>T</t>
        </is>
      </c>
      <c r="AI475" t="inlineStr">
        <is>
          <t>T</t>
        </is>
      </c>
      <c r="AJ475" t="inlineStr">
        <is>
          <t>T</t>
        </is>
      </c>
      <c r="AK475" t="inlineStr">
        <is>
          <t>T</t>
        </is>
      </c>
      <c r="AL475" t="inlineStr">
        <is>
          <t>T</t>
        </is>
      </c>
      <c r="AM475" t="inlineStr">
        <is>
          <t>T</t>
        </is>
      </c>
      <c r="AN475" t="inlineStr">
        <is>
          <t>T</t>
        </is>
      </c>
      <c r="AO475" t="inlineStr">
        <is>
          <t>T</t>
        </is>
      </c>
      <c r="AP475" t="n">
        <v>0.0066</v>
      </c>
      <c r="AQ475" t="inlineStr">
        <is>
          <t>T</t>
        </is>
      </c>
      <c r="AR475" t="inlineStr">
        <is>
          <t>T</t>
        </is>
      </c>
      <c r="AS475" t="inlineStr">
        <is>
          <t>T</t>
        </is>
      </c>
      <c r="AT475" t="inlineStr">
        <is>
          <t>T</t>
        </is>
      </c>
      <c r="AU475" t="inlineStr">
        <is>
          <t>T</t>
        </is>
      </c>
      <c r="AV475" t="inlineStr">
        <is>
          <t>T</t>
        </is>
      </c>
      <c r="AW475" t="inlineStr">
        <is>
          <t>T</t>
        </is>
      </c>
      <c r="AX475" t="n">
        <v>2.99</v>
      </c>
      <c r="AY475" t="n">
        <v>0.000389</v>
      </c>
      <c r="AZ475" t="inlineStr">
        <is>
          <t>T</t>
        </is>
      </c>
      <c r="BA475" t="n">
        <v>0.00285</v>
      </c>
      <c r="BB475" t="inlineStr">
        <is>
          <t>T</t>
        </is>
      </c>
      <c r="BC475" t="inlineStr">
        <is>
          <t>T</t>
        </is>
      </c>
      <c r="BD475" t="n">
        <v>0.00472</v>
      </c>
      <c r="BE475" t="inlineStr">
        <is>
          <t>T</t>
        </is>
      </c>
      <c r="BF475" t="inlineStr">
        <is>
          <t>T</t>
        </is>
      </c>
      <c r="BG475" t="inlineStr">
        <is>
          <t>T</t>
        </is>
      </c>
      <c r="BH475" t="inlineStr">
        <is>
          <t>T</t>
        </is>
      </c>
      <c r="BI475" t="inlineStr">
        <is>
          <t>T</t>
        </is>
      </c>
      <c r="BJ475" t="inlineStr">
        <is>
          <t>T</t>
        </is>
      </c>
      <c r="BK475" t="inlineStr">
        <is>
          <t>T</t>
        </is>
      </c>
      <c r="BL475" t="inlineStr">
        <is>
          <t>T</t>
        </is>
      </c>
      <c r="BM475" t="inlineStr">
        <is>
          <t>T</t>
        </is>
      </c>
      <c r="BN475" t="inlineStr">
        <is>
          <t>T</t>
        </is>
      </c>
      <c r="BO475" t="inlineStr">
        <is>
          <t>T</t>
        </is>
      </c>
      <c r="BP475" t="inlineStr">
        <is>
          <t>T</t>
        </is>
      </c>
      <c r="BQ475" t="inlineStr">
        <is>
          <t>T</t>
        </is>
      </c>
      <c r="BR475" t="n">
        <v>0.0324</v>
      </c>
      <c r="BS475" t="inlineStr">
        <is>
          <t>T</t>
        </is>
      </c>
    </row>
    <row r="476">
      <c r="A476" t="inlineStr">
        <is>
          <t>OREAS0096</t>
        </is>
      </c>
      <c r="B476" t="n">
        <v>0.00115</v>
      </c>
      <c r="C476" t="inlineStr">
        <is>
          <t>T</t>
        </is>
      </c>
      <c r="D476" t="inlineStr">
        <is>
          <t>T</t>
        </is>
      </c>
      <c r="E476" t="inlineStr">
        <is>
          <t>T</t>
        </is>
      </c>
      <c r="F476" t="inlineStr">
        <is>
          <t>T</t>
        </is>
      </c>
      <c r="G476" t="inlineStr">
        <is>
          <t>T</t>
        </is>
      </c>
      <c r="H476" t="inlineStr">
        <is>
          <t>T</t>
        </is>
      </c>
      <c r="I476" t="n">
        <v>0.00263</v>
      </c>
      <c r="J476" t="inlineStr">
        <is>
          <t>T</t>
        </is>
      </c>
      <c r="K476" t="inlineStr">
        <is>
          <t>T</t>
        </is>
      </c>
      <c r="L476" t="inlineStr">
        <is>
          <t>T</t>
        </is>
      </c>
      <c r="M476" t="inlineStr">
        <is>
          <t>T</t>
        </is>
      </c>
      <c r="N476" t="n">
        <v>0.00499</v>
      </c>
      <c r="O476" t="inlineStr">
        <is>
          <t>T</t>
        </is>
      </c>
      <c r="P476" t="inlineStr">
        <is>
          <t>T</t>
        </is>
      </c>
      <c r="Q476" t="n">
        <v>3.93</v>
      </c>
      <c r="R476" t="inlineStr">
        <is>
          <t>T</t>
        </is>
      </c>
      <c r="S476" t="inlineStr">
        <is>
          <t>T</t>
        </is>
      </c>
      <c r="T476" t="inlineStr">
        <is>
          <t>T</t>
        </is>
      </c>
      <c r="U476" t="inlineStr">
        <is>
          <t>T</t>
        </is>
      </c>
      <c r="V476" t="inlineStr">
        <is>
          <t>T</t>
        </is>
      </c>
      <c r="W476" t="inlineStr">
        <is>
          <t>T</t>
        </is>
      </c>
      <c r="X476" t="inlineStr">
        <is>
          <t>T</t>
        </is>
      </c>
      <c r="Y476" t="inlineStr">
        <is>
          <t>T</t>
        </is>
      </c>
      <c r="Z476" t="inlineStr">
        <is>
          <t>T</t>
        </is>
      </c>
      <c r="AA476" t="inlineStr">
        <is>
          <t>T</t>
        </is>
      </c>
      <c r="AB476" t="inlineStr">
        <is>
          <t>T</t>
        </is>
      </c>
      <c r="AC476" t="inlineStr">
        <is>
          <t>T</t>
        </is>
      </c>
      <c r="AD476" t="inlineStr">
        <is>
          <t>T</t>
        </is>
      </c>
      <c r="AE476" t="inlineStr">
        <is>
          <t>T</t>
        </is>
      </c>
      <c r="AF476" t="inlineStr">
        <is>
          <t>T</t>
        </is>
      </c>
      <c r="AG476" t="inlineStr">
        <is>
          <t>T</t>
        </is>
      </c>
      <c r="AH476" t="inlineStr">
        <is>
          <t>T</t>
        </is>
      </c>
      <c r="AI476" t="inlineStr">
        <is>
          <t>T</t>
        </is>
      </c>
      <c r="AJ476" t="inlineStr">
        <is>
          <t>T</t>
        </is>
      </c>
      <c r="AK476" t="inlineStr">
        <is>
          <t>T</t>
        </is>
      </c>
      <c r="AL476" t="inlineStr">
        <is>
          <t>T</t>
        </is>
      </c>
      <c r="AM476" t="inlineStr">
        <is>
          <t>T</t>
        </is>
      </c>
      <c r="AN476" t="inlineStr">
        <is>
          <t>T</t>
        </is>
      </c>
      <c r="AO476" t="inlineStr">
        <is>
          <t>T</t>
        </is>
      </c>
      <c r="AP476" t="n">
        <v>0.0101</v>
      </c>
      <c r="AQ476" t="inlineStr">
        <is>
          <t>T</t>
        </is>
      </c>
      <c r="AR476" t="inlineStr">
        <is>
          <t>T</t>
        </is>
      </c>
      <c r="AS476" t="inlineStr">
        <is>
          <t>T</t>
        </is>
      </c>
      <c r="AT476" t="inlineStr">
        <is>
          <t>T</t>
        </is>
      </c>
      <c r="AU476" t="inlineStr">
        <is>
          <t>T</t>
        </is>
      </c>
      <c r="AV476" t="inlineStr">
        <is>
          <t>T</t>
        </is>
      </c>
      <c r="AW476" t="inlineStr">
        <is>
          <t>T</t>
        </is>
      </c>
      <c r="AX476" t="n">
        <v>4.19</v>
      </c>
      <c r="AY476" t="n">
        <v>0.000509</v>
      </c>
      <c r="AZ476" t="inlineStr">
        <is>
          <t>T</t>
        </is>
      </c>
      <c r="BA476" t="n">
        <v>0.00407</v>
      </c>
      <c r="BB476" t="inlineStr">
        <is>
          <t>T</t>
        </is>
      </c>
      <c r="BC476" t="inlineStr">
        <is>
          <t>T</t>
        </is>
      </c>
      <c r="BD476" t="n">
        <v>0.0066</v>
      </c>
      <c r="BE476" t="inlineStr">
        <is>
          <t>T</t>
        </is>
      </c>
      <c r="BF476" t="inlineStr">
        <is>
          <t>T</t>
        </is>
      </c>
      <c r="BG476" t="inlineStr">
        <is>
          <t>T</t>
        </is>
      </c>
      <c r="BH476" t="inlineStr">
        <is>
          <t>T</t>
        </is>
      </c>
      <c r="BI476" t="inlineStr">
        <is>
          <t>T</t>
        </is>
      </c>
      <c r="BJ476" t="inlineStr">
        <is>
          <t>T</t>
        </is>
      </c>
      <c r="BK476" t="inlineStr">
        <is>
          <t>T</t>
        </is>
      </c>
      <c r="BL476" t="inlineStr">
        <is>
          <t>T</t>
        </is>
      </c>
      <c r="BM476" t="inlineStr">
        <is>
          <t>T</t>
        </is>
      </c>
      <c r="BN476" t="inlineStr">
        <is>
          <t>T</t>
        </is>
      </c>
      <c r="BO476" t="inlineStr">
        <is>
          <t>T</t>
        </is>
      </c>
      <c r="BP476" t="inlineStr">
        <is>
          <t>T</t>
        </is>
      </c>
      <c r="BQ476" t="inlineStr">
        <is>
          <t>T</t>
        </is>
      </c>
      <c r="BR476" t="n">
        <v>0.0457</v>
      </c>
      <c r="BS476" t="inlineStr">
        <is>
          <t>T</t>
        </is>
      </c>
    </row>
    <row r="477">
      <c r="A477" t="inlineStr">
        <is>
          <t>OREAS0097</t>
        </is>
      </c>
      <c r="B477" t="n">
        <v>0.00195</v>
      </c>
      <c r="C477" t="inlineStr">
        <is>
          <t>T</t>
        </is>
      </c>
      <c r="D477" t="inlineStr">
        <is>
          <t>T</t>
        </is>
      </c>
      <c r="E477" t="inlineStr">
        <is>
          <t>T</t>
        </is>
      </c>
      <c r="F477" t="inlineStr">
        <is>
          <t>T</t>
        </is>
      </c>
      <c r="G477" t="inlineStr">
        <is>
          <t>T</t>
        </is>
      </c>
      <c r="H477" t="inlineStr">
        <is>
          <t>T</t>
        </is>
      </c>
      <c r="I477" t="n">
        <v>0.00401</v>
      </c>
      <c r="J477" t="inlineStr">
        <is>
          <t>T</t>
        </is>
      </c>
      <c r="K477" t="inlineStr">
        <is>
          <t>T</t>
        </is>
      </c>
      <c r="L477" t="inlineStr">
        <is>
          <t>T</t>
        </is>
      </c>
      <c r="M477" t="inlineStr">
        <is>
          <t>T</t>
        </is>
      </c>
      <c r="N477" t="n">
        <v>0.0063</v>
      </c>
      <c r="O477" t="inlineStr">
        <is>
          <t>T</t>
        </is>
      </c>
      <c r="P477" t="inlineStr">
        <is>
          <t>T</t>
        </is>
      </c>
      <c r="Q477" t="n">
        <v>6.31</v>
      </c>
      <c r="R477" t="inlineStr">
        <is>
          <t>T</t>
        </is>
      </c>
      <c r="S477" t="inlineStr">
        <is>
          <t>T</t>
        </is>
      </c>
      <c r="T477" t="inlineStr">
        <is>
          <t>T</t>
        </is>
      </c>
      <c r="U477" t="inlineStr">
        <is>
          <t>T</t>
        </is>
      </c>
      <c r="V477" t="inlineStr">
        <is>
          <t>T</t>
        </is>
      </c>
      <c r="W477" t="inlineStr">
        <is>
          <t>T</t>
        </is>
      </c>
      <c r="X477" t="inlineStr">
        <is>
          <t>T</t>
        </is>
      </c>
      <c r="Y477" t="inlineStr">
        <is>
          <t>T</t>
        </is>
      </c>
      <c r="Z477" t="inlineStr">
        <is>
          <t>T</t>
        </is>
      </c>
      <c r="AA477" t="inlineStr">
        <is>
          <t>T</t>
        </is>
      </c>
      <c r="AB477" t="inlineStr">
        <is>
          <t>T</t>
        </is>
      </c>
      <c r="AC477" t="inlineStr">
        <is>
          <t>T</t>
        </is>
      </c>
      <c r="AD477" t="inlineStr">
        <is>
          <t>T</t>
        </is>
      </c>
      <c r="AE477" t="inlineStr">
        <is>
          <t>T</t>
        </is>
      </c>
      <c r="AF477" t="inlineStr">
        <is>
          <t>T</t>
        </is>
      </c>
      <c r="AG477" t="inlineStr">
        <is>
          <t>T</t>
        </is>
      </c>
      <c r="AH477" t="inlineStr">
        <is>
          <t>T</t>
        </is>
      </c>
      <c r="AI477" t="inlineStr">
        <is>
          <t>T</t>
        </is>
      </c>
      <c r="AJ477" t="inlineStr">
        <is>
          <t>T</t>
        </is>
      </c>
      <c r="AK477" t="inlineStr">
        <is>
          <t>T</t>
        </is>
      </c>
      <c r="AL477" t="inlineStr">
        <is>
          <t>T</t>
        </is>
      </c>
      <c r="AM477" t="inlineStr">
        <is>
          <t>T</t>
        </is>
      </c>
      <c r="AN477" t="inlineStr">
        <is>
          <t>T</t>
        </is>
      </c>
      <c r="AO477" t="inlineStr">
        <is>
          <t>T</t>
        </is>
      </c>
      <c r="AP477" t="n">
        <v>0.0147</v>
      </c>
      <c r="AQ477" t="inlineStr">
        <is>
          <t>T</t>
        </is>
      </c>
      <c r="AR477" t="inlineStr">
        <is>
          <t>T</t>
        </is>
      </c>
      <c r="AS477" t="inlineStr">
        <is>
          <t>T</t>
        </is>
      </c>
      <c r="AT477" t="inlineStr">
        <is>
          <t>T</t>
        </is>
      </c>
      <c r="AU477" t="inlineStr">
        <is>
          <t>T</t>
        </is>
      </c>
      <c r="AV477" t="inlineStr">
        <is>
          <t>T</t>
        </is>
      </c>
      <c r="AW477" t="inlineStr">
        <is>
          <t>T</t>
        </is>
      </c>
      <c r="AX477" t="n">
        <v>6.71</v>
      </c>
      <c r="AY477" t="n">
        <v>0.000923</v>
      </c>
      <c r="AZ477" t="inlineStr">
        <is>
          <t>T</t>
        </is>
      </c>
      <c r="BA477" t="n">
        <v>0.0071</v>
      </c>
      <c r="BB477" t="inlineStr">
        <is>
          <t>T</t>
        </is>
      </c>
      <c r="BC477" t="inlineStr">
        <is>
          <t>T</t>
        </is>
      </c>
      <c r="BD477" t="n">
        <v>0.009599999999999999</v>
      </c>
      <c r="BE477" t="inlineStr">
        <is>
          <t>T</t>
        </is>
      </c>
      <c r="BF477" t="inlineStr">
        <is>
          <t>T</t>
        </is>
      </c>
      <c r="BG477" t="inlineStr">
        <is>
          <t>T</t>
        </is>
      </c>
      <c r="BH477" t="inlineStr">
        <is>
          <t>T</t>
        </is>
      </c>
      <c r="BI477" t="inlineStr">
        <is>
          <t>T</t>
        </is>
      </c>
      <c r="BJ477" t="inlineStr">
        <is>
          <t>T</t>
        </is>
      </c>
      <c r="BK477" t="inlineStr">
        <is>
          <t>T</t>
        </is>
      </c>
      <c r="BL477" t="inlineStr">
        <is>
          <t>T</t>
        </is>
      </c>
      <c r="BM477" t="inlineStr">
        <is>
          <t>T</t>
        </is>
      </c>
      <c r="BN477" t="inlineStr">
        <is>
          <t>T</t>
        </is>
      </c>
      <c r="BO477" t="inlineStr">
        <is>
          <t>T</t>
        </is>
      </c>
      <c r="BP477" t="inlineStr">
        <is>
          <t>T</t>
        </is>
      </c>
      <c r="BQ477" t="inlineStr">
        <is>
          <t>T</t>
        </is>
      </c>
      <c r="BR477" t="n">
        <v>0.0646</v>
      </c>
      <c r="BS477" t="inlineStr">
        <is>
          <t>T</t>
        </is>
      </c>
    </row>
    <row r="478">
      <c r="A478" t="inlineStr">
        <is>
          <t>OREAS0098</t>
        </is>
      </c>
      <c r="B478" t="n">
        <v>0.00428</v>
      </c>
      <c r="C478" t="inlineStr">
        <is>
          <t>T</t>
        </is>
      </c>
      <c r="D478" t="inlineStr">
        <is>
          <t>T</t>
        </is>
      </c>
      <c r="E478" t="inlineStr">
        <is>
          <t>T</t>
        </is>
      </c>
      <c r="F478" t="inlineStr">
        <is>
          <t>T</t>
        </is>
      </c>
      <c r="G478" t="inlineStr">
        <is>
          <t>T</t>
        </is>
      </c>
      <c r="H478" t="inlineStr">
        <is>
          <t>T</t>
        </is>
      </c>
      <c r="I478" t="n">
        <v>0.0097</v>
      </c>
      <c r="J478" t="inlineStr">
        <is>
          <t>T</t>
        </is>
      </c>
      <c r="K478" t="inlineStr">
        <is>
          <t>T</t>
        </is>
      </c>
      <c r="L478" t="inlineStr">
        <is>
          <t>T</t>
        </is>
      </c>
      <c r="M478" t="inlineStr">
        <is>
          <t>T</t>
        </is>
      </c>
      <c r="N478" t="n">
        <v>0.0121</v>
      </c>
      <c r="O478" t="inlineStr">
        <is>
          <t>T</t>
        </is>
      </c>
      <c r="P478" t="inlineStr">
        <is>
          <t>T</t>
        </is>
      </c>
      <c r="Q478" t="n">
        <v>14.8</v>
      </c>
      <c r="R478" t="inlineStr">
        <is>
          <t>T</t>
        </is>
      </c>
      <c r="S478" t="inlineStr">
        <is>
          <t>T</t>
        </is>
      </c>
      <c r="T478" t="inlineStr">
        <is>
          <t>T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T</t>
        </is>
      </c>
      <c r="Y478" t="inlineStr">
        <is>
          <t>T</t>
        </is>
      </c>
      <c r="Z478" t="inlineStr">
        <is>
          <t>T</t>
        </is>
      </c>
      <c r="AA478" t="inlineStr">
        <is>
          <t>T</t>
        </is>
      </c>
      <c r="AB478" t="inlineStr">
        <is>
          <t>T</t>
        </is>
      </c>
      <c r="AC478" t="inlineStr">
        <is>
          <t>T</t>
        </is>
      </c>
      <c r="AD478" t="inlineStr">
        <is>
          <t>T</t>
        </is>
      </c>
      <c r="AE478" t="inlineStr">
        <is>
          <t>T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T</t>
        </is>
      </c>
      <c r="AK478" t="inlineStr">
        <is>
          <t>T</t>
        </is>
      </c>
      <c r="AL478" t="inlineStr">
        <is>
          <t>T</t>
        </is>
      </c>
      <c r="AM478" t="inlineStr">
        <is>
          <t>T</t>
        </is>
      </c>
      <c r="AN478" t="inlineStr">
        <is>
          <t>T</t>
        </is>
      </c>
      <c r="AO478" t="inlineStr">
        <is>
          <t>T</t>
        </is>
      </c>
      <c r="AP478" t="n">
        <v>0.0345</v>
      </c>
      <c r="AQ478" t="inlineStr">
        <is>
          <t>T</t>
        </is>
      </c>
      <c r="AR478" t="inlineStr">
        <is>
          <t>T</t>
        </is>
      </c>
      <c r="AS478" t="inlineStr">
        <is>
          <t>T</t>
        </is>
      </c>
      <c r="AT478" t="inlineStr">
        <is>
          <t>T</t>
        </is>
      </c>
      <c r="AU478" t="inlineStr">
        <is>
          <t>T</t>
        </is>
      </c>
      <c r="AV478" t="inlineStr">
        <is>
          <t>T</t>
        </is>
      </c>
      <c r="AW478" t="inlineStr">
        <is>
          <t>T</t>
        </is>
      </c>
      <c r="AX478" t="n">
        <v>16</v>
      </c>
      <c r="AY478" t="n">
        <v>0.00201</v>
      </c>
      <c r="AZ478" t="inlineStr">
        <is>
          <t>T</t>
        </is>
      </c>
      <c r="BA478" t="n">
        <v>0.0158</v>
      </c>
      <c r="BB478" t="inlineStr">
        <is>
          <t>T</t>
        </is>
      </c>
      <c r="BC478" t="inlineStr">
        <is>
          <t>T</t>
        </is>
      </c>
      <c r="BD478" t="n">
        <v>0.0206</v>
      </c>
      <c r="BE478" t="inlineStr">
        <is>
          <t>T</t>
        </is>
      </c>
      <c r="BF478" t="inlineStr">
        <is>
          <t>T</t>
        </is>
      </c>
      <c r="BG478" t="inlineStr">
        <is>
          <t>T</t>
        </is>
      </c>
      <c r="BH478" t="inlineStr">
        <is>
          <t>T</t>
        </is>
      </c>
      <c r="BI478" t="inlineStr">
        <is>
          <t>T</t>
        </is>
      </c>
      <c r="BJ478" t="inlineStr">
        <is>
          <t>T</t>
        </is>
      </c>
      <c r="BK478" t="inlineStr">
        <is>
          <t>T</t>
        </is>
      </c>
      <c r="BL478" t="inlineStr">
        <is>
          <t>T</t>
        </is>
      </c>
      <c r="BM478" t="inlineStr">
        <is>
          <t>T</t>
        </is>
      </c>
      <c r="BN478" t="inlineStr">
        <is>
          <t>T</t>
        </is>
      </c>
      <c r="BO478" t="inlineStr">
        <is>
          <t>T</t>
        </is>
      </c>
      <c r="BP478" t="inlineStr">
        <is>
          <t>T</t>
        </is>
      </c>
      <c r="BQ478" t="inlineStr">
        <is>
          <t>T</t>
        </is>
      </c>
      <c r="BR478" t="n">
        <v>0.1355</v>
      </c>
      <c r="BS478" t="inlineStr">
        <is>
          <t>T</t>
        </is>
      </c>
    </row>
    <row r="479">
      <c r="A479" t="inlineStr">
        <is>
          <t>OREAS0099</t>
        </is>
      </c>
      <c r="B479" t="n">
        <v>0.00673</v>
      </c>
      <c r="C479" t="inlineStr">
        <is>
          <t>T</t>
        </is>
      </c>
      <c r="D479" t="inlineStr">
        <is>
          <t>T</t>
        </is>
      </c>
      <c r="E479" t="inlineStr">
        <is>
          <t>T</t>
        </is>
      </c>
      <c r="F479" t="inlineStr">
        <is>
          <t>T</t>
        </is>
      </c>
      <c r="G479" t="inlineStr">
        <is>
          <t>T</t>
        </is>
      </c>
      <c r="H479" t="inlineStr">
        <is>
          <t>T</t>
        </is>
      </c>
      <c r="I479" t="inlineStr">
        <is>
          <t>T</t>
        </is>
      </c>
      <c r="J479" t="inlineStr">
        <is>
          <t>T</t>
        </is>
      </c>
      <c r="K479" t="inlineStr">
        <is>
          <t>T</t>
        </is>
      </c>
      <c r="L479" t="inlineStr">
        <is>
          <t>T</t>
        </is>
      </c>
      <c r="M479" t="inlineStr">
        <is>
          <t>T</t>
        </is>
      </c>
      <c r="N479" t="inlineStr">
        <is>
          <t>T</t>
        </is>
      </c>
      <c r="O479" t="inlineStr">
        <is>
          <t>T</t>
        </is>
      </c>
      <c r="P479" t="inlineStr">
        <is>
          <t>T</t>
        </is>
      </c>
      <c r="Q479" t="n">
        <v>25.89</v>
      </c>
      <c r="R479" t="inlineStr">
        <is>
          <t>T</t>
        </is>
      </c>
      <c r="S479" t="inlineStr">
        <is>
          <t>T</t>
        </is>
      </c>
      <c r="T479" t="inlineStr">
        <is>
          <t>T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T</t>
        </is>
      </c>
      <c r="Y479" t="inlineStr">
        <is>
          <t>T</t>
        </is>
      </c>
      <c r="Z479" t="inlineStr">
        <is>
          <t>T</t>
        </is>
      </c>
      <c r="AA479" t="inlineStr">
        <is>
          <t>T</t>
        </is>
      </c>
      <c r="AB479" t="inlineStr">
        <is>
          <t>T</t>
        </is>
      </c>
      <c r="AC479" t="inlineStr">
        <is>
          <t>T</t>
        </is>
      </c>
      <c r="AD479" t="inlineStr">
        <is>
          <t>T</t>
        </is>
      </c>
      <c r="AE479" t="inlineStr">
        <is>
          <t>T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T</t>
        </is>
      </c>
      <c r="AK479" t="inlineStr">
        <is>
          <t>T</t>
        </is>
      </c>
      <c r="AL479" t="inlineStr">
        <is>
          <t>T</t>
        </is>
      </c>
      <c r="AM479" t="inlineStr">
        <is>
          <t>T</t>
        </is>
      </c>
      <c r="AN479" t="inlineStr">
        <is>
          <t>T</t>
        </is>
      </c>
      <c r="AO479" t="inlineStr">
        <is>
          <t>T</t>
        </is>
      </c>
      <c r="AP479" t="inlineStr">
        <is>
          <t>T</t>
        </is>
      </c>
      <c r="AQ479" t="inlineStr">
        <is>
          <t>T</t>
        </is>
      </c>
      <c r="AR479" t="inlineStr">
        <is>
          <t>T</t>
        </is>
      </c>
      <c r="AS479" t="inlineStr">
        <is>
          <t>T</t>
        </is>
      </c>
      <c r="AT479" t="inlineStr">
        <is>
          <t>T</t>
        </is>
      </c>
      <c r="AU479" t="inlineStr">
        <is>
          <t>T</t>
        </is>
      </c>
      <c r="AV479" t="inlineStr">
        <is>
          <t>T</t>
        </is>
      </c>
      <c r="AW479" t="inlineStr">
        <is>
          <t>T</t>
        </is>
      </c>
      <c r="AX479" t="inlineStr">
        <is>
          <t>T</t>
        </is>
      </c>
      <c r="AY479" t="inlineStr">
        <is>
          <t>T</t>
        </is>
      </c>
      <c r="AZ479" t="inlineStr">
        <is>
          <t>T</t>
        </is>
      </c>
      <c r="BA479" t="inlineStr">
        <is>
          <t>T</t>
        </is>
      </c>
      <c r="BB479" t="inlineStr">
        <is>
          <t>T</t>
        </is>
      </c>
      <c r="BC479" t="inlineStr">
        <is>
          <t>T</t>
        </is>
      </c>
      <c r="BD479" t="inlineStr">
        <is>
          <t>T</t>
        </is>
      </c>
      <c r="BE479" t="inlineStr">
        <is>
          <t>T</t>
        </is>
      </c>
      <c r="BF479" t="inlineStr">
        <is>
          <t>T</t>
        </is>
      </c>
      <c r="BG479" t="inlineStr">
        <is>
          <t>T</t>
        </is>
      </c>
      <c r="BH479" t="inlineStr">
        <is>
          <t>T</t>
        </is>
      </c>
      <c r="BI479" t="inlineStr">
        <is>
          <t>T</t>
        </is>
      </c>
      <c r="BJ479" t="inlineStr">
        <is>
          <t>T</t>
        </is>
      </c>
      <c r="BK479" t="inlineStr">
        <is>
          <t>T</t>
        </is>
      </c>
      <c r="BL479" t="inlineStr">
        <is>
          <t>T</t>
        </is>
      </c>
      <c r="BM479" t="inlineStr">
        <is>
          <t>T</t>
        </is>
      </c>
      <c r="BN479" t="inlineStr">
        <is>
          <t>T</t>
        </is>
      </c>
      <c r="BO479" t="inlineStr">
        <is>
          <t>T</t>
        </is>
      </c>
      <c r="BP479" t="inlineStr">
        <is>
          <t>T</t>
        </is>
      </c>
      <c r="BQ479" t="inlineStr">
        <is>
          <t>T</t>
        </is>
      </c>
      <c r="BR479" t="inlineStr">
        <is>
          <t>T</t>
        </is>
      </c>
      <c r="BS479" t="inlineStr">
        <is>
          <t>T</t>
        </is>
      </c>
    </row>
    <row r="480">
      <c r="A480" t="inlineStr">
        <is>
          <t>OREAS0990</t>
        </is>
      </c>
      <c r="B480" t="n">
        <v>0.1765</v>
      </c>
      <c r="C480" t="n">
        <v>0.915</v>
      </c>
      <c r="D480" t="n">
        <v>0.4161</v>
      </c>
      <c r="E480" t="n">
        <v>0.007611</v>
      </c>
      <c r="F480" t="inlineStr">
        <is>
          <t>T</t>
        </is>
      </c>
      <c r="G480" t="inlineStr">
        <is>
          <t>T</t>
        </is>
      </c>
      <c r="H480" t="inlineStr">
        <is>
          <t>T</t>
        </is>
      </c>
      <c r="I480" t="inlineStr">
        <is>
          <t>T</t>
        </is>
      </c>
      <c r="J480" t="inlineStr">
        <is>
          <t>T</t>
        </is>
      </c>
      <c r="K480" t="n">
        <v>0.0335</v>
      </c>
      <c r="L480" t="inlineStr">
        <is>
          <t>T</t>
        </is>
      </c>
      <c r="M480" t="inlineStr">
        <is>
          <t>T</t>
        </is>
      </c>
      <c r="N480" t="inlineStr">
        <is>
          <t>T</t>
        </is>
      </c>
      <c r="O480" t="n">
        <v>0.000941</v>
      </c>
      <c r="P480" t="inlineStr">
        <is>
          <t>T</t>
        </is>
      </c>
      <c r="Q480" t="n">
        <v>16.99</v>
      </c>
      <c r="R480" t="inlineStr">
        <is>
          <t>T</t>
        </is>
      </c>
      <c r="S480" t="inlineStr">
        <is>
          <t>T</t>
        </is>
      </c>
      <c r="T480" t="inlineStr">
        <is>
          <t>T</t>
        </is>
      </c>
      <c r="U480" t="n">
        <v>20.07</v>
      </c>
      <c r="V480" t="inlineStr">
        <is>
          <t>T</t>
        </is>
      </c>
      <c r="W480" t="inlineStr">
        <is>
          <t>T</t>
        </is>
      </c>
      <c r="X480" t="inlineStr">
        <is>
          <t>T</t>
        </is>
      </c>
      <c r="Y480" t="inlineStr">
        <is>
          <t>T</t>
        </is>
      </c>
      <c r="Z480" t="inlineStr">
        <is>
          <t>T</t>
        </is>
      </c>
      <c r="AA480" t="inlineStr">
        <is>
          <t>T</t>
        </is>
      </c>
      <c r="AB480" t="inlineStr">
        <is>
          <t>T</t>
        </is>
      </c>
      <c r="AC480" t="inlineStr">
        <is>
          <t>T</t>
        </is>
      </c>
      <c r="AD480" t="n">
        <v>0.395</v>
      </c>
      <c r="AE480" t="inlineStr">
        <is>
          <t>T</t>
        </is>
      </c>
      <c r="AF480" t="inlineStr">
        <is>
          <t>T</t>
        </is>
      </c>
      <c r="AG480" t="inlineStr">
        <is>
          <t>T</t>
        </is>
      </c>
      <c r="AH480" t="n">
        <v>0.164</v>
      </c>
      <c r="AI480" t="n">
        <v>0.372</v>
      </c>
      <c r="AJ480" t="n">
        <v>0.0116</v>
      </c>
      <c r="AK480" t="inlineStr">
        <is>
          <t>T</t>
        </is>
      </c>
      <c r="AL480" t="inlineStr">
        <is>
          <t>T</t>
        </is>
      </c>
      <c r="AM480" t="inlineStr">
        <is>
          <t>T</t>
        </is>
      </c>
      <c r="AN480" t="n">
        <v>0.009299999999999999</v>
      </c>
      <c r="AO480" t="inlineStr">
        <is>
          <t>T</t>
        </is>
      </c>
      <c r="AP480" t="n">
        <v>8.619999999999999</v>
      </c>
      <c r="AQ480" t="inlineStr">
        <is>
          <t>T</t>
        </is>
      </c>
      <c r="AR480" t="inlineStr">
        <is>
          <t>T</t>
        </is>
      </c>
      <c r="AS480" t="inlineStr">
        <is>
          <t>T</t>
        </is>
      </c>
      <c r="AT480" t="inlineStr">
        <is>
          <t>T</t>
        </is>
      </c>
      <c r="AU480" t="inlineStr">
        <is>
          <t>T</t>
        </is>
      </c>
      <c r="AV480" t="inlineStr">
        <is>
          <t>T</t>
        </is>
      </c>
      <c r="AW480" t="inlineStr">
        <is>
          <t>T</t>
        </is>
      </c>
      <c r="AX480" t="n">
        <v>28.29</v>
      </c>
      <c r="AY480" t="n">
        <v>0.465</v>
      </c>
      <c r="AZ480" t="inlineStr">
        <is>
          <t>T</t>
        </is>
      </c>
      <c r="BA480" t="inlineStr">
        <is>
          <t>T</t>
        </is>
      </c>
      <c r="BB480" t="n">
        <v>2.08</v>
      </c>
      <c r="BC480" t="inlineStr">
        <is>
          <t>T</t>
        </is>
      </c>
      <c r="BD480" t="inlineStr">
        <is>
          <t>T</t>
        </is>
      </c>
      <c r="BE480" t="inlineStr">
        <is>
          <t>T</t>
        </is>
      </c>
      <c r="BF480" t="inlineStr">
        <is>
          <t>T</t>
        </is>
      </c>
      <c r="BG480" t="inlineStr">
        <is>
          <t>T</t>
        </is>
      </c>
      <c r="BH480" t="inlineStr">
        <is>
          <t>T</t>
        </is>
      </c>
      <c r="BI480" t="inlineStr">
        <is>
          <t>T</t>
        </is>
      </c>
      <c r="BJ480" t="n">
        <v>0.039</v>
      </c>
      <c r="BK480" t="inlineStr">
        <is>
          <t>T</t>
        </is>
      </c>
      <c r="BL480" t="inlineStr">
        <is>
          <t>T</t>
        </is>
      </c>
      <c r="BM480" t="inlineStr">
        <is>
          <t>T</t>
        </is>
      </c>
      <c r="BN480" t="inlineStr">
        <is>
          <t>T</t>
        </is>
      </c>
      <c r="BO480" t="inlineStr">
        <is>
          <t>T</t>
        </is>
      </c>
      <c r="BP480" t="inlineStr">
        <is>
          <t>T</t>
        </is>
      </c>
      <c r="BQ480" t="inlineStr">
        <is>
          <t>T</t>
        </is>
      </c>
      <c r="BR480" t="n">
        <v>13.43</v>
      </c>
      <c r="BS480" t="n">
        <v>0.00387</v>
      </c>
    </row>
    <row r="481">
      <c r="A481" t="inlineStr">
        <is>
          <t>OREAS0990b</t>
        </is>
      </c>
      <c r="B481" t="n">
        <v>0.6741</v>
      </c>
      <c r="C481" t="n">
        <v>0.5580000000000001</v>
      </c>
      <c r="D481" t="n">
        <v>0.7663</v>
      </c>
      <c r="E481" t="n">
        <v>0.006367</v>
      </c>
      <c r="F481" t="inlineStr">
        <is>
          <t>T</t>
        </is>
      </c>
      <c r="G481" t="inlineStr">
        <is>
          <t>T</t>
        </is>
      </c>
      <c r="H481" t="n">
        <v>2.2e-05</v>
      </c>
      <c r="I481" t="n">
        <v>0.005</v>
      </c>
      <c r="J481" t="n">
        <v>0.165</v>
      </c>
      <c r="K481" t="n">
        <v>0.057</v>
      </c>
      <c r="L481" t="n">
        <v>0.00128</v>
      </c>
      <c r="M481" t="inlineStr">
        <is>
          <t>T</t>
        </is>
      </c>
      <c r="N481" t="n">
        <v>0.000267</v>
      </c>
      <c r="O481" s="2" t="n">
        <v>0.01</v>
      </c>
      <c r="P481" t="n">
        <v>0.000119</v>
      </c>
      <c r="Q481" t="n">
        <v>16.71</v>
      </c>
      <c r="R481" t="n">
        <v>7.3e-05</v>
      </c>
      <c r="S481" t="n">
        <v>3.9e-05</v>
      </c>
      <c r="T481" t="n">
        <v>5.6e-05</v>
      </c>
      <c r="U481" t="n">
        <v>14.45</v>
      </c>
      <c r="V481" t="n">
        <v>0.000475</v>
      </c>
      <c r="W481" t="n">
        <v>9.000000000000001e-05</v>
      </c>
      <c r="X481" t="inlineStr">
        <is>
          <t>T</t>
        </is>
      </c>
      <c r="Y481" t="n">
        <v>6.2e-05</v>
      </c>
      <c r="Z481" t="inlineStr">
        <is>
          <t>T</t>
        </is>
      </c>
      <c r="AA481" t="inlineStr">
        <is>
          <t>T</t>
        </is>
      </c>
      <c r="AB481" t="n">
        <v>0.000768</v>
      </c>
      <c r="AC481" t="inlineStr">
        <is>
          <t>T</t>
        </is>
      </c>
      <c r="AD481" t="n">
        <v>0.216</v>
      </c>
      <c r="AE481" t="n">
        <v>0.000725</v>
      </c>
      <c r="AF481" t="n">
        <v>0.000219</v>
      </c>
      <c r="AG481" t="inlineStr">
        <is>
          <t>T</t>
        </is>
      </c>
      <c r="AH481" t="n">
        <v>0.124</v>
      </c>
      <c r="AI481" t="n">
        <v>0.228</v>
      </c>
      <c r="AJ481" t="n">
        <v>0.0131</v>
      </c>
      <c r="AK481" t="n">
        <v>0.031</v>
      </c>
      <c r="AL481" t="n">
        <v>8.899999999999999e-05</v>
      </c>
      <c r="AM481" t="n">
        <v>0.000449</v>
      </c>
      <c r="AN481" s="2" t="n">
        <v>0.005</v>
      </c>
      <c r="AO481" s="2" t="n">
        <v>0.01</v>
      </c>
      <c r="AP481" t="n">
        <v>8.449999999999999</v>
      </c>
      <c r="AQ481" t="inlineStr">
        <is>
          <t>T</t>
        </is>
      </c>
      <c r="AR481" t="n">
        <v>0.000108</v>
      </c>
      <c r="AS481" t="inlineStr">
        <is>
          <t>T</t>
        </is>
      </c>
      <c r="AT481" t="n">
        <v>0.00145</v>
      </c>
      <c r="AU481" t="n">
        <v>6e-07</v>
      </c>
      <c r="AV481" t="inlineStr">
        <is>
          <t>T</t>
        </is>
      </c>
      <c r="AW481" t="inlineStr">
        <is>
          <t>T</t>
        </is>
      </c>
      <c r="AX481" t="n">
        <v>29.11</v>
      </c>
      <c r="AY481" t="n">
        <v>1.89</v>
      </c>
      <c r="AZ481" t="n">
        <v>8.6e-05</v>
      </c>
      <c r="BA481" s="2" t="n">
        <v>0.002</v>
      </c>
      <c r="BB481" t="n">
        <v>1.74</v>
      </c>
      <c r="BC481" t="n">
        <v>0.00011</v>
      </c>
      <c r="BD481" t="n">
        <v>0.0005509999999999999</v>
      </c>
      <c r="BE481" t="n">
        <v>0.0133</v>
      </c>
      <c r="BF481" t="inlineStr">
        <is>
          <t>T</t>
        </is>
      </c>
      <c r="BG481" t="n">
        <v>1.2e-05</v>
      </c>
      <c r="BH481" s="2" t="n">
        <v>0.0001</v>
      </c>
      <c r="BI481" t="n">
        <v>0.0003</v>
      </c>
      <c r="BJ481" t="n">
        <v>0.024</v>
      </c>
      <c r="BK481" t="n">
        <v>0.000732</v>
      </c>
      <c r="BL481" s="2" t="n">
        <v>1e-05</v>
      </c>
      <c r="BM481" t="n">
        <v>0.000345</v>
      </c>
      <c r="BN481" t="n">
        <v>0.000625</v>
      </c>
      <c r="BO481" t="n">
        <v>0.000543</v>
      </c>
      <c r="BP481" t="n">
        <v>0.000378</v>
      </c>
      <c r="BQ481" t="n">
        <v>3.9e-05</v>
      </c>
      <c r="BR481" t="n">
        <v>19.97</v>
      </c>
      <c r="BS481" t="n">
        <v>0.00208</v>
      </c>
    </row>
    <row r="482">
      <c r="A482" t="inlineStr">
        <is>
          <t>OREAS0990c</t>
        </is>
      </c>
      <c r="B482" t="n">
        <v>0.2732</v>
      </c>
      <c r="C482" t="n">
        <v>0.778</v>
      </c>
      <c r="D482" t="n">
        <v>0.5834</v>
      </c>
      <c r="E482" t="n">
        <v>0.003535</v>
      </c>
      <c r="F482" t="inlineStr">
        <is>
          <t>T</t>
        </is>
      </c>
      <c r="G482" t="n">
        <v>0.195</v>
      </c>
      <c r="H482" t="inlineStr">
        <is>
          <t>T</t>
        </is>
      </c>
      <c r="I482" t="n">
        <v>0.008800000000000001</v>
      </c>
      <c r="J482" t="n">
        <v>0.142</v>
      </c>
      <c r="K482" t="n">
        <v>0.0415</v>
      </c>
      <c r="L482" t="n">
        <v>0.002</v>
      </c>
      <c r="M482" t="inlineStr">
        <is>
          <t>T</t>
        </is>
      </c>
      <c r="N482" t="n">
        <v>0.000784</v>
      </c>
      <c r="O482" t="inlineStr">
        <is>
          <t>T</t>
        </is>
      </c>
      <c r="P482" t="n">
        <v>6.8e-05</v>
      </c>
      <c r="Q482" t="n">
        <v>17.23</v>
      </c>
      <c r="R482" t="n">
        <v>0.000133</v>
      </c>
      <c r="S482" t="n">
        <v>8.000000000000001e-05</v>
      </c>
      <c r="T482" t="inlineStr">
        <is>
          <t>T</t>
        </is>
      </c>
      <c r="U482" t="n">
        <v>17.05</v>
      </c>
      <c r="V482" t="n">
        <v>0.000351</v>
      </c>
      <c r="W482" t="n">
        <v>0.000162</v>
      </c>
      <c r="X482" s="2" t="n">
        <v>0.0001</v>
      </c>
      <c r="Y482" t="n">
        <v>9.500000000000001e-05</v>
      </c>
      <c r="Z482" t="inlineStr">
        <is>
          <t>T</t>
        </is>
      </c>
      <c r="AA482" t="n">
        <v>2.7e-05</v>
      </c>
      <c r="AB482" t="n">
        <v>0.00143</v>
      </c>
      <c r="AC482" t="inlineStr">
        <is>
          <t>T</t>
        </is>
      </c>
      <c r="AD482" t="n">
        <v>0.335</v>
      </c>
      <c r="AE482" t="n">
        <v>0.000845</v>
      </c>
      <c r="AF482" t="n">
        <v>0.000289</v>
      </c>
      <c r="AG482" t="inlineStr">
        <is>
          <t>T</t>
        </is>
      </c>
      <c r="AH482" t="n">
        <v>0.122</v>
      </c>
      <c r="AI482" t="n">
        <v>0.368</v>
      </c>
      <c r="AJ482" t="n">
        <v>0.0141</v>
      </c>
      <c r="AK482" t="n">
        <v>0.034</v>
      </c>
      <c r="AL482" t="n">
        <v>0.000117</v>
      </c>
      <c r="AM482" t="n">
        <v>0.000962</v>
      </c>
      <c r="AN482" t="n">
        <v>0.00078</v>
      </c>
      <c r="AO482" t="inlineStr">
        <is>
          <t>T</t>
        </is>
      </c>
      <c r="AP482" t="n">
        <v>7.98</v>
      </c>
      <c r="AQ482" t="inlineStr">
        <is>
          <t>T</t>
        </is>
      </c>
      <c r="AR482" t="n">
        <v>0.000248</v>
      </c>
      <c r="AS482" t="inlineStr">
        <is>
          <t>T</t>
        </is>
      </c>
      <c r="AT482" t="n">
        <v>0.0019</v>
      </c>
      <c r="AU482" t="inlineStr">
        <is>
          <t>T</t>
        </is>
      </c>
      <c r="AV482" t="inlineStr">
        <is>
          <t>T</t>
        </is>
      </c>
      <c r="AW482" t="inlineStr">
        <is>
          <t>T</t>
        </is>
      </c>
      <c r="AX482" t="n">
        <v>27.88</v>
      </c>
      <c r="AY482" t="n">
        <v>0.7696</v>
      </c>
      <c r="AZ482" t="n">
        <v>0.000107</v>
      </c>
      <c r="BA482" t="inlineStr">
        <is>
          <t>T</t>
        </is>
      </c>
      <c r="BB482" t="n">
        <v>1.79</v>
      </c>
      <c r="BC482" t="n">
        <v>0.000177</v>
      </c>
      <c r="BD482" t="n">
        <v>0.000403</v>
      </c>
      <c r="BE482" t="n">
        <v>0.00164</v>
      </c>
      <c r="BF482" t="n">
        <v>9.099999999999999e-06</v>
      </c>
      <c r="BG482" t="n">
        <v>2.3e-05</v>
      </c>
      <c r="BH482" s="2" t="n">
        <v>0.0005</v>
      </c>
      <c r="BI482" t="n">
        <v>0.000384</v>
      </c>
      <c r="BJ482" t="n">
        <v>0.027</v>
      </c>
      <c r="BK482" t="n">
        <v>0.00128</v>
      </c>
      <c r="BL482" t="n">
        <v>1.1e-05</v>
      </c>
      <c r="BM482" t="n">
        <v>0.000219</v>
      </c>
      <c r="BN482" t="inlineStr">
        <is>
          <t>T</t>
        </is>
      </c>
      <c r="BO482" t="n">
        <v>0.000476</v>
      </c>
      <c r="BP482" t="n">
        <v>0.000598</v>
      </c>
      <c r="BQ482" t="n">
        <v>7.8e-05</v>
      </c>
      <c r="BR482" t="n">
        <v>18.44</v>
      </c>
      <c r="BS482" t="n">
        <v>0.0034</v>
      </c>
    </row>
    <row r="483">
      <c r="A483" t="inlineStr">
        <is>
          <t>OREAS0991</t>
        </is>
      </c>
      <c r="B483" t="n">
        <v>0.00481</v>
      </c>
      <c r="C483" t="inlineStr">
        <is>
          <t>T</t>
        </is>
      </c>
      <c r="D483" t="inlineStr">
        <is>
          <t>T</t>
        </is>
      </c>
      <c r="E483" t="n">
        <v>0.004704</v>
      </c>
      <c r="F483" t="inlineStr">
        <is>
          <t>T</t>
        </is>
      </c>
      <c r="G483" t="inlineStr">
        <is>
          <t>T</t>
        </is>
      </c>
      <c r="H483" t="inlineStr">
        <is>
          <t>T</t>
        </is>
      </c>
      <c r="I483" t="inlineStr">
        <is>
          <t>T</t>
        </is>
      </c>
      <c r="J483" t="inlineStr">
        <is>
          <t>T</t>
        </is>
      </c>
      <c r="K483" t="inlineStr">
        <is>
          <t>T</t>
        </is>
      </c>
      <c r="L483" t="inlineStr">
        <is>
          <t>T</t>
        </is>
      </c>
      <c r="M483" t="inlineStr">
        <is>
          <t>T</t>
        </is>
      </c>
      <c r="N483" t="inlineStr">
        <is>
          <t>T</t>
        </is>
      </c>
      <c r="O483" t="inlineStr">
        <is>
          <t>T</t>
        </is>
      </c>
      <c r="P483" t="inlineStr">
        <is>
          <t>T</t>
        </is>
      </c>
      <c r="Q483" t="n">
        <v>20.66</v>
      </c>
      <c r="R483" t="inlineStr">
        <is>
          <t>T</t>
        </is>
      </c>
      <c r="S483" t="inlineStr">
        <is>
          <t>T</t>
        </is>
      </c>
      <c r="T483" t="inlineStr">
        <is>
          <t>T</t>
        </is>
      </c>
      <c r="U483" t="inlineStr">
        <is>
          <t>T</t>
        </is>
      </c>
      <c r="V483" t="inlineStr">
        <is>
          <t>T</t>
        </is>
      </c>
      <c r="W483" t="inlineStr">
        <is>
          <t>T</t>
        </is>
      </c>
      <c r="X483" t="inlineStr">
        <is>
          <t>T</t>
        </is>
      </c>
      <c r="Y483" t="inlineStr">
        <is>
          <t>T</t>
        </is>
      </c>
      <c r="Z483" t="inlineStr">
        <is>
          <t>T</t>
        </is>
      </c>
      <c r="AA483" t="inlineStr">
        <is>
          <t>T</t>
        </is>
      </c>
      <c r="AB483" t="inlineStr">
        <is>
          <t>T</t>
        </is>
      </c>
      <c r="AC483" t="inlineStr">
        <is>
          <t>T</t>
        </is>
      </c>
      <c r="AD483" t="inlineStr">
        <is>
          <t>T</t>
        </is>
      </c>
      <c r="AE483" t="inlineStr">
        <is>
          <t>T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T</t>
        </is>
      </c>
      <c r="AK483" t="inlineStr">
        <is>
          <t>T</t>
        </is>
      </c>
      <c r="AL483" t="inlineStr">
        <is>
          <t>T</t>
        </is>
      </c>
      <c r="AM483" t="inlineStr">
        <is>
          <t>T</t>
        </is>
      </c>
      <c r="AN483" t="inlineStr">
        <is>
          <t>T</t>
        </is>
      </c>
      <c r="AO483" t="inlineStr">
        <is>
          <t>T</t>
        </is>
      </c>
      <c r="AP483" t="inlineStr">
        <is>
          <t>T</t>
        </is>
      </c>
      <c r="AQ483" t="inlineStr">
        <is>
          <t>T</t>
        </is>
      </c>
      <c r="AR483" t="inlineStr">
        <is>
          <t>T</t>
        </is>
      </c>
      <c r="AS483" t="inlineStr">
        <is>
          <t>T</t>
        </is>
      </c>
      <c r="AT483" t="inlineStr">
        <is>
          <t>T</t>
        </is>
      </c>
      <c r="AU483" t="inlineStr">
        <is>
          <t>T</t>
        </is>
      </c>
      <c r="AV483" t="inlineStr">
        <is>
          <t>T</t>
        </is>
      </c>
      <c r="AW483" t="inlineStr">
        <is>
          <t>T</t>
        </is>
      </c>
      <c r="AX483" t="inlineStr">
        <is>
          <t>T</t>
        </is>
      </c>
      <c r="AY483" t="inlineStr">
        <is>
          <t>T</t>
        </is>
      </c>
      <c r="AZ483" t="inlineStr">
        <is>
          <t>T</t>
        </is>
      </c>
      <c r="BA483" t="inlineStr">
        <is>
          <t>T</t>
        </is>
      </c>
      <c r="BB483" t="inlineStr">
        <is>
          <t>T</t>
        </is>
      </c>
      <c r="BC483" t="inlineStr">
        <is>
          <t>T</t>
        </is>
      </c>
      <c r="BD483" t="inlineStr">
        <is>
          <t>T</t>
        </is>
      </c>
      <c r="BE483" t="inlineStr">
        <is>
          <t>T</t>
        </is>
      </c>
      <c r="BF483" t="inlineStr">
        <is>
          <t>T</t>
        </is>
      </c>
      <c r="BG483" t="inlineStr">
        <is>
          <t>T</t>
        </is>
      </c>
      <c r="BH483" t="inlineStr">
        <is>
          <t>T</t>
        </is>
      </c>
      <c r="BI483" t="inlineStr">
        <is>
          <t>T</t>
        </is>
      </c>
      <c r="BJ483" t="inlineStr">
        <is>
          <t>T</t>
        </is>
      </c>
      <c r="BK483" t="inlineStr">
        <is>
          <t>T</t>
        </is>
      </c>
      <c r="BL483" t="inlineStr">
        <is>
          <t>T</t>
        </is>
      </c>
      <c r="BM483" t="inlineStr">
        <is>
          <t>T</t>
        </is>
      </c>
      <c r="BN483" t="inlineStr">
        <is>
          <t>T</t>
        </is>
      </c>
      <c r="BO483" t="inlineStr">
        <is>
          <t>T</t>
        </is>
      </c>
      <c r="BP483" t="inlineStr">
        <is>
          <t>T</t>
        </is>
      </c>
      <c r="BQ483" t="inlineStr">
        <is>
          <t>T</t>
        </is>
      </c>
      <c r="BR483" t="inlineStr">
        <is>
          <t>T</t>
        </is>
      </c>
      <c r="BS483" t="inlineStr">
        <is>
          <t>T</t>
        </is>
      </c>
    </row>
    <row r="484">
      <c r="A484" t="inlineStr">
        <is>
          <t>OREAS0992</t>
        </is>
      </c>
      <c r="B484" t="inlineStr">
        <is>
          <t>T</t>
        </is>
      </c>
      <c r="C484" t="inlineStr">
        <is>
          <t>T</t>
        </is>
      </c>
      <c r="D484" t="inlineStr">
        <is>
          <t>T</t>
        </is>
      </c>
      <c r="E484" t="inlineStr">
        <is>
          <t>T</t>
        </is>
      </c>
      <c r="F484" t="inlineStr">
        <is>
          <t>T</t>
        </is>
      </c>
      <c r="G484" t="inlineStr">
        <is>
          <t>T</t>
        </is>
      </c>
      <c r="H484" t="inlineStr">
        <is>
          <t>T</t>
        </is>
      </c>
      <c r="I484" t="inlineStr">
        <is>
          <t>T</t>
        </is>
      </c>
      <c r="J484" t="inlineStr">
        <is>
          <t>T</t>
        </is>
      </c>
      <c r="K484" t="inlineStr">
        <is>
          <t>T</t>
        </is>
      </c>
      <c r="L484" t="inlineStr">
        <is>
          <t>T</t>
        </is>
      </c>
      <c r="M484" t="inlineStr">
        <is>
          <t>T</t>
        </is>
      </c>
      <c r="N484" t="inlineStr">
        <is>
          <t>T</t>
        </is>
      </c>
      <c r="O484" t="inlineStr">
        <is>
          <t>T</t>
        </is>
      </c>
      <c r="P484" t="inlineStr">
        <is>
          <t>T</t>
        </is>
      </c>
      <c r="Q484" t="n">
        <v>43.9</v>
      </c>
      <c r="R484" t="inlineStr">
        <is>
          <t>T</t>
        </is>
      </c>
      <c r="S484" t="inlineStr">
        <is>
          <t>T</t>
        </is>
      </c>
      <c r="T484" t="inlineStr">
        <is>
          <t>T</t>
        </is>
      </c>
      <c r="U484" t="inlineStr">
        <is>
          <t>T</t>
        </is>
      </c>
      <c r="V484" t="inlineStr">
        <is>
          <t>T</t>
        </is>
      </c>
      <c r="W484" t="inlineStr">
        <is>
          <t>T</t>
        </is>
      </c>
      <c r="X484" t="inlineStr">
        <is>
          <t>T</t>
        </is>
      </c>
      <c r="Y484" t="inlineStr">
        <is>
          <t>T</t>
        </is>
      </c>
      <c r="Z484" t="inlineStr">
        <is>
          <t>T</t>
        </is>
      </c>
      <c r="AA484" t="inlineStr">
        <is>
          <t>T</t>
        </is>
      </c>
      <c r="AB484" t="inlineStr">
        <is>
          <t>T</t>
        </is>
      </c>
      <c r="AC484" t="inlineStr">
        <is>
          <t>T</t>
        </is>
      </c>
      <c r="AD484" t="inlineStr">
        <is>
          <t>T</t>
        </is>
      </c>
      <c r="AE484" t="inlineStr">
        <is>
          <t>T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T</t>
        </is>
      </c>
      <c r="AK484" t="inlineStr">
        <is>
          <t>T</t>
        </is>
      </c>
      <c r="AL484" t="inlineStr">
        <is>
          <t>T</t>
        </is>
      </c>
      <c r="AM484" t="inlineStr">
        <is>
          <t>T</t>
        </is>
      </c>
      <c r="AN484" t="inlineStr">
        <is>
          <t>T</t>
        </is>
      </c>
      <c r="AO484" t="inlineStr">
        <is>
          <t>T</t>
        </is>
      </c>
      <c r="AP484" t="inlineStr">
        <is>
          <t>T</t>
        </is>
      </c>
      <c r="AQ484" t="inlineStr">
        <is>
          <t>T</t>
        </is>
      </c>
      <c r="AR484" t="inlineStr">
        <is>
          <t>T</t>
        </is>
      </c>
      <c r="AS484" t="inlineStr">
        <is>
          <t>T</t>
        </is>
      </c>
      <c r="AT484" t="inlineStr">
        <is>
          <t>T</t>
        </is>
      </c>
      <c r="AU484" t="inlineStr">
        <is>
          <t>T</t>
        </is>
      </c>
      <c r="AV484" t="inlineStr">
        <is>
          <t>T</t>
        </is>
      </c>
      <c r="AW484" t="inlineStr">
        <is>
          <t>T</t>
        </is>
      </c>
      <c r="AX484" t="n">
        <v>36.97</v>
      </c>
      <c r="AY484" t="inlineStr">
        <is>
          <t>T</t>
        </is>
      </c>
      <c r="AZ484" t="inlineStr">
        <is>
          <t>T</t>
        </is>
      </c>
      <c r="BA484" t="inlineStr">
        <is>
          <t>T</t>
        </is>
      </c>
      <c r="BB484" t="inlineStr">
        <is>
          <t>T</t>
        </is>
      </c>
      <c r="BC484" t="inlineStr">
        <is>
          <t>T</t>
        </is>
      </c>
      <c r="BD484" t="inlineStr">
        <is>
          <t>T</t>
        </is>
      </c>
      <c r="BE484" t="inlineStr">
        <is>
          <t>T</t>
        </is>
      </c>
      <c r="BF484" t="inlineStr">
        <is>
          <t>T</t>
        </is>
      </c>
      <c r="BG484" t="inlineStr">
        <is>
          <t>T</t>
        </is>
      </c>
      <c r="BH484" t="inlineStr">
        <is>
          <t>T</t>
        </is>
      </c>
      <c r="BI484" t="inlineStr">
        <is>
          <t>T</t>
        </is>
      </c>
      <c r="BJ484" t="inlineStr">
        <is>
          <t>T</t>
        </is>
      </c>
      <c r="BK484" t="inlineStr">
        <is>
          <t>T</t>
        </is>
      </c>
      <c r="BL484" t="inlineStr">
        <is>
          <t>T</t>
        </is>
      </c>
      <c r="BM484" t="inlineStr">
        <is>
          <t>T</t>
        </is>
      </c>
      <c r="BN484" t="inlineStr">
        <is>
          <t>T</t>
        </is>
      </c>
      <c r="BO484" t="inlineStr">
        <is>
          <t>T</t>
        </is>
      </c>
      <c r="BP484" t="inlineStr">
        <is>
          <t>T</t>
        </is>
      </c>
      <c r="BQ484" t="inlineStr">
        <is>
          <t>T</t>
        </is>
      </c>
      <c r="BR484" t="inlineStr">
        <is>
          <t>T</t>
        </is>
      </c>
      <c r="BS484" t="inlineStr">
        <is>
          <t>T</t>
        </is>
      </c>
    </row>
    <row r="485">
      <c r="A485" t="inlineStr">
        <is>
          <t>OREAS0992b</t>
        </is>
      </c>
      <c r="B485" t="n">
        <v>0.0344</v>
      </c>
      <c r="C485" t="n">
        <v>0.04</v>
      </c>
      <c r="D485" t="n">
        <v>0.0582</v>
      </c>
      <c r="E485" t="n">
        <v>0.0015</v>
      </c>
      <c r="F485" t="inlineStr">
        <is>
          <t>T</t>
        </is>
      </c>
      <c r="G485" t="n">
        <v>0.0584</v>
      </c>
      <c r="H485" s="2" t="n">
        <v>5e-06</v>
      </c>
      <c r="I485" t="n">
        <v>0.000375</v>
      </c>
      <c r="J485" t="n">
        <v>0.017</v>
      </c>
      <c r="K485" t="n">
        <v>0.00255</v>
      </c>
      <c r="L485" t="n">
        <v>6.499999999999999e-05</v>
      </c>
      <c r="M485" t="inlineStr">
        <is>
          <t>T</t>
        </is>
      </c>
      <c r="N485" t="n">
        <v>0.07489999999999999</v>
      </c>
      <c r="O485" s="2" t="n">
        <v>0.01</v>
      </c>
      <c r="P485" t="n">
        <v>8.199999999999999e-06</v>
      </c>
      <c r="Q485" t="n">
        <v>44.73</v>
      </c>
      <c r="R485" s="2" t="n">
        <v>5e-05</v>
      </c>
      <c r="S485" s="2" t="n">
        <v>1e-05</v>
      </c>
      <c r="T485" s="2" t="n">
        <v>1e-05</v>
      </c>
      <c r="U485" t="n">
        <v>1.05</v>
      </c>
      <c r="V485" t="n">
        <v>2.6e-05</v>
      </c>
      <c r="W485" s="2" t="n">
        <v>1e-05</v>
      </c>
      <c r="X485" t="inlineStr">
        <is>
          <t>T</t>
        </is>
      </c>
      <c r="Y485" s="2" t="n">
        <v>1e-05</v>
      </c>
      <c r="Z485" t="inlineStr">
        <is>
          <t>T</t>
        </is>
      </c>
      <c r="AA485" t="inlineStr">
        <is>
          <t>T</t>
        </is>
      </c>
      <c r="AB485" t="n">
        <v>3.6e-05</v>
      </c>
      <c r="AC485" t="inlineStr">
        <is>
          <t>T</t>
        </is>
      </c>
      <c r="AD485" t="n">
        <v>0.02</v>
      </c>
      <c r="AE485" t="inlineStr">
        <is>
          <t>T</t>
        </is>
      </c>
      <c r="AF485" t="inlineStr">
        <is>
          <t>T</t>
        </is>
      </c>
      <c r="AG485" t="inlineStr">
        <is>
          <t>T</t>
        </is>
      </c>
      <c r="AH485" t="n">
        <v>0.01</v>
      </c>
      <c r="AI485" t="n">
        <v>0.012</v>
      </c>
      <c r="AJ485" t="n">
        <v>0.000729</v>
      </c>
      <c r="AK485" t="n">
        <v>0.01</v>
      </c>
      <c r="AL485" t="n">
        <v>9.300000000000001e-06</v>
      </c>
      <c r="AM485" t="n">
        <v>2.9e-05</v>
      </c>
      <c r="AN485" t="n">
        <v>1.48</v>
      </c>
      <c r="AO485" s="2" t="n">
        <v>0.01</v>
      </c>
      <c r="AP485" t="n">
        <v>0.374</v>
      </c>
      <c r="AQ485" t="n">
        <v>0.01279</v>
      </c>
      <c r="AR485" s="2" t="n">
        <v>1e-05</v>
      </c>
      <c r="AS485" t="n">
        <v>0.00219</v>
      </c>
      <c r="AT485" t="n">
        <v>0.000197</v>
      </c>
      <c r="AU485" s="2" t="n">
        <v>5e-06</v>
      </c>
      <c r="AV485" t="inlineStr">
        <is>
          <t>T</t>
        </is>
      </c>
      <c r="AW485" t="inlineStr">
        <is>
          <t>T</t>
        </is>
      </c>
      <c r="AX485" t="n">
        <v>38.33</v>
      </c>
      <c r="AY485" t="n">
        <v>0.0818</v>
      </c>
      <c r="AZ485" s="2" t="n">
        <v>0.0001</v>
      </c>
      <c r="BA485" t="n">
        <v>0.0071</v>
      </c>
      <c r="BB485" t="n">
        <v>0.22</v>
      </c>
      <c r="BC485" t="inlineStr">
        <is>
          <t>T</t>
        </is>
      </c>
      <c r="BD485" t="n">
        <v>4.8e-05</v>
      </c>
      <c r="BE485" t="n">
        <v>0.000496</v>
      </c>
      <c r="BF485" t="inlineStr">
        <is>
          <t>T</t>
        </is>
      </c>
      <c r="BG485" s="2" t="n">
        <v>5e-06</v>
      </c>
      <c r="BH485" t="n">
        <v>0.00019</v>
      </c>
      <c r="BI485" s="2" t="n">
        <v>5e-05</v>
      </c>
      <c r="BJ485" t="n">
        <v>0.003</v>
      </c>
      <c r="BK485" t="n">
        <v>6e-05</v>
      </c>
      <c r="BL485" s="2" t="n">
        <v>1e-05</v>
      </c>
      <c r="BM485" t="n">
        <v>2.6e-05</v>
      </c>
      <c r="BN485" s="2" t="n">
        <v>0.0001</v>
      </c>
      <c r="BO485" t="n">
        <v>0.000112</v>
      </c>
      <c r="BP485" t="n">
        <v>2.6e-05</v>
      </c>
      <c r="BQ485" s="2" t="n">
        <v>1e-05</v>
      </c>
      <c r="BR485" t="n">
        <v>0.862</v>
      </c>
      <c r="BS485" t="n">
        <v>0.000133</v>
      </c>
    </row>
    <row r="486">
      <c r="A486" t="inlineStr">
        <is>
          <t>OREAS0993</t>
        </is>
      </c>
      <c r="B486" t="n">
        <v>0.00397</v>
      </c>
      <c r="C486" t="n">
        <v>1.6</v>
      </c>
      <c r="D486" t="n">
        <v>0.0143</v>
      </c>
      <c r="E486" t="n">
        <v>0.005485</v>
      </c>
      <c r="F486" t="inlineStr">
        <is>
          <t>T</t>
        </is>
      </c>
      <c r="G486" t="n">
        <v>0.0122</v>
      </c>
      <c r="H486" s="2" t="n">
        <v>5e-05</v>
      </c>
      <c r="I486" t="n">
        <v>0.00238</v>
      </c>
      <c r="J486" t="n">
        <v>0.702</v>
      </c>
      <c r="K486" t="n">
        <v>0.000641</v>
      </c>
      <c r="L486" t="n">
        <v>0.00182</v>
      </c>
      <c r="M486" t="inlineStr">
        <is>
          <t>T</t>
        </is>
      </c>
      <c r="N486" t="n">
        <v>0.0095</v>
      </c>
      <c r="O486" t="n">
        <v>0.00395</v>
      </c>
      <c r="P486" t="inlineStr">
        <is>
          <t>T</t>
        </is>
      </c>
      <c r="Q486" t="n">
        <v>23.36</v>
      </c>
      <c r="R486" t="n">
        <v>0.000102</v>
      </c>
      <c r="S486" t="n">
        <v>5.4e-05</v>
      </c>
      <c r="T486" t="n">
        <v>4.3e-05</v>
      </c>
      <c r="U486" t="n">
        <v>25.75</v>
      </c>
      <c r="V486" t="n">
        <v>0.000393</v>
      </c>
      <c r="W486" t="n">
        <v>0.000132</v>
      </c>
      <c r="X486" t="inlineStr">
        <is>
          <t>T</t>
        </is>
      </c>
      <c r="Y486" t="n">
        <v>7.1e-05</v>
      </c>
      <c r="Z486" t="n">
        <v>0.000192</v>
      </c>
      <c r="AA486" t="n">
        <v>1.9e-05</v>
      </c>
      <c r="AB486" t="n">
        <v>0.000154</v>
      </c>
      <c r="AC486" t="inlineStr">
        <is>
          <t>T</t>
        </is>
      </c>
      <c r="AD486" t="n">
        <v>0.634</v>
      </c>
      <c r="AE486" t="n">
        <v>0.00103</v>
      </c>
      <c r="AF486" t="inlineStr">
        <is>
          <t>T</t>
        </is>
      </c>
      <c r="AG486" t="n">
        <v>8.3e-06</v>
      </c>
      <c r="AH486" t="n">
        <v>0.301</v>
      </c>
      <c r="AI486" t="n">
        <v>0.008</v>
      </c>
      <c r="AJ486" t="n">
        <v>0.2535</v>
      </c>
      <c r="AK486" t="n">
        <v>0.357</v>
      </c>
      <c r="AL486" t="n">
        <v>0.00021</v>
      </c>
      <c r="AM486" t="n">
        <v>0.000755</v>
      </c>
      <c r="AN486" t="n">
        <v>0.0052</v>
      </c>
      <c r="AO486" t="n">
        <v>0.014</v>
      </c>
      <c r="AP486" t="n">
        <v>0.023</v>
      </c>
      <c r="AQ486" t="n">
        <v>5.29e-05</v>
      </c>
      <c r="AR486" t="n">
        <v>0.000198</v>
      </c>
      <c r="AS486" t="n">
        <v>4.4e-06</v>
      </c>
      <c r="AT486" t="n">
        <v>0.002</v>
      </c>
      <c r="AU486" t="n">
        <v>0.000615</v>
      </c>
      <c r="AV486" t="inlineStr">
        <is>
          <t>T</t>
        </is>
      </c>
      <c r="AW486" t="inlineStr">
        <is>
          <t>T</t>
        </is>
      </c>
      <c r="AX486" t="n">
        <v>30.18</v>
      </c>
      <c r="AY486" t="n">
        <v>0.0055</v>
      </c>
      <c r="AZ486" t="n">
        <v>0.000494</v>
      </c>
      <c r="BA486" t="n">
        <v>0.0194</v>
      </c>
      <c r="BB486" t="n">
        <v>4.9361128</v>
      </c>
      <c r="BC486" t="n">
        <v>0.000152</v>
      </c>
      <c r="BD486" t="n">
        <v>0.000164</v>
      </c>
      <c r="BE486" t="n">
        <v>0.0149</v>
      </c>
      <c r="BF486" t="n">
        <v>9.9e-06</v>
      </c>
      <c r="BG486" t="n">
        <v>1.7e-05</v>
      </c>
      <c r="BH486" t="n">
        <v>0.00127</v>
      </c>
      <c r="BI486" t="n">
        <v>0.000244</v>
      </c>
      <c r="BJ486" t="n">
        <v>0.105</v>
      </c>
      <c r="BK486" t="n">
        <v>5.2e-05</v>
      </c>
      <c r="BL486" t="n">
        <v>7.5e-06</v>
      </c>
      <c r="BM486" t="n">
        <v>8.6e-05</v>
      </c>
      <c r="BN486" t="n">
        <v>0.00458</v>
      </c>
      <c r="BO486" t="n">
        <v>0.000295</v>
      </c>
      <c r="BP486" t="n">
        <v>0.000541</v>
      </c>
      <c r="BQ486" t="n">
        <v>5.3e-05</v>
      </c>
      <c r="BR486" t="n">
        <v>0.0885</v>
      </c>
      <c r="BS486" t="n">
        <v>0.00249</v>
      </c>
    </row>
    <row r="487">
      <c r="A487" t="inlineStr">
        <is>
          <t>OREAS0994</t>
        </is>
      </c>
      <c r="B487" t="n">
        <v>0.0183</v>
      </c>
      <c r="C487" t="n">
        <v>0.696</v>
      </c>
      <c r="D487" t="n">
        <v>0.3483</v>
      </c>
      <c r="E487" t="inlineStr">
        <is>
          <t>T</t>
        </is>
      </c>
      <c r="F487" t="inlineStr">
        <is>
          <t>T</t>
        </is>
      </c>
      <c r="G487" t="n">
        <v>0.0213</v>
      </c>
      <c r="H487" t="n">
        <v>2.3e-05</v>
      </c>
      <c r="I487" t="n">
        <v>0.0111</v>
      </c>
      <c r="J487" t="n">
        <v>0.522</v>
      </c>
      <c r="K487" t="n">
        <v>0.00277</v>
      </c>
      <c r="L487" t="n">
        <v>0.00136</v>
      </c>
      <c r="M487" t="inlineStr">
        <is>
          <t>T</t>
        </is>
      </c>
      <c r="N487" t="n">
        <v>0.0348</v>
      </c>
      <c r="O487" t="n">
        <v>0.00309</v>
      </c>
      <c r="P487" t="inlineStr">
        <is>
          <t>T</t>
        </is>
      </c>
      <c r="Q487" t="n">
        <v>30.22</v>
      </c>
      <c r="R487" t="n">
        <v>9.2e-05</v>
      </c>
      <c r="S487" t="n">
        <v>4.7e-05</v>
      </c>
      <c r="T487" t="n">
        <v>3e-05</v>
      </c>
      <c r="U487" t="n">
        <v>21.45</v>
      </c>
      <c r="V487" t="n">
        <v>0.000412</v>
      </c>
      <c r="W487" t="n">
        <v>0.00011</v>
      </c>
      <c r="X487" t="inlineStr">
        <is>
          <t>T</t>
        </is>
      </c>
      <c r="Y487" t="n">
        <v>5.9e-05</v>
      </c>
      <c r="Z487" t="inlineStr">
        <is>
          <t>T</t>
        </is>
      </c>
      <c r="AA487" t="inlineStr">
        <is>
          <t>T</t>
        </is>
      </c>
      <c r="AB487" t="n">
        <v>0.000712</v>
      </c>
      <c r="AC487" t="inlineStr">
        <is>
          <t>T</t>
        </is>
      </c>
      <c r="AD487" t="n">
        <v>0.181</v>
      </c>
      <c r="AE487" t="n">
        <v>0.000757</v>
      </c>
      <c r="AF487" t="n">
        <v>0.000212</v>
      </c>
      <c r="AG487" t="inlineStr">
        <is>
          <t>T</t>
        </is>
      </c>
      <c r="AH487" t="n">
        <v>0.307</v>
      </c>
      <c r="AI487" t="n">
        <v>0.022</v>
      </c>
      <c r="AJ487" t="n">
        <v>0.06610000000000001</v>
      </c>
      <c r="AK487" t="n">
        <v>0.111</v>
      </c>
      <c r="AL487" t="n">
        <v>0.00011</v>
      </c>
      <c r="AM487" t="n">
        <v>0.000563</v>
      </c>
      <c r="AN487" t="n">
        <v>0.3548</v>
      </c>
      <c r="AO487" t="n">
        <v>0.025</v>
      </c>
      <c r="AP487" t="n">
        <v>0.225</v>
      </c>
      <c r="AQ487" t="inlineStr">
        <is>
          <t>T</t>
        </is>
      </c>
      <c r="AR487" t="n">
        <v>0.000153</v>
      </c>
      <c r="AS487" t="inlineStr">
        <is>
          <t>T</t>
        </is>
      </c>
      <c r="AT487" t="n">
        <v>0.0008809999999999999</v>
      </c>
      <c r="AU487" t="n">
        <v>4.4e-05</v>
      </c>
      <c r="AV487" t="inlineStr">
        <is>
          <t>T</t>
        </is>
      </c>
      <c r="AW487" t="inlineStr">
        <is>
          <t>T</t>
        </is>
      </c>
      <c r="AX487" t="n">
        <v>31.44</v>
      </c>
      <c r="AY487" t="n">
        <v>0.0489</v>
      </c>
      <c r="AZ487" t="n">
        <v>0.000134</v>
      </c>
      <c r="BA487" t="n">
        <v>0.0083</v>
      </c>
      <c r="BB487" t="n">
        <v>3.15</v>
      </c>
      <c r="BC487" t="n">
        <v>0.000123</v>
      </c>
      <c r="BD487" t="n">
        <v>0.00487</v>
      </c>
      <c r="BE487" t="n">
        <v>0.00255</v>
      </c>
      <c r="BF487" t="inlineStr">
        <is>
          <t>T</t>
        </is>
      </c>
      <c r="BG487" t="n">
        <v>1.5e-05</v>
      </c>
      <c r="BH487" t="n">
        <v>0.00138</v>
      </c>
      <c r="BI487" t="n">
        <v>0.000277</v>
      </c>
      <c r="BJ487" t="n">
        <v>0.04</v>
      </c>
      <c r="BK487" t="n">
        <v>0.00281</v>
      </c>
      <c r="BL487" s="2" t="n">
        <v>1e-05</v>
      </c>
      <c r="BM487" t="n">
        <v>0.000422</v>
      </c>
      <c r="BN487" t="n">
        <v>0.00149</v>
      </c>
      <c r="BO487" t="n">
        <v>0.000975</v>
      </c>
      <c r="BP487" t="n">
        <v>0.000448</v>
      </c>
      <c r="BQ487" t="n">
        <v>4.7e-05</v>
      </c>
      <c r="BR487" t="n">
        <v>0.602</v>
      </c>
      <c r="BS487" t="n">
        <v>0.00206</v>
      </c>
    </row>
    <row r="488">
      <c r="A488" t="inlineStr">
        <is>
          <t>OREAS0995</t>
        </is>
      </c>
      <c r="B488" t="n">
        <v>0.00373</v>
      </c>
      <c r="C488" t="n">
        <v>0.243</v>
      </c>
      <c r="D488" t="n">
        <v>0.1277</v>
      </c>
      <c r="E488" t="n">
        <v>0.000452</v>
      </c>
      <c r="F488" t="inlineStr">
        <is>
          <t>T</t>
        </is>
      </c>
      <c r="G488" t="n">
        <v>0.000925</v>
      </c>
      <c r="H488" s="2" t="n">
        <v>5e-06</v>
      </c>
      <c r="I488" t="n">
        <v>0.008999999999999999</v>
      </c>
      <c r="J488" t="n">
        <v>0.351</v>
      </c>
      <c r="K488" t="n">
        <v>0.00329</v>
      </c>
      <c r="L488" t="n">
        <v>0.000219</v>
      </c>
      <c r="M488" t="inlineStr">
        <is>
          <t>T</t>
        </is>
      </c>
      <c r="N488" t="n">
        <v>0.0357</v>
      </c>
      <c r="O488" t="n">
        <v>0.00281</v>
      </c>
      <c r="P488" t="n">
        <v>2.5e-05</v>
      </c>
      <c r="Q488" t="n">
        <v>22.6</v>
      </c>
      <c r="R488" t="inlineStr">
        <is>
          <t>T</t>
        </is>
      </c>
      <c r="S488" t="inlineStr">
        <is>
          <t>T</t>
        </is>
      </c>
      <c r="T488" t="inlineStr">
        <is>
          <t>T</t>
        </is>
      </c>
      <c r="U488" t="n">
        <v>28.91</v>
      </c>
      <c r="V488" t="n">
        <v>0.000508</v>
      </c>
      <c r="W488" t="n">
        <v>1.9e-05</v>
      </c>
      <c r="X488" t="inlineStr">
        <is>
          <t>T</t>
        </is>
      </c>
      <c r="Y488" t="n">
        <v>2.2e-05</v>
      </c>
      <c r="Z488" t="inlineStr">
        <is>
          <t>T</t>
        </is>
      </c>
      <c r="AA488" t="inlineStr">
        <is>
          <t>T</t>
        </is>
      </c>
      <c r="AB488" t="n">
        <v>0.0023</v>
      </c>
      <c r="AC488" t="inlineStr">
        <is>
          <t>T</t>
        </is>
      </c>
      <c r="AD488" t="inlineStr">
        <is>
          <t>T</t>
        </is>
      </c>
      <c r="AE488" t="n">
        <v>0.000119</v>
      </c>
      <c r="AF488" t="n">
        <v>9.1e-05</v>
      </c>
      <c r="AG488" t="inlineStr">
        <is>
          <t>T</t>
        </is>
      </c>
      <c r="AH488" t="n">
        <v>0.731</v>
      </c>
      <c r="AI488" t="n">
        <v>0.02</v>
      </c>
      <c r="AJ488" t="n">
        <v>0.0065</v>
      </c>
      <c r="AK488" t="n">
        <v>0.029</v>
      </c>
      <c r="AL488" t="n">
        <v>3.6e-05</v>
      </c>
      <c r="AM488" t="inlineStr">
        <is>
          <t>T</t>
        </is>
      </c>
      <c r="AN488" t="n">
        <v>0.00123</v>
      </c>
      <c r="AO488" t="inlineStr">
        <is>
          <t>T</t>
        </is>
      </c>
      <c r="AP488" t="n">
        <v>0.2697</v>
      </c>
      <c r="AQ488" t="inlineStr">
        <is>
          <t>T</t>
        </is>
      </c>
      <c r="AR488" t="n">
        <v>2.3e-05</v>
      </c>
      <c r="AS488" t="inlineStr">
        <is>
          <t>T</t>
        </is>
      </c>
      <c r="AT488" t="n">
        <v>0.000218</v>
      </c>
      <c r="AU488" t="n">
        <v>1.6e-05</v>
      </c>
      <c r="AV488" t="inlineStr">
        <is>
          <t>T</t>
        </is>
      </c>
      <c r="AW488" t="inlineStr">
        <is>
          <t>T</t>
        </is>
      </c>
      <c r="AX488" t="n">
        <v>29.02</v>
      </c>
      <c r="AY488" t="n">
        <v>0.00349</v>
      </c>
      <c r="AZ488" t="n">
        <v>8.1e-05</v>
      </c>
      <c r="BA488" t="n">
        <v>0.027</v>
      </c>
      <c r="BB488" t="n">
        <v>2.14</v>
      </c>
      <c r="BC488" t="inlineStr">
        <is>
          <t>T</t>
        </is>
      </c>
      <c r="BD488" t="n">
        <v>0.00175</v>
      </c>
      <c r="BE488" t="n">
        <v>0.000636</v>
      </c>
      <c r="BF488" s="2" t="n">
        <v>5e-06</v>
      </c>
      <c r="BG488" t="inlineStr">
        <is>
          <t>T</t>
        </is>
      </c>
      <c r="BH488" t="n">
        <v>0.0055</v>
      </c>
      <c r="BI488" t="n">
        <v>3e-05</v>
      </c>
      <c r="BJ488" t="n">
        <v>0.012</v>
      </c>
      <c r="BK488" t="n">
        <v>0.000153</v>
      </c>
      <c r="BL488" t="inlineStr">
        <is>
          <t>T</t>
        </is>
      </c>
      <c r="BM488" t="n">
        <v>0.000111</v>
      </c>
      <c r="BN488" t="inlineStr">
        <is>
          <t>T</t>
        </is>
      </c>
      <c r="BO488" t="n">
        <v>0.000244</v>
      </c>
      <c r="BP488" t="n">
        <v>0.000165</v>
      </c>
      <c r="BQ488" t="inlineStr">
        <is>
          <t>T</t>
        </is>
      </c>
      <c r="BR488" t="n">
        <v>1.29</v>
      </c>
      <c r="BS488" t="n">
        <v>0.000909</v>
      </c>
    </row>
    <row r="489">
      <c r="A489" t="inlineStr">
        <is>
          <t>OREAS0999</t>
        </is>
      </c>
      <c r="B489" t="inlineStr">
        <is>
          <t>T</t>
        </is>
      </c>
      <c r="C489" t="n">
        <v>10.77</v>
      </c>
      <c r="D489" t="n">
        <v>0.000536</v>
      </c>
      <c r="E489" t="inlineStr">
        <is>
          <t>T</t>
        </is>
      </c>
      <c r="F489" t="inlineStr">
        <is>
          <t>T</t>
        </is>
      </c>
      <c r="G489" t="n">
        <v>0.00396</v>
      </c>
      <c r="H489" t="n">
        <v>0.00498</v>
      </c>
      <c r="I489" t="n">
        <v>0.000211</v>
      </c>
      <c r="J489" t="n">
        <v>0.45</v>
      </c>
      <c r="K489" t="inlineStr">
        <is>
          <t>T</t>
        </is>
      </c>
      <c r="L489" t="n">
        <v>0.000415</v>
      </c>
      <c r="M489" t="inlineStr">
        <is>
          <t>T</t>
        </is>
      </c>
      <c r="N489" t="n">
        <v>0.000495</v>
      </c>
      <c r="O489" t="n">
        <v>0.0081</v>
      </c>
      <c r="P489" t="n">
        <v>0.008800000000000001</v>
      </c>
      <c r="Q489" t="n">
        <v>0.00254</v>
      </c>
      <c r="R489" t="n">
        <v>6.7e-05</v>
      </c>
      <c r="S489" t="n">
        <v>2.3e-05</v>
      </c>
      <c r="T489" t="inlineStr">
        <is>
          <t>T</t>
        </is>
      </c>
      <c r="U489" t="n">
        <v>1.62</v>
      </c>
      <c r="V489" t="n">
        <v>0.008200000000000001</v>
      </c>
      <c r="W489" t="n">
        <v>0.000108</v>
      </c>
      <c r="X489" t="n">
        <v>0.000431</v>
      </c>
      <c r="Y489" t="n">
        <v>0.000198</v>
      </c>
      <c r="Z489" t="inlineStr">
        <is>
          <t>T</t>
        </is>
      </c>
      <c r="AA489" t="n">
        <v>9e-06</v>
      </c>
      <c r="AB489" t="inlineStr">
        <is>
          <t>T</t>
        </is>
      </c>
      <c r="AC489" t="inlineStr">
        <is>
          <t>T</t>
        </is>
      </c>
      <c r="AD489" t="n">
        <v>0.5</v>
      </c>
      <c r="AE489" t="n">
        <v>0.000168</v>
      </c>
      <c r="AF489" t="n">
        <v>2.6480486</v>
      </c>
      <c r="AG489" t="inlineStr">
        <is>
          <t>T</t>
        </is>
      </c>
      <c r="AH489" t="n">
        <v>0.41</v>
      </c>
      <c r="AI489" t="n">
        <v>0.143</v>
      </c>
      <c r="AJ489" t="n">
        <v>0.000206</v>
      </c>
      <c r="AK489" t="n">
        <v>0.6929999999999999</v>
      </c>
      <c r="AL489" t="n">
        <v>0.0075</v>
      </c>
      <c r="AM489" t="n">
        <v>0.000187</v>
      </c>
      <c r="AN489" t="n">
        <v>0.0052</v>
      </c>
      <c r="AO489" t="n">
        <v>0.016</v>
      </c>
      <c r="AP489" t="n">
        <v>0.000517</v>
      </c>
      <c r="AQ489" t="inlineStr">
        <is>
          <t>T</t>
        </is>
      </c>
      <c r="AR489" t="n">
        <v>5.2e-05</v>
      </c>
      <c r="AS489" t="inlineStr">
        <is>
          <t>T</t>
        </is>
      </c>
      <c r="AT489" t="n">
        <v>0.0423</v>
      </c>
      <c r="AU489" t="inlineStr">
        <is>
          <t>T</t>
        </is>
      </c>
      <c r="AV489" t="inlineStr">
        <is>
          <t>T</t>
        </is>
      </c>
      <c r="AW489" t="inlineStr">
        <is>
          <t>T</t>
        </is>
      </c>
      <c r="AX489" t="n">
        <v>0.02</v>
      </c>
      <c r="AY489" t="n">
        <v>0.000111</v>
      </c>
      <c r="AZ489" t="n">
        <v>0.000183</v>
      </c>
      <c r="BA489" t="inlineStr">
        <is>
          <t>T</t>
        </is>
      </c>
      <c r="BB489" t="n">
        <v>30.023345</v>
      </c>
      <c r="BC489" t="n">
        <v>0.000102</v>
      </c>
      <c r="BD489" t="n">
        <v>0.0063</v>
      </c>
      <c r="BE489" t="n">
        <v>0.00169</v>
      </c>
      <c r="BF489" t="n">
        <v>0.0049</v>
      </c>
      <c r="BG489" t="n">
        <v>1.5e-05</v>
      </c>
      <c r="BH489" t="inlineStr">
        <is>
          <t>T</t>
        </is>
      </c>
      <c r="BI489" t="n">
        <v>0.000301</v>
      </c>
      <c r="BJ489" t="n">
        <v>0.034</v>
      </c>
      <c r="BK489" t="n">
        <v>0.000426</v>
      </c>
      <c r="BL489" t="inlineStr">
        <is>
          <t>T</t>
        </is>
      </c>
      <c r="BM489" t="n">
        <v>0.000212</v>
      </c>
      <c r="BN489" t="n">
        <v>0.00148</v>
      </c>
      <c r="BO489" t="n">
        <v>0.000697</v>
      </c>
      <c r="BP489" t="n">
        <v>0.000419</v>
      </c>
      <c r="BQ489" t="n">
        <v>2.4e-05</v>
      </c>
      <c r="BR489" t="n">
        <v>0.0071</v>
      </c>
      <c r="BS489" t="n">
        <v>0.002</v>
      </c>
    </row>
    <row r="490">
      <c r="A490" t="inlineStr">
        <is>
          <t>OREAS0099b</t>
        </is>
      </c>
      <c r="B490" t="n">
        <v>0.007860000000000001</v>
      </c>
      <c r="C490" t="inlineStr">
        <is>
          <t>T</t>
        </is>
      </c>
      <c r="D490" t="inlineStr">
        <is>
          <t>T</t>
        </is>
      </c>
      <c r="E490" t="inlineStr">
        <is>
          <t>T</t>
        </is>
      </c>
      <c r="F490" t="inlineStr">
        <is>
          <t>T</t>
        </is>
      </c>
      <c r="G490" t="inlineStr">
        <is>
          <t>T</t>
        </is>
      </c>
      <c r="H490" t="inlineStr">
        <is>
          <t>T</t>
        </is>
      </c>
      <c r="I490" t="n">
        <v>0.0215</v>
      </c>
      <c r="J490" t="inlineStr">
        <is>
          <t>T</t>
        </is>
      </c>
      <c r="K490" t="inlineStr">
        <is>
          <t>T</t>
        </is>
      </c>
      <c r="L490" t="inlineStr">
        <is>
          <t>T</t>
        </is>
      </c>
      <c r="M490" t="inlineStr">
        <is>
          <t>T</t>
        </is>
      </c>
      <c r="N490" t="n">
        <v>0.0157</v>
      </c>
      <c r="O490" t="inlineStr">
        <is>
          <t>T</t>
        </is>
      </c>
      <c r="P490" t="inlineStr">
        <is>
          <t>T</t>
        </is>
      </c>
      <c r="Q490" t="n">
        <v>28.9</v>
      </c>
      <c r="R490" t="inlineStr">
        <is>
          <t>T</t>
        </is>
      </c>
      <c r="S490" t="inlineStr">
        <is>
          <t>T</t>
        </is>
      </c>
      <c r="T490" t="inlineStr">
        <is>
          <t>T</t>
        </is>
      </c>
      <c r="U490" t="n">
        <v>30.18</v>
      </c>
      <c r="V490" t="inlineStr">
        <is>
          <t>T</t>
        </is>
      </c>
      <c r="W490" t="inlineStr">
        <is>
          <t>T</t>
        </is>
      </c>
      <c r="X490" t="inlineStr">
        <is>
          <t>T</t>
        </is>
      </c>
      <c r="Y490" t="inlineStr">
        <is>
          <t>T</t>
        </is>
      </c>
      <c r="Z490" t="inlineStr">
        <is>
          <t>T</t>
        </is>
      </c>
      <c r="AA490" t="inlineStr">
        <is>
          <t>T</t>
        </is>
      </c>
      <c r="AB490" t="inlineStr">
        <is>
          <t>T</t>
        </is>
      </c>
      <c r="AC490" t="inlineStr">
        <is>
          <t>T</t>
        </is>
      </c>
      <c r="AD490" t="inlineStr">
        <is>
          <t>T</t>
        </is>
      </c>
      <c r="AE490" t="inlineStr">
        <is>
          <t>T</t>
        </is>
      </c>
      <c r="AF490" t="inlineStr">
        <is>
          <t>T</t>
        </is>
      </c>
      <c r="AG490" t="inlineStr">
        <is>
          <t>T</t>
        </is>
      </c>
      <c r="AH490" t="inlineStr">
        <is>
          <t>T</t>
        </is>
      </c>
      <c r="AI490" t="inlineStr">
        <is>
          <t>T</t>
        </is>
      </c>
      <c r="AJ490" t="inlineStr">
        <is>
          <t>T</t>
        </is>
      </c>
      <c r="AK490" t="inlineStr">
        <is>
          <t>T</t>
        </is>
      </c>
      <c r="AL490" t="inlineStr">
        <is>
          <t>T</t>
        </is>
      </c>
      <c r="AM490" t="inlineStr">
        <is>
          <t>T</t>
        </is>
      </c>
      <c r="AN490" t="inlineStr">
        <is>
          <t>T</t>
        </is>
      </c>
      <c r="AO490" t="inlineStr">
        <is>
          <t>T</t>
        </is>
      </c>
      <c r="AP490" t="n">
        <v>0.0619</v>
      </c>
      <c r="AQ490" t="inlineStr">
        <is>
          <t>T</t>
        </is>
      </c>
      <c r="AR490" t="inlineStr">
        <is>
          <t>T</t>
        </is>
      </c>
      <c r="AS490" t="inlineStr">
        <is>
          <t>T</t>
        </is>
      </c>
      <c r="AT490" t="inlineStr">
        <is>
          <t>T</t>
        </is>
      </c>
      <c r="AU490" t="inlineStr">
        <is>
          <t>T</t>
        </is>
      </c>
      <c r="AV490" t="inlineStr">
        <is>
          <t>T</t>
        </is>
      </c>
      <c r="AW490" t="inlineStr">
        <is>
          <t>T</t>
        </is>
      </c>
      <c r="AX490" t="n">
        <v>30.8</v>
      </c>
      <c r="AY490" t="n">
        <v>0.0021</v>
      </c>
      <c r="AZ490" t="inlineStr">
        <is>
          <t>T</t>
        </is>
      </c>
      <c r="BA490" t="n">
        <v>0.0321</v>
      </c>
      <c r="BB490" t="inlineStr">
        <is>
          <t>T</t>
        </is>
      </c>
      <c r="BC490" t="inlineStr">
        <is>
          <t>T</t>
        </is>
      </c>
      <c r="BD490" t="n">
        <v>0.0342</v>
      </c>
      <c r="BE490" t="inlineStr">
        <is>
          <t>T</t>
        </is>
      </c>
      <c r="BF490" t="inlineStr">
        <is>
          <t>T</t>
        </is>
      </c>
      <c r="BG490" t="inlineStr">
        <is>
          <t>T</t>
        </is>
      </c>
      <c r="BH490" t="inlineStr">
        <is>
          <t>T</t>
        </is>
      </c>
      <c r="BI490" t="inlineStr">
        <is>
          <t>T</t>
        </is>
      </c>
      <c r="BJ490" t="inlineStr">
        <is>
          <t>T</t>
        </is>
      </c>
      <c r="BK490" t="inlineStr">
        <is>
          <t>T</t>
        </is>
      </c>
      <c r="BL490" t="inlineStr">
        <is>
          <t>T</t>
        </is>
      </c>
      <c r="BM490" t="inlineStr">
        <is>
          <t>T</t>
        </is>
      </c>
      <c r="BN490" t="inlineStr">
        <is>
          <t>T</t>
        </is>
      </c>
      <c r="BO490" t="inlineStr">
        <is>
          <t>T</t>
        </is>
      </c>
      <c r="BP490" t="inlineStr">
        <is>
          <t>T</t>
        </is>
      </c>
      <c r="BQ490" t="inlineStr">
        <is>
          <t>T</t>
        </is>
      </c>
      <c r="BR490" t="n">
        <v>0.22</v>
      </c>
      <c r="BS490" t="inlineStr">
        <is>
          <t>T</t>
        </is>
      </c>
    </row>
    <row r="491">
      <c r="A491" t="inlineStr">
        <is>
          <t>OREASC26c</t>
        </is>
      </c>
      <c r="B491" t="inlineStr">
        <is>
          <t>T</t>
        </is>
      </c>
      <c r="C491" t="n">
        <v>7.47</v>
      </c>
      <c r="D491" t="inlineStr">
        <is>
          <t>T</t>
        </is>
      </c>
      <c r="E491" s="2" t="n">
        <v>2e-07</v>
      </c>
      <c r="F491" t="inlineStr">
        <is>
          <t>T</t>
        </is>
      </c>
      <c r="G491" t="n">
        <v>0.0264</v>
      </c>
      <c r="H491" t="n">
        <v>0.000106</v>
      </c>
      <c r="I491" t="inlineStr">
        <is>
          <t>T</t>
        </is>
      </c>
      <c r="J491" t="n">
        <v>5.96</v>
      </c>
      <c r="K491" t="inlineStr">
        <is>
          <t>T</t>
        </is>
      </c>
      <c r="L491" t="n">
        <v>0.00345</v>
      </c>
      <c r="M491" t="inlineStr">
        <is>
          <t>T</t>
        </is>
      </c>
      <c r="N491" t="n">
        <v>0.00463</v>
      </c>
      <c r="O491" t="n">
        <v>0.0193</v>
      </c>
      <c r="P491" t="n">
        <v>6.8e-05</v>
      </c>
      <c r="Q491" t="n">
        <v>0.00459</v>
      </c>
      <c r="R491" t="n">
        <v>0.000433</v>
      </c>
      <c r="S491" t="n">
        <v>0.000212</v>
      </c>
      <c r="T491" t="n">
        <v>0.000167</v>
      </c>
      <c r="U491" t="n">
        <v>7.95</v>
      </c>
      <c r="V491" t="n">
        <v>0.00199</v>
      </c>
      <c r="W491" t="n">
        <v>0.000522</v>
      </c>
      <c r="X491" t="inlineStr">
        <is>
          <t>T</t>
        </is>
      </c>
      <c r="Y491" t="n">
        <v>0.000351</v>
      </c>
      <c r="Z491" t="inlineStr">
        <is>
          <t>T</t>
        </is>
      </c>
      <c r="AA491" t="n">
        <v>8.1e-05</v>
      </c>
      <c r="AB491" t="n">
        <v>6.1e-06</v>
      </c>
      <c r="AC491" t="inlineStr">
        <is>
          <t>T</t>
        </is>
      </c>
      <c r="AD491" t="n">
        <v>0.68</v>
      </c>
      <c r="AE491" t="n">
        <v>0.0017</v>
      </c>
      <c r="AF491" t="n">
        <v>0.000686</v>
      </c>
      <c r="AG491" t="n">
        <v>2.3e-05</v>
      </c>
      <c r="AH491" t="n">
        <v>4.39</v>
      </c>
      <c r="AI491" t="n">
        <v>0.111</v>
      </c>
      <c r="AJ491" t="n">
        <v>0.000146</v>
      </c>
      <c r="AK491" t="n">
        <v>2.35</v>
      </c>
      <c r="AL491" t="n">
        <v>0.00211</v>
      </c>
      <c r="AM491" t="n">
        <v>0.00194</v>
      </c>
      <c r="AN491" t="n">
        <v>0.0161</v>
      </c>
      <c r="AO491" t="n">
        <v>0.144</v>
      </c>
      <c r="AP491" t="n">
        <v>0.000288</v>
      </c>
      <c r="AQ491" t="inlineStr">
        <is>
          <t>T</t>
        </is>
      </c>
      <c r="AR491" t="n">
        <v>0.000445</v>
      </c>
      <c r="AS491" t="inlineStr">
        <is>
          <t>T</t>
        </is>
      </c>
      <c r="AT491" t="n">
        <v>0.00205</v>
      </c>
      <c r="AU491" t="inlineStr">
        <is>
          <t>T</t>
        </is>
      </c>
      <c r="AV491" t="inlineStr">
        <is>
          <t>T</t>
        </is>
      </c>
      <c r="AW491" t="inlineStr">
        <is>
          <t>T</t>
        </is>
      </c>
      <c r="AX491" t="n">
        <v>0.011</v>
      </c>
      <c r="AY491" t="inlineStr">
        <is>
          <t>T</t>
        </is>
      </c>
      <c r="AZ491" t="n">
        <v>0.00207</v>
      </c>
      <c r="BA491" t="inlineStr">
        <is>
          <t>T</t>
        </is>
      </c>
      <c r="BB491" t="inlineStr">
        <is>
          <t>T</t>
        </is>
      </c>
      <c r="BC491" t="n">
        <v>0.000475</v>
      </c>
      <c r="BD491" t="n">
        <v>0.000146</v>
      </c>
      <c r="BE491" t="n">
        <v>0.0419</v>
      </c>
      <c r="BF491" t="inlineStr">
        <is>
          <t>T</t>
        </is>
      </c>
      <c r="BG491" t="n">
        <v>7.6e-05</v>
      </c>
      <c r="BH491" t="inlineStr">
        <is>
          <t>T</t>
        </is>
      </c>
      <c r="BI491" t="n">
        <v>0.000257</v>
      </c>
      <c r="BJ491" t="n">
        <v>1.08</v>
      </c>
      <c r="BK491" t="n">
        <v>6.5e-06</v>
      </c>
      <c r="BL491" t="n">
        <v>2.8e-05</v>
      </c>
      <c r="BM491" t="n">
        <v>6.8e-05</v>
      </c>
      <c r="BN491" t="n">
        <v>0.0155</v>
      </c>
      <c r="BO491" t="n">
        <v>4.3e-05</v>
      </c>
      <c r="BP491" t="n">
        <v>0.00213</v>
      </c>
      <c r="BQ491" t="n">
        <v>0.000167</v>
      </c>
      <c r="BR491" t="n">
        <v>0.011</v>
      </c>
      <c r="BS491" t="n">
        <v>0.0141</v>
      </c>
    </row>
    <row r="492">
      <c r="A492" t="inlineStr">
        <is>
          <t>OREASC26d</t>
        </is>
      </c>
      <c r="B492" s="2" t="n">
        <v>5e-06</v>
      </c>
      <c r="C492" t="n">
        <v>7.5</v>
      </c>
      <c r="D492" t="n">
        <v>6.8e-05</v>
      </c>
      <c r="E492" s="2" t="n">
        <v>2e-07</v>
      </c>
      <c r="F492" t="inlineStr">
        <is>
          <t>T</t>
        </is>
      </c>
      <c r="G492" t="n">
        <v>0.0254</v>
      </c>
      <c r="H492" t="n">
        <v>0.000111</v>
      </c>
      <c r="I492" s="2" t="n">
        <v>1e-05</v>
      </c>
      <c r="J492" t="n">
        <v>5.92</v>
      </c>
      <c r="K492" t="n">
        <v>5.2e-06</v>
      </c>
      <c r="L492" t="n">
        <v>0.00367</v>
      </c>
      <c r="M492" t="inlineStr">
        <is>
          <t>T</t>
        </is>
      </c>
      <c r="N492" t="n">
        <v>0.00445</v>
      </c>
      <c r="O492" t="n">
        <v>0.0187</v>
      </c>
      <c r="P492" t="n">
        <v>7.3e-05</v>
      </c>
      <c r="Q492" t="n">
        <v>0.00468</v>
      </c>
      <c r="R492" t="n">
        <v>0.000448</v>
      </c>
      <c r="S492" t="n">
        <v>0.000215</v>
      </c>
      <c r="T492" t="n">
        <v>0.000166</v>
      </c>
      <c r="U492" t="n">
        <v>7.82</v>
      </c>
      <c r="V492" t="n">
        <v>0.00201</v>
      </c>
      <c r="W492" t="n">
        <v>0.000526</v>
      </c>
      <c r="X492" t="inlineStr">
        <is>
          <t>T</t>
        </is>
      </c>
      <c r="Y492" t="n">
        <v>0.000361</v>
      </c>
      <c r="Z492" t="inlineStr">
        <is>
          <t>T</t>
        </is>
      </c>
      <c r="AA492" t="n">
        <v>8.2e-05</v>
      </c>
      <c r="AB492" t="n">
        <v>6.2e-06</v>
      </c>
      <c r="AC492" t="inlineStr">
        <is>
          <t>T</t>
        </is>
      </c>
      <c r="AD492" t="n">
        <v>0.74</v>
      </c>
      <c r="AE492" t="n">
        <v>0.00178</v>
      </c>
      <c r="AF492" t="n">
        <v>0.000738</v>
      </c>
      <c r="AG492" t="n">
        <v>2.3e-05</v>
      </c>
      <c r="AH492" t="n">
        <v>4.27</v>
      </c>
      <c r="AI492" t="n">
        <v>0.11</v>
      </c>
      <c r="AJ492" t="n">
        <v>0.000144</v>
      </c>
      <c r="AK492" t="n">
        <v>2.36</v>
      </c>
      <c r="AL492" t="n">
        <v>0.00214</v>
      </c>
      <c r="AM492" t="n">
        <v>0.002</v>
      </c>
      <c r="AN492" t="n">
        <v>0.0154</v>
      </c>
      <c r="AO492" t="n">
        <v>0.146</v>
      </c>
      <c r="AP492" t="n">
        <v>0.000269</v>
      </c>
      <c r="AQ492" t="inlineStr">
        <is>
          <t>T</t>
        </is>
      </c>
      <c r="AR492" t="n">
        <v>0.00046</v>
      </c>
      <c r="AS492" t="inlineStr">
        <is>
          <t>T</t>
        </is>
      </c>
      <c r="AT492" t="n">
        <v>0.00207</v>
      </c>
      <c r="AU492" s="2" t="n">
        <v>2e-07</v>
      </c>
      <c r="AV492" t="inlineStr">
        <is>
          <t>T</t>
        </is>
      </c>
      <c r="AW492" t="inlineStr">
        <is>
          <t>T</t>
        </is>
      </c>
      <c r="AX492" t="n">
        <v>0.008999999999999999</v>
      </c>
      <c r="AY492" t="n">
        <v>1.3e-05</v>
      </c>
      <c r="AZ492" t="n">
        <v>0.00205</v>
      </c>
      <c r="BA492" s="2" t="n">
        <v>0.0001</v>
      </c>
      <c r="BB492" t="inlineStr">
        <is>
          <t>T</t>
        </is>
      </c>
      <c r="BC492" t="n">
        <v>0.000494</v>
      </c>
      <c r="BD492" t="n">
        <v>0.000145</v>
      </c>
      <c r="BE492" t="n">
        <v>0.0415</v>
      </c>
      <c r="BF492" t="n">
        <v>0.000129</v>
      </c>
      <c r="BG492" t="n">
        <v>7.9e-05</v>
      </c>
      <c r="BH492" s="2" t="n">
        <v>5e-06</v>
      </c>
      <c r="BI492" t="n">
        <v>0.000279</v>
      </c>
      <c r="BJ492" t="n">
        <v>1.06</v>
      </c>
      <c r="BK492" t="n">
        <v>7e-06</v>
      </c>
      <c r="BL492" t="n">
        <v>2.8e-05</v>
      </c>
      <c r="BM492" t="n">
        <v>6.999999999999999e-05</v>
      </c>
      <c r="BN492" t="n">
        <v>0.0155</v>
      </c>
      <c r="BO492" t="n">
        <v>4.3e-05</v>
      </c>
      <c r="BP492" t="n">
        <v>0.00211</v>
      </c>
      <c r="BQ492" t="n">
        <v>0.000167</v>
      </c>
      <c r="BR492" t="n">
        <v>0.0107</v>
      </c>
      <c r="BS492" t="n">
        <v>0.0139</v>
      </c>
    </row>
    <row r="493">
      <c r="A493" t="inlineStr">
        <is>
          <t>OREASC26e</t>
        </is>
      </c>
      <c r="B493" t="inlineStr">
        <is>
          <t>T</t>
        </is>
      </c>
      <c r="C493" t="n">
        <v>7.44</v>
      </c>
      <c r="D493" t="inlineStr">
        <is>
          <t>T</t>
        </is>
      </c>
      <c r="E493" s="2" t="n">
        <v>1e-07</v>
      </c>
      <c r="F493" t="inlineStr">
        <is>
          <t>T</t>
        </is>
      </c>
      <c r="G493" t="n">
        <v>0.0263</v>
      </c>
      <c r="H493" t="n">
        <v>0.000112</v>
      </c>
      <c r="I493" t="inlineStr">
        <is>
          <t>T</t>
        </is>
      </c>
      <c r="J493" t="n">
        <v>5.93</v>
      </c>
      <c r="K493" t="inlineStr">
        <is>
          <t>T</t>
        </is>
      </c>
      <c r="L493" t="n">
        <v>0.00382</v>
      </c>
      <c r="M493" t="inlineStr">
        <is>
          <t>T</t>
        </is>
      </c>
      <c r="N493" t="n">
        <v>0.00457</v>
      </c>
      <c r="O493" t="n">
        <v>0.018</v>
      </c>
      <c r="P493" t="n">
        <v>6.9e-05</v>
      </c>
      <c r="Q493" t="n">
        <v>0.00454</v>
      </c>
      <c r="R493" t="n">
        <v>0.000453</v>
      </c>
      <c r="S493" t="n">
        <v>0.000217</v>
      </c>
      <c r="T493" t="n">
        <v>0.00017</v>
      </c>
      <c r="U493" t="n">
        <v>7.87</v>
      </c>
      <c r="V493" t="n">
        <v>0.00202</v>
      </c>
      <c r="W493" t="n">
        <v>0.000532</v>
      </c>
      <c r="X493" t="inlineStr">
        <is>
          <t>T</t>
        </is>
      </c>
      <c r="Y493" t="n">
        <v>0.000354</v>
      </c>
      <c r="Z493" t="inlineStr">
        <is>
          <t>T</t>
        </is>
      </c>
      <c r="AA493" t="n">
        <v>8.3e-05</v>
      </c>
      <c r="AB493" t="n">
        <v>6.2e-06</v>
      </c>
      <c r="AC493" t="inlineStr">
        <is>
          <t>T</t>
        </is>
      </c>
      <c r="AD493" t="n">
        <v>0.755</v>
      </c>
      <c r="AE493" t="n">
        <v>0.00185</v>
      </c>
      <c r="AF493" t="n">
        <v>0.00075</v>
      </c>
      <c r="AG493" t="n">
        <v>2.5e-05</v>
      </c>
      <c r="AH493" t="n">
        <v>4.33</v>
      </c>
      <c r="AI493" t="n">
        <v>0.11</v>
      </c>
      <c r="AJ493" t="n">
        <v>0.000161</v>
      </c>
      <c r="AK493" t="n">
        <v>2.35</v>
      </c>
      <c r="AL493" t="n">
        <v>0.00219</v>
      </c>
      <c r="AM493" t="n">
        <v>0.00204</v>
      </c>
      <c r="AN493" t="n">
        <v>0.0152</v>
      </c>
      <c r="AO493" t="n">
        <v>0.15</v>
      </c>
      <c r="AP493" t="n">
        <v>0.000303</v>
      </c>
      <c r="AQ493" t="inlineStr">
        <is>
          <t>T</t>
        </is>
      </c>
      <c r="AR493" t="n">
        <v>0.000471</v>
      </c>
      <c r="AS493" t="inlineStr">
        <is>
          <t>T</t>
        </is>
      </c>
      <c r="AT493" t="n">
        <v>0.00219</v>
      </c>
      <c r="AU493" s="2" t="n">
        <v>2e-07</v>
      </c>
      <c r="AV493" t="inlineStr">
        <is>
          <t>T</t>
        </is>
      </c>
      <c r="AW493" t="inlineStr">
        <is>
          <t>T</t>
        </is>
      </c>
      <c r="AX493" s="2" t="n">
        <v>0.01</v>
      </c>
      <c r="AY493" t="n">
        <v>7.5e-06</v>
      </c>
      <c r="AZ493" t="n">
        <v>0.002</v>
      </c>
      <c r="BA493" t="inlineStr">
        <is>
          <t>T</t>
        </is>
      </c>
      <c r="BB493" t="inlineStr">
        <is>
          <t>T</t>
        </is>
      </c>
      <c r="BC493" t="n">
        <v>0.000491</v>
      </c>
      <c r="BD493" t="n">
        <v>0.000148</v>
      </c>
      <c r="BE493" t="n">
        <v>0.0416</v>
      </c>
      <c r="BF493" t="n">
        <v>0.000131</v>
      </c>
      <c r="BG493" t="n">
        <v>7.9e-05</v>
      </c>
      <c r="BH493" s="2" t="n">
        <v>5e-06</v>
      </c>
      <c r="BI493" t="n">
        <v>0.000292</v>
      </c>
      <c r="BJ493" t="n">
        <v>1.07</v>
      </c>
      <c r="BK493" t="n">
        <v>7.1e-06</v>
      </c>
      <c r="BL493" t="n">
        <v>2.8e-05</v>
      </c>
      <c r="BM493" t="n">
        <v>7.499999999999999e-05</v>
      </c>
      <c r="BN493" t="n">
        <v>0.0155</v>
      </c>
      <c r="BO493" t="n">
        <v>4.5e-05</v>
      </c>
      <c r="BP493" t="n">
        <v>0.0021</v>
      </c>
      <c r="BQ493" t="n">
        <v>0.000174</v>
      </c>
      <c r="BR493" t="n">
        <v>0.0112</v>
      </c>
      <c r="BS493" t="n">
        <v>0.0138</v>
      </c>
    </row>
    <row r="494">
      <c r="A494" t="inlineStr">
        <is>
          <t>OREASC27c</t>
        </is>
      </c>
      <c r="B494" t="inlineStr">
        <is>
          <t>T</t>
        </is>
      </c>
      <c r="C494" t="n">
        <v>7.51</v>
      </c>
      <c r="D494" t="inlineStr">
        <is>
          <t>T</t>
        </is>
      </c>
      <c r="E494" s="2" t="n">
        <v>2e-07</v>
      </c>
      <c r="F494" t="inlineStr">
        <is>
          <t>T</t>
        </is>
      </c>
      <c r="G494" t="n">
        <v>0.3001</v>
      </c>
      <c r="H494" t="n">
        <v>0.000326</v>
      </c>
      <c r="I494" t="n">
        <v>1e-05</v>
      </c>
      <c r="J494" t="n">
        <v>1.31</v>
      </c>
      <c r="K494" t="n">
        <v>4e-05</v>
      </c>
      <c r="L494" t="n">
        <v>0.0092</v>
      </c>
      <c r="M494" t="inlineStr">
        <is>
          <t>T</t>
        </is>
      </c>
      <c r="N494" t="n">
        <v>0.000274</v>
      </c>
      <c r="O494" t="inlineStr">
        <is>
          <t>T</t>
        </is>
      </c>
      <c r="P494" t="n">
        <v>0.000745</v>
      </c>
      <c r="Q494" t="n">
        <v>0.000749</v>
      </c>
      <c r="R494" t="n">
        <v>0.000364</v>
      </c>
      <c r="S494" t="n">
        <v>9.8e-05</v>
      </c>
      <c r="T494" t="n">
        <v>0.000148</v>
      </c>
      <c r="U494" t="n">
        <v>2.61</v>
      </c>
      <c r="V494" t="n">
        <v>0.00231</v>
      </c>
      <c r="W494" t="n">
        <v>0.000633</v>
      </c>
      <c r="X494" t="inlineStr">
        <is>
          <t>T</t>
        </is>
      </c>
      <c r="Y494" t="n">
        <v>0.00057</v>
      </c>
      <c r="Z494" t="inlineStr">
        <is>
          <t>T</t>
        </is>
      </c>
      <c r="AA494" t="inlineStr">
        <is>
          <t>T</t>
        </is>
      </c>
      <c r="AB494" t="n">
        <v>6.2e-06</v>
      </c>
      <c r="AC494" t="inlineStr">
        <is>
          <t>T</t>
        </is>
      </c>
      <c r="AD494" t="n">
        <v>3.12</v>
      </c>
      <c r="AE494" t="n">
        <v>0.00454</v>
      </c>
      <c r="AF494" t="n">
        <v>0.00376</v>
      </c>
      <c r="AG494" t="n">
        <v>6.8e-06</v>
      </c>
      <c r="AH494" t="n">
        <v>0.16</v>
      </c>
      <c r="AI494" t="n">
        <v>0.033</v>
      </c>
      <c r="AJ494" t="n">
        <v>0.000364</v>
      </c>
      <c r="AK494" t="n">
        <v>2.59</v>
      </c>
      <c r="AL494" t="n">
        <v>0.00197</v>
      </c>
      <c r="AM494" t="n">
        <v>0.00406</v>
      </c>
      <c r="AN494" t="n">
        <v>0.000462</v>
      </c>
      <c r="AO494" t="n">
        <v>0.036</v>
      </c>
      <c r="AP494" t="n">
        <v>0.00279</v>
      </c>
      <c r="AQ494" t="inlineStr">
        <is>
          <t>T</t>
        </is>
      </c>
      <c r="AR494" t="n">
        <v>0.00112</v>
      </c>
      <c r="AS494" t="inlineStr">
        <is>
          <t>T</t>
        </is>
      </c>
      <c r="AT494" t="n">
        <v>0.015</v>
      </c>
      <c r="AU494" t="inlineStr">
        <is>
          <t>T</t>
        </is>
      </c>
      <c r="AV494" t="inlineStr">
        <is>
          <t>T</t>
        </is>
      </c>
      <c r="AW494" t="inlineStr">
        <is>
          <t>T</t>
        </is>
      </c>
      <c r="AX494" t="n">
        <v>0.008999999999999999</v>
      </c>
      <c r="AY494" t="n">
        <v>0.000122</v>
      </c>
      <c r="AZ494" t="n">
        <v>0.000421</v>
      </c>
      <c r="BA494" t="inlineStr">
        <is>
          <t>T</t>
        </is>
      </c>
      <c r="BB494" t="inlineStr">
        <is>
          <t>T</t>
        </is>
      </c>
      <c r="BC494" t="n">
        <v>0.000781</v>
      </c>
      <c r="BD494" t="n">
        <v>0.000398</v>
      </c>
      <c r="BE494" t="n">
        <v>0.0186</v>
      </c>
      <c r="BF494" t="n">
        <v>0.000146</v>
      </c>
      <c r="BG494" t="n">
        <v>8.2e-05</v>
      </c>
      <c r="BH494" t="inlineStr">
        <is>
          <t>T</t>
        </is>
      </c>
      <c r="BI494" t="n">
        <v>0.00153</v>
      </c>
      <c r="BJ494" t="n">
        <v>0.121</v>
      </c>
      <c r="BK494" t="n">
        <v>8.7e-05</v>
      </c>
      <c r="BL494" t="inlineStr">
        <is>
          <t>T</t>
        </is>
      </c>
      <c r="BM494" t="n">
        <v>0.000594</v>
      </c>
      <c r="BN494" t="n">
        <v>0.000519</v>
      </c>
      <c r="BO494" t="n">
        <v>0.000208</v>
      </c>
      <c r="BP494" t="n">
        <v>0.0015</v>
      </c>
      <c r="BQ494" t="n">
        <v>5.4e-05</v>
      </c>
      <c r="BR494" t="n">
        <v>0.0118</v>
      </c>
      <c r="BS494" t="n">
        <v>0.0211</v>
      </c>
    </row>
    <row r="495">
      <c r="A495" t="inlineStr">
        <is>
          <t>OREASC27d</t>
        </is>
      </c>
      <c r="B495" t="n">
        <v>1.52e-05</v>
      </c>
      <c r="C495" t="n">
        <v>7.54</v>
      </c>
      <c r="D495" t="n">
        <v>0.000474</v>
      </c>
      <c r="E495" s="2" t="n">
        <v>3e-07</v>
      </c>
      <c r="F495" t="inlineStr">
        <is>
          <t>T</t>
        </is>
      </c>
      <c r="G495" t="n">
        <v>0.2637</v>
      </c>
      <c r="H495" t="n">
        <v>0.000317</v>
      </c>
      <c r="I495" t="n">
        <v>3.1e-05</v>
      </c>
      <c r="J495" t="n">
        <v>0.846</v>
      </c>
      <c r="K495" t="n">
        <v>4.2e-05</v>
      </c>
      <c r="L495" t="n">
        <v>0.0095</v>
      </c>
      <c r="M495" t="inlineStr">
        <is>
          <t>T</t>
        </is>
      </c>
      <c r="N495" t="n">
        <v>0.000402</v>
      </c>
      <c r="O495" t="inlineStr">
        <is>
          <t>T</t>
        </is>
      </c>
      <c r="P495" t="n">
        <v>0.000713</v>
      </c>
      <c r="Q495" t="n">
        <v>0.00122</v>
      </c>
      <c r="R495" t="n">
        <v>0.000391</v>
      </c>
      <c r="S495" t="n">
        <v>0.000122</v>
      </c>
      <c r="T495" t="n">
        <v>0.000148</v>
      </c>
      <c r="U495" t="n">
        <v>2.55</v>
      </c>
      <c r="V495" t="n">
        <v>0.00229</v>
      </c>
      <c r="W495" t="n">
        <v>0.00067</v>
      </c>
      <c r="X495" t="inlineStr">
        <is>
          <t>T</t>
        </is>
      </c>
      <c r="Y495" t="n">
        <v>0.00053</v>
      </c>
      <c r="Z495" t="inlineStr">
        <is>
          <t>T</t>
        </is>
      </c>
      <c r="AA495" t="n">
        <v>5.5e-05</v>
      </c>
      <c r="AB495" t="n">
        <v>8e-06</v>
      </c>
      <c r="AC495" t="inlineStr">
        <is>
          <t>T</t>
        </is>
      </c>
      <c r="AD495" t="n">
        <v>3.04</v>
      </c>
      <c r="AE495" t="n">
        <v>0.00469</v>
      </c>
      <c r="AF495" t="n">
        <v>0.00372</v>
      </c>
      <c r="AG495" t="n">
        <v>1e-05</v>
      </c>
      <c r="AH495" t="n">
        <v>0.315</v>
      </c>
      <c r="AI495" t="n">
        <v>0.031</v>
      </c>
      <c r="AJ495" t="n">
        <v>0.000264</v>
      </c>
      <c r="AK495" t="n">
        <v>2.42</v>
      </c>
      <c r="AL495" t="n">
        <v>0.00179</v>
      </c>
      <c r="AM495" t="n">
        <v>0.00402</v>
      </c>
      <c r="AN495" t="n">
        <v>0.000898</v>
      </c>
      <c r="AO495" t="n">
        <v>0.049</v>
      </c>
      <c r="AP495" t="n">
        <v>0.00261</v>
      </c>
      <c r="AQ495" t="inlineStr">
        <is>
          <t>T</t>
        </is>
      </c>
      <c r="AR495" t="inlineStr">
        <is>
          <t>T</t>
        </is>
      </c>
      <c r="AS495" t="inlineStr">
        <is>
          <t>T</t>
        </is>
      </c>
      <c r="AT495" t="n">
        <v>0.0158</v>
      </c>
      <c r="AU495" t="inlineStr">
        <is>
          <t>T</t>
        </is>
      </c>
      <c r="AV495" t="inlineStr">
        <is>
          <t>T</t>
        </is>
      </c>
      <c r="AW495" t="inlineStr">
        <is>
          <t>T</t>
        </is>
      </c>
      <c r="AX495" t="n">
        <v>0.029</v>
      </c>
      <c r="AY495" t="n">
        <v>0.000155</v>
      </c>
      <c r="AZ495" t="n">
        <v>0.000509</v>
      </c>
      <c r="BA495" t="inlineStr">
        <is>
          <t>T</t>
        </is>
      </c>
      <c r="BB495" t="inlineStr">
        <is>
          <t>T</t>
        </is>
      </c>
      <c r="BC495" t="n">
        <v>0.000809</v>
      </c>
      <c r="BD495" t="n">
        <v>0.000402</v>
      </c>
      <c r="BE495" t="n">
        <v>0.0178</v>
      </c>
      <c r="BF495" t="inlineStr">
        <is>
          <t>T</t>
        </is>
      </c>
      <c r="BG495" t="n">
        <v>8.7e-05</v>
      </c>
      <c r="BH495" t="inlineStr">
        <is>
          <t>T</t>
        </is>
      </c>
      <c r="BI495" t="n">
        <v>0.00159</v>
      </c>
      <c r="BJ495" t="n">
        <v>0.157</v>
      </c>
      <c r="BK495" t="n">
        <v>9.3e-05</v>
      </c>
      <c r="BL495" t="n">
        <v>1.3e-05</v>
      </c>
      <c r="BM495" t="n">
        <v>0.000562</v>
      </c>
      <c r="BN495" t="n">
        <v>0.00186</v>
      </c>
      <c r="BO495" t="inlineStr">
        <is>
          <t>T</t>
        </is>
      </c>
      <c r="BP495" t="n">
        <v>0.0016</v>
      </c>
      <c r="BQ495" t="n">
        <v>7.3e-05</v>
      </c>
      <c r="BR495" t="n">
        <v>0.012</v>
      </c>
      <c r="BS495" t="n">
        <v>0.0178</v>
      </c>
    </row>
    <row r="496">
      <c r="A496" t="inlineStr">
        <is>
          <t>OREASC27e</t>
        </is>
      </c>
      <c r="B496" t="n">
        <v>1.49e-05</v>
      </c>
      <c r="C496" t="n">
        <v>7.36</v>
      </c>
      <c r="D496" t="n">
        <v>0.000559</v>
      </c>
      <c r="E496" s="2" t="n">
        <v>2e-07</v>
      </c>
      <c r="F496" t="inlineStr">
        <is>
          <t>T</t>
        </is>
      </c>
      <c r="G496" t="n">
        <v>0.2378</v>
      </c>
      <c r="H496" t="n">
        <v>0.000319</v>
      </c>
      <c r="I496" t="n">
        <v>0.000108</v>
      </c>
      <c r="J496" t="n">
        <v>0.91</v>
      </c>
      <c r="K496" t="n">
        <v>8.4e-05</v>
      </c>
      <c r="L496" t="n">
        <v>0.0086</v>
      </c>
      <c r="M496" t="inlineStr">
        <is>
          <t>T</t>
        </is>
      </c>
      <c r="N496" t="n">
        <v>0.000466</v>
      </c>
      <c r="O496" t="n">
        <v>0.00137</v>
      </c>
      <c r="P496" t="n">
        <v>0.000796</v>
      </c>
      <c r="Q496" t="n">
        <v>0.00141</v>
      </c>
      <c r="R496" t="n">
        <v>0.000364</v>
      </c>
      <c r="S496" t="n">
        <v>0.000118</v>
      </c>
      <c r="T496" t="n">
        <v>0.000145</v>
      </c>
      <c r="U496" t="n">
        <v>2.58</v>
      </c>
      <c r="V496" t="n">
        <v>0.00221</v>
      </c>
      <c r="W496" t="n">
        <v>0.000632</v>
      </c>
      <c r="X496" t="inlineStr">
        <is>
          <t>T</t>
        </is>
      </c>
      <c r="Y496" t="n">
        <v>0.000496</v>
      </c>
      <c r="Z496" t="inlineStr">
        <is>
          <t>T</t>
        </is>
      </c>
      <c r="AA496" t="n">
        <v>5.3e-05</v>
      </c>
      <c r="AB496" t="n">
        <v>2e-05</v>
      </c>
      <c r="AC496" t="inlineStr">
        <is>
          <t>T</t>
        </is>
      </c>
      <c r="AD496" t="n">
        <v>3.06</v>
      </c>
      <c r="AE496" t="n">
        <v>0.00425</v>
      </c>
      <c r="AF496" t="n">
        <v>0.00369</v>
      </c>
      <c r="AG496" t="n">
        <v>1.1e-05</v>
      </c>
      <c r="AH496" t="n">
        <v>0.363</v>
      </c>
      <c r="AI496" t="n">
        <v>0.031</v>
      </c>
      <c r="AJ496" t="n">
        <v>0.000244</v>
      </c>
      <c r="AK496" t="n">
        <v>2.16</v>
      </c>
      <c r="AL496" t="n">
        <v>0.00176</v>
      </c>
      <c r="AM496" t="n">
        <v>0.00381</v>
      </c>
      <c r="AN496" t="n">
        <v>0.00103</v>
      </c>
      <c r="AO496" t="n">
        <v>0.052</v>
      </c>
      <c r="AP496" t="n">
        <v>0.00258</v>
      </c>
      <c r="AQ496" t="inlineStr">
        <is>
          <t>T</t>
        </is>
      </c>
      <c r="AR496" t="n">
        <v>0.00101</v>
      </c>
      <c r="AS496" t="inlineStr">
        <is>
          <t>T</t>
        </is>
      </c>
      <c r="AT496" t="n">
        <v>0.0159</v>
      </c>
      <c r="AU496" s="2" t="n">
        <v>2e-07</v>
      </c>
      <c r="AV496" t="inlineStr">
        <is>
          <t>T</t>
        </is>
      </c>
      <c r="AW496" t="inlineStr">
        <is>
          <t>T</t>
        </is>
      </c>
      <c r="AX496" t="n">
        <v>0.033</v>
      </c>
      <c r="AY496" t="n">
        <v>0.000128</v>
      </c>
      <c r="AZ496" t="n">
        <v>0.000514</v>
      </c>
      <c r="BA496" s="2" t="n">
        <v>0.0002</v>
      </c>
      <c r="BB496" t="inlineStr">
        <is>
          <t>T</t>
        </is>
      </c>
      <c r="BC496" t="n">
        <v>0.0007649999999999999</v>
      </c>
      <c r="BD496" t="n">
        <v>0.000456</v>
      </c>
      <c r="BE496" t="n">
        <v>0.0173</v>
      </c>
      <c r="BF496" t="n">
        <v>0.000133</v>
      </c>
      <c r="BG496" t="n">
        <v>8.000000000000001e-05</v>
      </c>
      <c r="BH496" s="2" t="n">
        <v>2e-05</v>
      </c>
      <c r="BI496" t="n">
        <v>0.00155</v>
      </c>
      <c r="BJ496" t="n">
        <v>0.17</v>
      </c>
      <c r="BK496" t="n">
        <v>0.000105</v>
      </c>
      <c r="BL496" t="n">
        <v>1.4e-05</v>
      </c>
      <c r="BM496" t="n">
        <v>0.000507</v>
      </c>
      <c r="BN496" t="n">
        <v>0.00242</v>
      </c>
      <c r="BO496" t="n">
        <v>0.000188</v>
      </c>
      <c r="BP496" t="n">
        <v>0.00153</v>
      </c>
      <c r="BQ496" t="n">
        <v>7.9e-05</v>
      </c>
      <c r="BR496" t="n">
        <v>0.0118</v>
      </c>
      <c r="BS496" t="n">
        <v>0.0163</v>
      </c>
    </row>
    <row r="497">
      <c r="A497" t="inlineStr">
        <is>
          <t>OREASC27f</t>
        </is>
      </c>
      <c r="B497" t="n">
        <v>1.67e-05</v>
      </c>
      <c r="C497" t="n">
        <v>7.23</v>
      </c>
      <c r="D497" t="n">
        <v>0.000577</v>
      </c>
      <c r="E497" s="2" t="n">
        <v>3e-07</v>
      </c>
      <c r="F497" t="inlineStr">
        <is>
          <t>T</t>
        </is>
      </c>
      <c r="G497" t="n">
        <v>0.2493</v>
      </c>
      <c r="H497" t="n">
        <v>0.000312</v>
      </c>
      <c r="I497" t="n">
        <v>4e-05</v>
      </c>
      <c r="J497" t="n">
        <v>1.23</v>
      </c>
      <c r="K497" t="n">
        <v>4.6e-05</v>
      </c>
      <c r="L497" t="n">
        <v>0.008699999999999999</v>
      </c>
      <c r="M497" t="inlineStr">
        <is>
          <t>T</t>
        </is>
      </c>
      <c r="N497" t="n">
        <v>0.000482</v>
      </c>
      <c r="O497" t="inlineStr">
        <is>
          <t>T</t>
        </is>
      </c>
      <c r="P497" t="n">
        <v>0.000734</v>
      </c>
      <c r="Q497" t="inlineStr">
        <is>
          <t>T</t>
        </is>
      </c>
      <c r="R497" t="inlineStr">
        <is>
          <t>T</t>
        </is>
      </c>
      <c r="S497" t="inlineStr">
        <is>
          <t>T</t>
        </is>
      </c>
      <c r="T497" t="inlineStr">
        <is>
          <t>T</t>
        </is>
      </c>
      <c r="U497" t="n">
        <v>2.26</v>
      </c>
      <c r="V497" t="n">
        <v>0.0021</v>
      </c>
      <c r="W497" t="inlineStr">
        <is>
          <t>T</t>
        </is>
      </c>
      <c r="X497" t="inlineStr">
        <is>
          <t>T</t>
        </is>
      </c>
      <c r="Y497" t="n">
        <v>0.000416</v>
      </c>
      <c r="Z497" t="inlineStr">
        <is>
          <t>T</t>
        </is>
      </c>
      <c r="AA497" t="inlineStr">
        <is>
          <t>T</t>
        </is>
      </c>
      <c r="AB497" t="n">
        <v>8.7e-06</v>
      </c>
      <c r="AC497" t="inlineStr">
        <is>
          <t>T</t>
        </is>
      </c>
      <c r="AD497" t="n">
        <v>3.17</v>
      </c>
      <c r="AE497" t="n">
        <v>0.00417</v>
      </c>
      <c r="AF497" t="n">
        <v>0.0038</v>
      </c>
      <c r="AG497" t="inlineStr">
        <is>
          <t>T</t>
        </is>
      </c>
      <c r="AH497" t="n">
        <v>0.366</v>
      </c>
      <c r="AI497" t="n">
        <v>0.026</v>
      </c>
      <c r="AJ497" t="n">
        <v>0.000275</v>
      </c>
      <c r="AK497" t="n">
        <v>2.08</v>
      </c>
      <c r="AL497" t="n">
        <v>0.00166</v>
      </c>
      <c r="AM497" t="inlineStr">
        <is>
          <t>T</t>
        </is>
      </c>
      <c r="AN497" t="n">
        <v>0.00136</v>
      </c>
      <c r="AO497" t="n">
        <v>0.06</v>
      </c>
      <c r="AP497" t="n">
        <v>0.00278</v>
      </c>
      <c r="AQ497" t="inlineStr">
        <is>
          <t>T</t>
        </is>
      </c>
      <c r="AR497" t="inlineStr">
        <is>
          <t>T</t>
        </is>
      </c>
      <c r="AS497" t="inlineStr">
        <is>
          <t>T</t>
        </is>
      </c>
      <c r="AT497" t="n">
        <v>0.0164</v>
      </c>
      <c r="AU497" s="2" t="n">
        <v>2e-07</v>
      </c>
      <c r="AV497" t="inlineStr">
        <is>
          <t>T</t>
        </is>
      </c>
      <c r="AW497" t="inlineStr">
        <is>
          <t>T</t>
        </is>
      </c>
      <c r="AX497" t="n">
        <v>0.055</v>
      </c>
      <c r="AY497" t="n">
        <v>0.000118</v>
      </c>
      <c r="AZ497" t="n">
        <v>0.000445</v>
      </c>
      <c r="BA497" s="2" t="n">
        <v>0.0005</v>
      </c>
      <c r="BB497" t="inlineStr">
        <is>
          <t>T</t>
        </is>
      </c>
      <c r="BC497" t="inlineStr">
        <is>
          <t>T</t>
        </is>
      </c>
      <c r="BD497" t="n">
        <v>0.000421</v>
      </c>
      <c r="BE497" t="n">
        <v>0.0187</v>
      </c>
      <c r="BF497" t="n">
        <v>0.000122</v>
      </c>
      <c r="BG497" t="n">
        <v>7.7e-05</v>
      </c>
      <c r="BH497" s="2" t="n">
        <v>5e-06</v>
      </c>
      <c r="BI497" t="n">
        <v>0.00155</v>
      </c>
      <c r="BJ497" t="n">
        <v>0.16</v>
      </c>
      <c r="BK497" t="n">
        <v>9.500000000000001e-05</v>
      </c>
      <c r="BL497" t="inlineStr">
        <is>
          <t>T</t>
        </is>
      </c>
      <c r="BM497" t="n">
        <v>0.000487</v>
      </c>
      <c r="BN497" t="n">
        <v>0.00232</v>
      </c>
      <c r="BO497" t="n">
        <v>0.00021</v>
      </c>
      <c r="BP497" t="n">
        <v>0.00137</v>
      </c>
      <c r="BQ497" t="n">
        <v>6.600000000000001e-05</v>
      </c>
      <c r="BR497" t="n">
        <v>0.0115</v>
      </c>
      <c r="BS497" t="n">
        <v>0.0136</v>
      </c>
    </row>
    <row r="498">
      <c r="A498" t="inlineStr">
        <is>
          <t>OREASC27h</t>
        </is>
      </c>
      <c r="B498" t="n">
        <v>1.71e-05</v>
      </c>
      <c r="C498" t="n">
        <v>7.75</v>
      </c>
      <c r="D498" t="n">
        <v>0.0003</v>
      </c>
      <c r="E498" s="2" t="n">
        <v>2e-07</v>
      </c>
      <c r="F498" t="inlineStr">
        <is>
          <t>T</t>
        </is>
      </c>
      <c r="G498" t="n">
        <v>0.294</v>
      </c>
      <c r="H498" t="n">
        <v>0.00032</v>
      </c>
      <c r="I498" t="n">
        <v>1.6e-05</v>
      </c>
      <c r="J498" t="n">
        <v>1.11</v>
      </c>
      <c r="K498" t="n">
        <v>4e-05</v>
      </c>
      <c r="L498" t="n">
        <v>0.0094</v>
      </c>
      <c r="M498" t="inlineStr">
        <is>
          <t>T</t>
        </is>
      </c>
      <c r="N498" t="n">
        <v>0.00021</v>
      </c>
      <c r="O498" t="inlineStr">
        <is>
          <t>T</t>
        </is>
      </c>
      <c r="P498" t="n">
        <v>0.0006669999999999999</v>
      </c>
      <c r="Q498" t="n">
        <v>0.000505</v>
      </c>
      <c r="R498" t="inlineStr">
        <is>
          <t>T</t>
        </is>
      </c>
      <c r="S498" t="inlineStr">
        <is>
          <t>T</t>
        </is>
      </c>
      <c r="T498" t="inlineStr">
        <is>
          <t>T</t>
        </is>
      </c>
      <c r="U498" t="n">
        <v>2.47</v>
      </c>
      <c r="V498" t="n">
        <v>0.0023</v>
      </c>
      <c r="W498" t="inlineStr">
        <is>
          <t>T</t>
        </is>
      </c>
      <c r="X498" t="inlineStr">
        <is>
          <t>T</t>
        </is>
      </c>
      <c r="Y498" t="n">
        <v>0.000661</v>
      </c>
      <c r="Z498" t="inlineStr">
        <is>
          <t>T</t>
        </is>
      </c>
      <c r="AA498" t="inlineStr">
        <is>
          <t>T</t>
        </is>
      </c>
      <c r="AB498" t="n">
        <v>7.2e-06</v>
      </c>
      <c r="AC498" t="inlineStr">
        <is>
          <t>T</t>
        </is>
      </c>
      <c r="AD498" t="n">
        <v>3.17</v>
      </c>
      <c r="AE498" t="n">
        <v>0.00478</v>
      </c>
      <c r="AF498" t="n">
        <v>0.00332</v>
      </c>
      <c r="AG498" t="inlineStr">
        <is>
          <t>T</t>
        </is>
      </c>
      <c r="AH498" t="n">
        <v>0.149</v>
      </c>
      <c r="AI498" t="n">
        <v>0.033</v>
      </c>
      <c r="AJ498" t="n">
        <v>0.000288</v>
      </c>
      <c r="AK498" t="n">
        <v>2.83</v>
      </c>
      <c r="AL498" t="n">
        <v>0.00198</v>
      </c>
      <c r="AM498" t="inlineStr">
        <is>
          <t>T</t>
        </is>
      </c>
      <c r="AN498" t="n">
        <v>0.000205</v>
      </c>
      <c r="AO498" t="n">
        <v>0.03</v>
      </c>
      <c r="AP498" t="n">
        <v>0.0024</v>
      </c>
      <c r="AQ498" t="inlineStr">
        <is>
          <t>T</t>
        </is>
      </c>
      <c r="AR498" t="inlineStr">
        <is>
          <t>T</t>
        </is>
      </c>
      <c r="AS498" t="inlineStr">
        <is>
          <t>T</t>
        </is>
      </c>
      <c r="AT498" t="n">
        <v>0.015</v>
      </c>
      <c r="AU498" s="2" t="n">
        <v>2e-07</v>
      </c>
      <c r="AV498" t="inlineStr">
        <is>
          <t>T</t>
        </is>
      </c>
      <c r="AW498" t="inlineStr">
        <is>
          <t>T</t>
        </is>
      </c>
      <c r="AX498" t="inlineStr">
        <is>
          <t>T</t>
        </is>
      </c>
      <c r="AY498" t="n">
        <v>0.000103</v>
      </c>
      <c r="AZ498" t="n">
        <v>0.000431</v>
      </c>
      <c r="BA498" s="2" t="n">
        <v>0.0001</v>
      </c>
      <c r="BB498" t="inlineStr">
        <is>
          <t>T</t>
        </is>
      </c>
      <c r="BC498" t="inlineStr">
        <is>
          <t>T</t>
        </is>
      </c>
      <c r="BD498" t="n">
        <v>0.000397</v>
      </c>
      <c r="BE498" t="n">
        <v>0.0178</v>
      </c>
      <c r="BF498" t="n">
        <v>0.000145</v>
      </c>
      <c r="BG498" t="inlineStr">
        <is>
          <t>T</t>
        </is>
      </c>
      <c r="BH498" s="2" t="n">
        <v>5e-06</v>
      </c>
      <c r="BI498" t="n">
        <v>0.00153</v>
      </c>
      <c r="BJ498" t="n">
        <v>0.119</v>
      </c>
      <c r="BK498" t="n">
        <v>8.000000000000001e-05</v>
      </c>
      <c r="BL498" t="inlineStr">
        <is>
          <t>T</t>
        </is>
      </c>
      <c r="BM498" t="n">
        <v>0.000589</v>
      </c>
      <c r="BN498" t="n">
        <v>0.000436</v>
      </c>
      <c r="BO498" t="n">
        <v>0.000154</v>
      </c>
      <c r="BP498" t="n">
        <v>0.00155</v>
      </c>
      <c r="BQ498" t="n">
        <v>5.3e-05</v>
      </c>
      <c r="BR498" t="n">
        <v>0.0118</v>
      </c>
      <c r="BS498" t="n">
        <v>0.0245</v>
      </c>
    </row>
    <row r="499">
      <c r="A499" t="inlineStr">
        <is>
          <t>OREASH1</t>
        </is>
      </c>
      <c r="B499" t="n">
        <v>9.060000000000001e-05</v>
      </c>
      <c r="C499" t="n">
        <v>2.03</v>
      </c>
      <c r="D499" t="n">
        <v>0.00019</v>
      </c>
      <c r="E499" t="n">
        <v>1.2e-06</v>
      </c>
      <c r="F499" s="2" t="n">
        <v>0.001</v>
      </c>
      <c r="G499" t="n">
        <v>0.005</v>
      </c>
      <c r="H499" s="2" t="n">
        <v>5e-05</v>
      </c>
      <c r="I499" t="n">
        <v>0.000567</v>
      </c>
      <c r="J499" t="n">
        <v>0.0134</v>
      </c>
      <c r="K499" t="n">
        <v>8.4e-05</v>
      </c>
      <c r="L499" t="n">
        <v>0.00471</v>
      </c>
      <c r="M499" t="inlineStr">
        <is>
          <t>T</t>
        </is>
      </c>
      <c r="N499" t="n">
        <v>0.000236</v>
      </c>
      <c r="O499" t="n">
        <v>0.00214</v>
      </c>
      <c r="P499" t="n">
        <v>5.4e-05</v>
      </c>
      <c r="Q499" t="n">
        <v>0.0028</v>
      </c>
      <c r="R499" t="inlineStr">
        <is>
          <t>T</t>
        </is>
      </c>
      <c r="S499" t="inlineStr">
        <is>
          <t>T</t>
        </is>
      </c>
      <c r="T499" t="inlineStr">
        <is>
          <t>T</t>
        </is>
      </c>
      <c r="U499" t="n">
        <v>0.2883</v>
      </c>
      <c r="V499" t="n">
        <v>0.00108</v>
      </c>
      <c r="W499" t="inlineStr">
        <is>
          <t>T</t>
        </is>
      </c>
      <c r="X499" s="2" t="n">
        <v>2e-05</v>
      </c>
      <c r="Y499" t="n">
        <v>0.000181</v>
      </c>
      <c r="Z499" t="n">
        <v>1.4e-05</v>
      </c>
      <c r="AA499" t="inlineStr">
        <is>
          <t>T</t>
        </is>
      </c>
      <c r="AB499" s="2" t="n">
        <v>5e-06</v>
      </c>
      <c r="AC499" t="inlineStr">
        <is>
          <t>T</t>
        </is>
      </c>
      <c r="AD499" t="n">
        <v>0.0416</v>
      </c>
      <c r="AE499" t="n">
        <v>0.00259</v>
      </c>
      <c r="AF499" s="2" t="n">
        <v>0.0003</v>
      </c>
      <c r="AG499" t="n">
        <v>5e-06</v>
      </c>
      <c r="AH499" t="n">
        <v>0.06569999999999999</v>
      </c>
      <c r="AI499" t="inlineStr">
        <is>
          <t>T</t>
        </is>
      </c>
      <c r="AJ499" t="n">
        <v>0.000424</v>
      </c>
      <c r="AK499" t="n">
        <v>0.1331</v>
      </c>
      <c r="AL499" s="2" t="n">
        <v>2e-05</v>
      </c>
      <c r="AM499" t="n">
        <v>0.00172</v>
      </c>
      <c r="AN499" t="n">
        <v>0.00106</v>
      </c>
      <c r="AO499" t="n">
        <v>0.0051</v>
      </c>
      <c r="AP499" t="n">
        <v>0.0017</v>
      </c>
      <c r="AQ499" t="inlineStr">
        <is>
          <t>T</t>
        </is>
      </c>
      <c r="AR499" t="inlineStr">
        <is>
          <t>T</t>
        </is>
      </c>
      <c r="AS499" t="inlineStr">
        <is>
          <t>T</t>
        </is>
      </c>
      <c r="AT499" t="n">
        <v>0.000585</v>
      </c>
      <c r="AU499" s="2" t="n">
        <v>5e-06</v>
      </c>
      <c r="AV499" t="inlineStr">
        <is>
          <t>T</t>
        </is>
      </c>
      <c r="AW499" t="inlineStr">
        <is>
          <t>T</t>
        </is>
      </c>
      <c r="AX499" t="n">
        <v>0.0197</v>
      </c>
      <c r="AY499" t="n">
        <v>0.000324</v>
      </c>
      <c r="AZ499" t="n">
        <v>0.000211</v>
      </c>
      <c r="BA499" t="n">
        <v>0.000205</v>
      </c>
      <c r="BB499" t="inlineStr">
        <is>
          <t>T</t>
        </is>
      </c>
      <c r="BC499" t="n">
        <v>0.000269</v>
      </c>
      <c r="BD499" t="n">
        <v>0.000645</v>
      </c>
      <c r="BE499" t="n">
        <v>0.000564</v>
      </c>
      <c r="BF499" s="2" t="n">
        <v>5e-06</v>
      </c>
      <c r="BG499" t="n">
        <v>2.1e-05</v>
      </c>
      <c r="BH499" t="n">
        <v>0.00029</v>
      </c>
      <c r="BI499" t="n">
        <v>0.002</v>
      </c>
      <c r="BJ499" t="inlineStr">
        <is>
          <t>T</t>
        </is>
      </c>
      <c r="BK499" t="n">
        <v>4.9e-06</v>
      </c>
      <c r="BL499" t="inlineStr">
        <is>
          <t>T</t>
        </is>
      </c>
      <c r="BM499" t="n">
        <v>0.000275</v>
      </c>
      <c r="BN499" t="n">
        <v>0.00253</v>
      </c>
      <c r="BO499" s="2" t="n">
        <v>1e-05</v>
      </c>
      <c r="BP499" t="n">
        <v>0.000466</v>
      </c>
      <c r="BQ499" t="n">
        <v>3.2e-05</v>
      </c>
      <c r="BR499" t="n">
        <v>0.000454</v>
      </c>
      <c r="BS499" t="n">
        <v>0.0074</v>
      </c>
    </row>
    <row r="500">
      <c r="A500" t="inlineStr">
        <is>
          <t>OREASH3</t>
        </is>
      </c>
      <c r="B500" t="n">
        <v>0.000495</v>
      </c>
      <c r="C500" t="inlineStr">
        <is>
          <t>T</t>
        </is>
      </c>
      <c r="D500" t="inlineStr">
        <is>
          <t>T</t>
        </is>
      </c>
      <c r="E500" t="n">
        <v>0.0002</v>
      </c>
      <c r="F500" t="inlineStr">
        <is>
          <t>T</t>
        </is>
      </c>
      <c r="G500" t="inlineStr">
        <is>
          <t>T</t>
        </is>
      </c>
      <c r="H500" t="inlineStr">
        <is>
          <t>T</t>
        </is>
      </c>
      <c r="I500" t="inlineStr">
        <is>
          <t>T</t>
        </is>
      </c>
      <c r="J500" t="inlineStr">
        <is>
          <t>T</t>
        </is>
      </c>
      <c r="K500" t="inlineStr">
        <is>
          <t>T</t>
        </is>
      </c>
      <c r="L500" t="inlineStr">
        <is>
          <t>T</t>
        </is>
      </c>
      <c r="M500" t="inlineStr">
        <is>
          <t>T</t>
        </is>
      </c>
      <c r="N500" t="inlineStr">
        <is>
          <t>T</t>
        </is>
      </c>
      <c r="O500" t="inlineStr">
        <is>
          <t>T</t>
        </is>
      </c>
      <c r="P500" t="inlineStr">
        <is>
          <t>T</t>
        </is>
      </c>
      <c r="Q500" t="n">
        <v>0.0443</v>
      </c>
      <c r="R500" t="inlineStr">
        <is>
          <t>T</t>
        </is>
      </c>
      <c r="S500" t="inlineStr">
        <is>
          <t>T</t>
        </is>
      </c>
      <c r="T500" t="inlineStr">
        <is>
          <t>T</t>
        </is>
      </c>
      <c r="U500" t="inlineStr">
        <is>
          <t>T</t>
        </is>
      </c>
      <c r="V500" t="inlineStr">
        <is>
          <t>T</t>
        </is>
      </c>
      <c r="W500" t="inlineStr">
        <is>
          <t>T</t>
        </is>
      </c>
      <c r="X500" t="inlineStr">
        <is>
          <t>T</t>
        </is>
      </c>
      <c r="Y500" t="inlineStr">
        <is>
          <t>T</t>
        </is>
      </c>
      <c r="Z500" t="inlineStr">
        <is>
          <t>T</t>
        </is>
      </c>
      <c r="AA500" t="inlineStr">
        <is>
          <t>T</t>
        </is>
      </c>
      <c r="AB500" t="inlineStr">
        <is>
          <t>T</t>
        </is>
      </c>
      <c r="AC500" t="inlineStr">
        <is>
          <t>T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T</t>
        </is>
      </c>
      <c r="AL500" t="inlineStr">
        <is>
          <t>T</t>
        </is>
      </c>
      <c r="AM500" t="inlineStr">
        <is>
          <t>T</t>
        </is>
      </c>
      <c r="AN500" t="inlineStr">
        <is>
          <t>T</t>
        </is>
      </c>
      <c r="AO500" t="inlineStr">
        <is>
          <t>T</t>
        </is>
      </c>
      <c r="AP500" t="inlineStr">
        <is>
          <t>T</t>
        </is>
      </c>
      <c r="AQ500" t="inlineStr">
        <is>
          <t>T</t>
        </is>
      </c>
      <c r="AR500" t="inlineStr">
        <is>
          <t>T</t>
        </is>
      </c>
      <c r="AS500" t="inlineStr">
        <is>
          <t>T</t>
        </is>
      </c>
      <c r="AT500" t="inlineStr">
        <is>
          <t>T</t>
        </is>
      </c>
      <c r="AU500" t="inlineStr">
        <is>
          <t>T</t>
        </is>
      </c>
      <c r="AV500" t="inlineStr">
        <is>
          <t>T</t>
        </is>
      </c>
      <c r="AW500" t="inlineStr">
        <is>
          <t>T</t>
        </is>
      </c>
      <c r="AX500" t="inlineStr">
        <is>
          <t>T</t>
        </is>
      </c>
      <c r="AY500" t="inlineStr">
        <is>
          <t>T</t>
        </is>
      </c>
      <c r="AZ500" t="inlineStr">
        <is>
          <t>T</t>
        </is>
      </c>
      <c r="BA500" t="inlineStr">
        <is>
          <t>T</t>
        </is>
      </c>
      <c r="BB500" t="inlineStr">
        <is>
          <t>T</t>
        </is>
      </c>
      <c r="BC500" t="inlineStr">
        <is>
          <t>T</t>
        </is>
      </c>
      <c r="BD500" t="inlineStr">
        <is>
          <t>T</t>
        </is>
      </c>
      <c r="BE500" t="inlineStr">
        <is>
          <t>T</t>
        </is>
      </c>
      <c r="BF500" t="inlineStr">
        <is>
          <t>T</t>
        </is>
      </c>
      <c r="BG500" t="inlineStr">
        <is>
          <t>T</t>
        </is>
      </c>
      <c r="BH500" t="inlineStr">
        <is>
          <t>T</t>
        </is>
      </c>
      <c r="BI500" t="inlineStr">
        <is>
          <t>T</t>
        </is>
      </c>
      <c r="BJ500" t="inlineStr">
        <is>
          <t>T</t>
        </is>
      </c>
      <c r="BK500" t="inlineStr">
        <is>
          <t>T</t>
        </is>
      </c>
      <c r="BL500" t="inlineStr">
        <is>
          <t>T</t>
        </is>
      </c>
      <c r="BM500" t="inlineStr">
        <is>
          <t>T</t>
        </is>
      </c>
      <c r="BN500" t="inlineStr">
        <is>
          <t>T</t>
        </is>
      </c>
      <c r="BO500" t="inlineStr">
        <is>
          <t>T</t>
        </is>
      </c>
      <c r="BP500" t="inlineStr">
        <is>
          <t>T</t>
        </is>
      </c>
      <c r="BQ500" t="inlineStr">
        <is>
          <t>T</t>
        </is>
      </c>
      <c r="BR500" t="inlineStr">
        <is>
          <t>T</t>
        </is>
      </c>
      <c r="BS500" t="inlineStr">
        <is>
          <t>T</t>
        </is>
      </c>
    </row>
    <row r="501">
      <c r="A501" t="inlineStr">
        <is>
          <t>OREASH5</t>
        </is>
      </c>
      <c r="B501" t="n">
        <v>0.000192</v>
      </c>
      <c r="C501" t="inlineStr">
        <is>
          <t>T</t>
        </is>
      </c>
      <c r="D501" t="n">
        <v>8e-07</v>
      </c>
      <c r="E501" t="n">
        <v>4.7e-06</v>
      </c>
      <c r="F501" t="inlineStr">
        <is>
          <t>T</t>
        </is>
      </c>
      <c r="G501" t="inlineStr">
        <is>
          <t>T</t>
        </is>
      </c>
      <c r="H501" t="inlineStr">
        <is>
          <t>T</t>
        </is>
      </c>
      <c r="I501" t="n">
        <v>0.000544</v>
      </c>
      <c r="J501" t="inlineStr">
        <is>
          <t>T</t>
        </is>
      </c>
      <c r="K501" t="n">
        <v>0.000128</v>
      </c>
      <c r="L501" t="inlineStr">
        <is>
          <t>T</t>
        </is>
      </c>
      <c r="M501" t="inlineStr">
        <is>
          <t>T</t>
        </is>
      </c>
      <c r="N501" t="n">
        <v>0.000368</v>
      </c>
      <c r="O501" t="n">
        <v>0.00311</v>
      </c>
      <c r="P501" t="inlineStr">
        <is>
          <t>T</t>
        </is>
      </c>
      <c r="Q501" t="n">
        <v>0.009900000000000001</v>
      </c>
      <c r="R501" t="inlineStr">
        <is>
          <t>T</t>
        </is>
      </c>
      <c r="S501" t="inlineStr">
        <is>
          <t>T</t>
        </is>
      </c>
      <c r="T501" t="inlineStr">
        <is>
          <t>T</t>
        </is>
      </c>
      <c r="U501" t="n">
        <v>0.8129999999999999</v>
      </c>
      <c r="V501" t="inlineStr">
        <is>
          <t>T</t>
        </is>
      </c>
      <c r="W501" t="inlineStr">
        <is>
          <t>T</t>
        </is>
      </c>
      <c r="X501" t="inlineStr">
        <is>
          <t>T</t>
        </is>
      </c>
      <c r="Y501" t="inlineStr">
        <is>
          <t>T</t>
        </is>
      </c>
      <c r="Z501" t="inlineStr">
        <is>
          <t>T</t>
        </is>
      </c>
      <c r="AA501" t="inlineStr">
        <is>
          <t>T</t>
        </is>
      </c>
      <c r="AB501" t="inlineStr">
        <is>
          <t>T</t>
        </is>
      </c>
      <c r="AC501" t="inlineStr">
        <is>
          <t>T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n">
        <v>0.007</v>
      </c>
      <c r="AJ501" t="n">
        <v>0.000722</v>
      </c>
      <c r="AK501" t="inlineStr">
        <is>
          <t>T</t>
        </is>
      </c>
      <c r="AL501" t="inlineStr">
        <is>
          <t>T</t>
        </is>
      </c>
      <c r="AM501" t="inlineStr">
        <is>
          <t>T</t>
        </is>
      </c>
      <c r="AN501" t="n">
        <v>0.00119</v>
      </c>
      <c r="AO501" t="n">
        <v>0.01</v>
      </c>
      <c r="AP501" t="n">
        <v>0.00361</v>
      </c>
      <c r="AQ501" t="inlineStr">
        <is>
          <t>T</t>
        </is>
      </c>
      <c r="AR501" t="inlineStr">
        <is>
          <t>T</t>
        </is>
      </c>
      <c r="AS501" t="inlineStr">
        <is>
          <t>T</t>
        </is>
      </c>
      <c r="AT501" t="inlineStr">
        <is>
          <t>T</t>
        </is>
      </c>
      <c r="AU501" t="inlineStr">
        <is>
          <t>T</t>
        </is>
      </c>
      <c r="AV501" t="inlineStr">
        <is>
          <t>T</t>
        </is>
      </c>
      <c r="AW501" t="inlineStr">
        <is>
          <t>T</t>
        </is>
      </c>
      <c r="AX501" t="inlineStr">
        <is>
          <t>T</t>
        </is>
      </c>
      <c r="AY501" t="inlineStr">
        <is>
          <t>T</t>
        </is>
      </c>
      <c r="AZ501" t="inlineStr">
        <is>
          <t>T</t>
        </is>
      </c>
      <c r="BA501" t="inlineStr">
        <is>
          <t>T</t>
        </is>
      </c>
      <c r="BB501" t="inlineStr">
        <is>
          <t>T</t>
        </is>
      </c>
      <c r="BC501" t="inlineStr">
        <is>
          <t>T</t>
        </is>
      </c>
      <c r="BD501" t="inlineStr">
        <is>
          <t>T</t>
        </is>
      </c>
      <c r="BE501" t="inlineStr">
        <is>
          <t>T</t>
        </is>
      </c>
      <c r="BF501" t="inlineStr">
        <is>
          <t>T</t>
        </is>
      </c>
      <c r="BG501" t="inlineStr">
        <is>
          <t>T</t>
        </is>
      </c>
      <c r="BH501" t="inlineStr">
        <is>
          <t>T</t>
        </is>
      </c>
      <c r="BI501" t="inlineStr">
        <is>
          <t>T</t>
        </is>
      </c>
      <c r="BJ501" t="inlineStr">
        <is>
          <t>T</t>
        </is>
      </c>
      <c r="BK501" t="inlineStr">
        <is>
          <t>T</t>
        </is>
      </c>
      <c r="BL501" t="inlineStr">
        <is>
          <t>T</t>
        </is>
      </c>
      <c r="BM501" t="inlineStr">
        <is>
          <t>T</t>
        </is>
      </c>
      <c r="BN501" t="n">
        <v>0.0035</v>
      </c>
      <c r="BO501" t="inlineStr">
        <is>
          <t>T</t>
        </is>
      </c>
      <c r="BP501" t="inlineStr">
        <is>
          <t>T</t>
        </is>
      </c>
      <c r="BQ501" t="inlineStr">
        <is>
          <t>T</t>
        </is>
      </c>
      <c r="BR501" t="n">
        <v>0.0006579999999999999</v>
      </c>
      <c r="BS501" t="inlineStr">
        <is>
          <t>T</t>
        </is>
      </c>
    </row>
    <row r="502">
      <c r="A502" t="inlineStr">
        <is>
          <t>OREASL11</t>
        </is>
      </c>
      <c r="B502" t="inlineStr">
        <is>
          <t>T</t>
        </is>
      </c>
      <c r="C502" t="inlineStr">
        <is>
          <t>T</t>
        </is>
      </c>
      <c r="D502" t="inlineStr">
        <is>
          <t>T</t>
        </is>
      </c>
      <c r="E502" t="n">
        <v>3.05e-05</v>
      </c>
      <c r="F502" t="inlineStr">
        <is>
          <t>T</t>
        </is>
      </c>
      <c r="G502" t="inlineStr">
        <is>
          <t>T</t>
        </is>
      </c>
      <c r="H502" t="inlineStr">
        <is>
          <t>T</t>
        </is>
      </c>
      <c r="I502" t="inlineStr">
        <is>
          <t>T</t>
        </is>
      </c>
      <c r="J502" t="inlineStr">
        <is>
          <t>T</t>
        </is>
      </c>
      <c r="K502" t="inlineStr">
        <is>
          <t>T</t>
        </is>
      </c>
      <c r="L502" t="inlineStr">
        <is>
          <t>T</t>
        </is>
      </c>
      <c r="M502" t="inlineStr">
        <is>
          <t>T</t>
        </is>
      </c>
      <c r="N502" t="inlineStr">
        <is>
          <t>T</t>
        </is>
      </c>
      <c r="O502" t="inlineStr">
        <is>
          <t>T</t>
        </is>
      </c>
      <c r="P502" t="inlineStr">
        <is>
          <t>T</t>
        </is>
      </c>
      <c r="Q502" t="inlineStr">
        <is>
          <t>T</t>
        </is>
      </c>
      <c r="R502" t="inlineStr">
        <is>
          <t>T</t>
        </is>
      </c>
      <c r="S502" t="inlineStr">
        <is>
          <t>T</t>
        </is>
      </c>
      <c r="T502" t="inlineStr">
        <is>
          <t>T</t>
        </is>
      </c>
      <c r="U502" t="inlineStr">
        <is>
          <t>T</t>
        </is>
      </c>
      <c r="V502" t="inlineStr">
        <is>
          <t>T</t>
        </is>
      </c>
      <c r="W502" t="inlineStr">
        <is>
          <t>T</t>
        </is>
      </c>
      <c r="X502" t="inlineStr">
        <is>
          <t>T</t>
        </is>
      </c>
      <c r="Y502" t="inlineStr">
        <is>
          <t>T</t>
        </is>
      </c>
      <c r="Z502" t="inlineStr">
        <is>
          <t>T</t>
        </is>
      </c>
      <c r="AA502" t="inlineStr">
        <is>
          <t>T</t>
        </is>
      </c>
      <c r="AB502" t="inlineStr">
        <is>
          <t>T</t>
        </is>
      </c>
      <c r="AC502" t="inlineStr">
        <is>
          <t>T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T</t>
        </is>
      </c>
      <c r="AK502" t="inlineStr">
        <is>
          <t>T</t>
        </is>
      </c>
      <c r="AL502" t="inlineStr">
        <is>
          <t>T</t>
        </is>
      </c>
      <c r="AM502" t="inlineStr">
        <is>
          <t>T</t>
        </is>
      </c>
      <c r="AN502" t="inlineStr">
        <is>
          <t>T</t>
        </is>
      </c>
      <c r="AO502" t="inlineStr">
        <is>
          <t>T</t>
        </is>
      </c>
      <c r="AP502" t="inlineStr">
        <is>
          <t>T</t>
        </is>
      </c>
      <c r="AQ502" t="inlineStr">
        <is>
          <t>T</t>
        </is>
      </c>
      <c r="AR502" t="inlineStr">
        <is>
          <t>T</t>
        </is>
      </c>
      <c r="AS502" t="inlineStr">
        <is>
          <t>T</t>
        </is>
      </c>
      <c r="AT502" t="inlineStr">
        <is>
          <t>T</t>
        </is>
      </c>
      <c r="AU502" t="inlineStr">
        <is>
          <t>T</t>
        </is>
      </c>
      <c r="AV502" t="inlineStr">
        <is>
          <t>T</t>
        </is>
      </c>
      <c r="AW502" t="inlineStr">
        <is>
          <t>T</t>
        </is>
      </c>
      <c r="AX502" t="inlineStr">
        <is>
          <t>T</t>
        </is>
      </c>
      <c r="AY502" t="inlineStr">
        <is>
          <t>T</t>
        </is>
      </c>
      <c r="AZ502" t="inlineStr">
        <is>
          <t>T</t>
        </is>
      </c>
      <c r="BA502" t="inlineStr">
        <is>
          <t>T</t>
        </is>
      </c>
      <c r="BB502" t="inlineStr">
        <is>
          <t>T</t>
        </is>
      </c>
      <c r="BC502" t="inlineStr">
        <is>
          <t>T</t>
        </is>
      </c>
      <c r="BD502" t="inlineStr">
        <is>
          <t>T</t>
        </is>
      </c>
      <c r="BE502" t="inlineStr">
        <is>
          <t>T</t>
        </is>
      </c>
      <c r="BF502" t="inlineStr">
        <is>
          <t>T</t>
        </is>
      </c>
      <c r="BG502" t="inlineStr">
        <is>
          <t>T</t>
        </is>
      </c>
      <c r="BH502" t="inlineStr">
        <is>
          <t>T</t>
        </is>
      </c>
      <c r="BI502" t="inlineStr">
        <is>
          <t>T</t>
        </is>
      </c>
      <c r="BJ502" t="inlineStr">
        <is>
          <t>T</t>
        </is>
      </c>
      <c r="BK502" t="inlineStr">
        <is>
          <t>T</t>
        </is>
      </c>
      <c r="BL502" t="inlineStr">
        <is>
          <t>T</t>
        </is>
      </c>
      <c r="BM502" t="inlineStr">
        <is>
          <t>T</t>
        </is>
      </c>
      <c r="BN502" t="inlineStr">
        <is>
          <t>T</t>
        </is>
      </c>
      <c r="BO502" t="inlineStr">
        <is>
          <t>T</t>
        </is>
      </c>
      <c r="BP502" t="inlineStr">
        <is>
          <t>T</t>
        </is>
      </c>
      <c r="BQ502" t="inlineStr">
        <is>
          <t>T</t>
        </is>
      </c>
      <c r="BR502" t="inlineStr">
        <is>
          <t>T</t>
        </is>
      </c>
      <c r="BS502" t="inlineStr">
        <is>
          <t>T</t>
        </is>
      </c>
    </row>
    <row r="503">
      <c r="A503" t="inlineStr">
        <is>
          <t>OREASL11b</t>
        </is>
      </c>
      <c r="B503" t="inlineStr">
        <is>
          <t>T</t>
        </is>
      </c>
      <c r="C503" t="inlineStr">
        <is>
          <t>T</t>
        </is>
      </c>
      <c r="D503" t="inlineStr">
        <is>
          <t>T</t>
        </is>
      </c>
      <c r="E503" t="n">
        <v>3.12e-05</v>
      </c>
      <c r="F503" t="inlineStr">
        <is>
          <t>T</t>
        </is>
      </c>
      <c r="G503" t="inlineStr">
        <is>
          <t>T</t>
        </is>
      </c>
      <c r="H503" t="inlineStr">
        <is>
          <t>T</t>
        </is>
      </c>
      <c r="I503" t="inlineStr">
        <is>
          <t>T</t>
        </is>
      </c>
      <c r="J503" t="inlineStr">
        <is>
          <t>T</t>
        </is>
      </c>
      <c r="K503" t="inlineStr">
        <is>
          <t>T</t>
        </is>
      </c>
      <c r="L503" t="inlineStr">
        <is>
          <t>T</t>
        </is>
      </c>
      <c r="M503" t="inlineStr">
        <is>
          <t>T</t>
        </is>
      </c>
      <c r="N503" t="inlineStr">
        <is>
          <t>T</t>
        </is>
      </c>
      <c r="O503" t="inlineStr">
        <is>
          <t>T</t>
        </is>
      </c>
      <c r="P503" t="inlineStr">
        <is>
          <t>T</t>
        </is>
      </c>
      <c r="Q503" t="inlineStr">
        <is>
          <t>T</t>
        </is>
      </c>
      <c r="R503" t="inlineStr">
        <is>
          <t>T</t>
        </is>
      </c>
      <c r="S503" t="inlineStr">
        <is>
          <t>T</t>
        </is>
      </c>
      <c r="T503" t="inlineStr">
        <is>
          <t>T</t>
        </is>
      </c>
      <c r="U503" t="inlineStr">
        <is>
          <t>T</t>
        </is>
      </c>
      <c r="V503" t="inlineStr">
        <is>
          <t>T</t>
        </is>
      </c>
      <c r="W503" t="inlineStr">
        <is>
          <t>T</t>
        </is>
      </c>
      <c r="X503" t="inlineStr">
        <is>
          <t>T</t>
        </is>
      </c>
      <c r="Y503" t="inlineStr">
        <is>
          <t>T</t>
        </is>
      </c>
      <c r="Z503" t="inlineStr">
        <is>
          <t>T</t>
        </is>
      </c>
      <c r="AA503" t="inlineStr">
        <is>
          <t>T</t>
        </is>
      </c>
      <c r="AB503" t="inlineStr">
        <is>
          <t>T</t>
        </is>
      </c>
      <c r="AC503" t="inlineStr">
        <is>
          <t>T</t>
        </is>
      </c>
      <c r="AD503" t="inlineStr">
        <is>
          <t>T</t>
        </is>
      </c>
      <c r="AE503" t="inlineStr">
        <is>
          <t>T</t>
        </is>
      </c>
      <c r="AF503" t="inlineStr">
        <is>
          <t>T</t>
        </is>
      </c>
      <c r="AG503" t="inlineStr">
        <is>
          <t>T</t>
        </is>
      </c>
      <c r="AH503" t="inlineStr">
        <is>
          <t>T</t>
        </is>
      </c>
      <c r="AI503" t="inlineStr">
        <is>
          <t>T</t>
        </is>
      </c>
      <c r="AJ503" t="inlineStr">
        <is>
          <t>T</t>
        </is>
      </c>
      <c r="AK503" t="inlineStr">
        <is>
          <t>T</t>
        </is>
      </c>
      <c r="AL503" t="inlineStr">
        <is>
          <t>T</t>
        </is>
      </c>
      <c r="AM503" t="inlineStr">
        <is>
          <t>T</t>
        </is>
      </c>
      <c r="AN503" t="inlineStr">
        <is>
          <t>T</t>
        </is>
      </c>
      <c r="AO503" t="inlineStr">
        <is>
          <t>T</t>
        </is>
      </c>
      <c r="AP503" t="inlineStr">
        <is>
          <t>T</t>
        </is>
      </c>
      <c r="AQ503" t="inlineStr">
        <is>
          <t>T</t>
        </is>
      </c>
      <c r="AR503" t="inlineStr">
        <is>
          <t>T</t>
        </is>
      </c>
      <c r="AS503" t="inlineStr">
        <is>
          <t>T</t>
        </is>
      </c>
      <c r="AT503" t="inlineStr">
        <is>
          <t>T</t>
        </is>
      </c>
      <c r="AU503" t="inlineStr">
        <is>
          <t>T</t>
        </is>
      </c>
      <c r="AV503" t="inlineStr">
        <is>
          <t>T</t>
        </is>
      </c>
      <c r="AW503" t="inlineStr">
        <is>
          <t>T</t>
        </is>
      </c>
      <c r="AX503" t="inlineStr">
        <is>
          <t>T</t>
        </is>
      </c>
      <c r="AY503" t="inlineStr">
        <is>
          <t>T</t>
        </is>
      </c>
      <c r="AZ503" t="inlineStr">
        <is>
          <t>T</t>
        </is>
      </c>
      <c r="BA503" t="inlineStr">
        <is>
          <t>T</t>
        </is>
      </c>
      <c r="BB503" t="inlineStr">
        <is>
          <t>T</t>
        </is>
      </c>
      <c r="BC503" t="inlineStr">
        <is>
          <t>T</t>
        </is>
      </c>
      <c r="BD503" t="inlineStr">
        <is>
          <t>T</t>
        </is>
      </c>
      <c r="BE503" t="inlineStr">
        <is>
          <t>T</t>
        </is>
      </c>
      <c r="BF503" t="inlineStr">
        <is>
          <t>T</t>
        </is>
      </c>
      <c r="BG503" t="inlineStr">
        <is>
          <t>T</t>
        </is>
      </c>
      <c r="BH503" t="inlineStr">
        <is>
          <t>T</t>
        </is>
      </c>
      <c r="BI503" t="inlineStr">
        <is>
          <t>T</t>
        </is>
      </c>
      <c r="BJ503" t="inlineStr">
        <is>
          <t>T</t>
        </is>
      </c>
      <c r="BK503" t="inlineStr">
        <is>
          <t>T</t>
        </is>
      </c>
      <c r="BL503" t="inlineStr">
        <is>
          <t>T</t>
        </is>
      </c>
      <c r="BM503" t="inlineStr">
        <is>
          <t>T</t>
        </is>
      </c>
      <c r="BN503" t="inlineStr">
        <is>
          <t>T</t>
        </is>
      </c>
      <c r="BO503" t="inlineStr">
        <is>
          <t>T</t>
        </is>
      </c>
      <c r="BP503" t="inlineStr">
        <is>
          <t>T</t>
        </is>
      </c>
      <c r="BQ503" t="inlineStr">
        <is>
          <t>T</t>
        </is>
      </c>
      <c r="BR503" t="inlineStr">
        <is>
          <t>T</t>
        </is>
      </c>
      <c r="BS503" t="inlineStr">
        <is>
          <t>T</t>
        </is>
      </c>
    </row>
    <row r="504">
      <c r="A504" t="inlineStr">
        <is>
          <t>OREASL12</t>
        </is>
      </c>
      <c r="B504" t="inlineStr">
        <is>
          <t>T</t>
        </is>
      </c>
      <c r="C504" t="inlineStr">
        <is>
          <t>T</t>
        </is>
      </c>
      <c r="D504" t="inlineStr">
        <is>
          <t>T</t>
        </is>
      </c>
      <c r="E504" t="n">
        <v>6.15e-05</v>
      </c>
      <c r="F504" t="inlineStr">
        <is>
          <t>T</t>
        </is>
      </c>
      <c r="G504" t="inlineStr">
        <is>
          <t>T</t>
        </is>
      </c>
      <c r="H504" t="inlineStr">
        <is>
          <t>T</t>
        </is>
      </c>
      <c r="I504" t="inlineStr">
        <is>
          <t>T</t>
        </is>
      </c>
      <c r="J504" t="inlineStr">
        <is>
          <t>T</t>
        </is>
      </c>
      <c r="K504" t="inlineStr">
        <is>
          <t>T</t>
        </is>
      </c>
      <c r="L504" t="inlineStr">
        <is>
          <t>T</t>
        </is>
      </c>
      <c r="M504" t="inlineStr">
        <is>
          <t>T</t>
        </is>
      </c>
      <c r="N504" t="inlineStr">
        <is>
          <t>T</t>
        </is>
      </c>
      <c r="O504" t="inlineStr">
        <is>
          <t>T</t>
        </is>
      </c>
      <c r="P504" t="inlineStr">
        <is>
          <t>T</t>
        </is>
      </c>
      <c r="Q504" t="inlineStr">
        <is>
          <t>T</t>
        </is>
      </c>
      <c r="R504" t="inlineStr">
        <is>
          <t>T</t>
        </is>
      </c>
      <c r="S504" t="inlineStr">
        <is>
          <t>T</t>
        </is>
      </c>
      <c r="T504" t="inlineStr">
        <is>
          <t>T</t>
        </is>
      </c>
      <c r="U504" t="inlineStr">
        <is>
          <t>T</t>
        </is>
      </c>
      <c r="V504" t="inlineStr">
        <is>
          <t>T</t>
        </is>
      </c>
      <c r="W504" t="inlineStr">
        <is>
          <t>T</t>
        </is>
      </c>
      <c r="X504" t="inlineStr">
        <is>
          <t>T</t>
        </is>
      </c>
      <c r="Y504" t="inlineStr">
        <is>
          <t>T</t>
        </is>
      </c>
      <c r="Z504" t="inlineStr">
        <is>
          <t>T</t>
        </is>
      </c>
      <c r="AA504" t="inlineStr">
        <is>
          <t>T</t>
        </is>
      </c>
      <c r="AB504" t="inlineStr">
        <is>
          <t>T</t>
        </is>
      </c>
      <c r="AC504" t="inlineStr">
        <is>
          <t>T</t>
        </is>
      </c>
      <c r="AD504" t="inlineStr">
        <is>
          <t>T</t>
        </is>
      </c>
      <c r="AE504" t="inlineStr">
        <is>
          <t>T</t>
        </is>
      </c>
      <c r="AF504" t="inlineStr">
        <is>
          <t>T</t>
        </is>
      </c>
      <c r="AG504" t="inlineStr">
        <is>
          <t>T</t>
        </is>
      </c>
      <c r="AH504" t="inlineStr">
        <is>
          <t>T</t>
        </is>
      </c>
      <c r="AI504" t="inlineStr">
        <is>
          <t>T</t>
        </is>
      </c>
      <c r="AJ504" t="inlineStr">
        <is>
          <t>T</t>
        </is>
      </c>
      <c r="AK504" t="inlineStr">
        <is>
          <t>T</t>
        </is>
      </c>
      <c r="AL504" t="inlineStr">
        <is>
          <t>T</t>
        </is>
      </c>
      <c r="AM504" t="inlineStr">
        <is>
          <t>T</t>
        </is>
      </c>
      <c r="AN504" t="inlineStr">
        <is>
          <t>T</t>
        </is>
      </c>
      <c r="AO504" t="inlineStr">
        <is>
          <t>T</t>
        </is>
      </c>
      <c r="AP504" t="inlineStr">
        <is>
          <t>T</t>
        </is>
      </c>
      <c r="AQ504" t="inlineStr">
        <is>
          <t>T</t>
        </is>
      </c>
      <c r="AR504" t="inlineStr">
        <is>
          <t>T</t>
        </is>
      </c>
      <c r="AS504" t="inlineStr">
        <is>
          <t>T</t>
        </is>
      </c>
      <c r="AT504" t="inlineStr">
        <is>
          <t>T</t>
        </is>
      </c>
      <c r="AU504" t="inlineStr">
        <is>
          <t>T</t>
        </is>
      </c>
      <c r="AV504" t="inlineStr">
        <is>
          <t>T</t>
        </is>
      </c>
      <c r="AW504" t="inlineStr">
        <is>
          <t>T</t>
        </is>
      </c>
      <c r="AX504" t="inlineStr">
        <is>
          <t>T</t>
        </is>
      </c>
      <c r="AY504" t="inlineStr">
        <is>
          <t>T</t>
        </is>
      </c>
      <c r="AZ504" t="inlineStr">
        <is>
          <t>T</t>
        </is>
      </c>
      <c r="BA504" t="inlineStr">
        <is>
          <t>T</t>
        </is>
      </c>
      <c r="BB504" t="inlineStr">
        <is>
          <t>T</t>
        </is>
      </c>
      <c r="BC504" t="inlineStr">
        <is>
          <t>T</t>
        </is>
      </c>
      <c r="BD504" t="inlineStr">
        <is>
          <t>T</t>
        </is>
      </c>
      <c r="BE504" t="inlineStr">
        <is>
          <t>T</t>
        </is>
      </c>
      <c r="BF504" t="inlineStr">
        <is>
          <t>T</t>
        </is>
      </c>
      <c r="BG504" t="inlineStr">
        <is>
          <t>T</t>
        </is>
      </c>
      <c r="BH504" t="inlineStr">
        <is>
          <t>T</t>
        </is>
      </c>
      <c r="BI504" t="inlineStr">
        <is>
          <t>T</t>
        </is>
      </c>
      <c r="BJ504" t="inlineStr">
        <is>
          <t>T</t>
        </is>
      </c>
      <c r="BK504" t="inlineStr">
        <is>
          <t>T</t>
        </is>
      </c>
      <c r="BL504" t="inlineStr">
        <is>
          <t>T</t>
        </is>
      </c>
      <c r="BM504" t="inlineStr">
        <is>
          <t>T</t>
        </is>
      </c>
      <c r="BN504" t="inlineStr">
        <is>
          <t>T</t>
        </is>
      </c>
      <c r="BO504" t="inlineStr">
        <is>
          <t>T</t>
        </is>
      </c>
      <c r="BP504" t="inlineStr">
        <is>
          <t>T</t>
        </is>
      </c>
      <c r="BQ504" t="inlineStr">
        <is>
          <t>T</t>
        </is>
      </c>
      <c r="BR504" t="inlineStr">
        <is>
          <t>T</t>
        </is>
      </c>
      <c r="BS504" t="inlineStr">
        <is>
          <t>T</t>
        </is>
      </c>
    </row>
    <row r="505">
      <c r="A505" t="inlineStr">
        <is>
          <t>OREASL12b</t>
        </is>
      </c>
      <c r="B505" t="inlineStr">
        <is>
          <t>T</t>
        </is>
      </c>
      <c r="C505" t="inlineStr">
        <is>
          <t>T</t>
        </is>
      </c>
      <c r="D505" t="inlineStr">
        <is>
          <t>T</t>
        </is>
      </c>
      <c r="E505" t="n">
        <v>6.15e-05</v>
      </c>
      <c r="F505" t="inlineStr">
        <is>
          <t>T</t>
        </is>
      </c>
      <c r="G505" t="inlineStr">
        <is>
          <t>T</t>
        </is>
      </c>
      <c r="H505" t="inlineStr">
        <is>
          <t>T</t>
        </is>
      </c>
      <c r="I505" t="inlineStr">
        <is>
          <t>T</t>
        </is>
      </c>
      <c r="J505" t="inlineStr">
        <is>
          <t>T</t>
        </is>
      </c>
      <c r="K505" t="inlineStr">
        <is>
          <t>T</t>
        </is>
      </c>
      <c r="L505" t="inlineStr">
        <is>
          <t>T</t>
        </is>
      </c>
      <c r="M505" t="inlineStr">
        <is>
          <t>T</t>
        </is>
      </c>
      <c r="N505" t="inlineStr">
        <is>
          <t>T</t>
        </is>
      </c>
      <c r="O505" t="inlineStr">
        <is>
          <t>T</t>
        </is>
      </c>
      <c r="P505" t="inlineStr">
        <is>
          <t>T</t>
        </is>
      </c>
      <c r="Q505" t="inlineStr">
        <is>
          <t>T</t>
        </is>
      </c>
      <c r="R505" t="inlineStr">
        <is>
          <t>T</t>
        </is>
      </c>
      <c r="S505" t="inlineStr">
        <is>
          <t>T</t>
        </is>
      </c>
      <c r="T505" t="inlineStr">
        <is>
          <t>T</t>
        </is>
      </c>
      <c r="U505" t="inlineStr">
        <is>
          <t>T</t>
        </is>
      </c>
      <c r="V505" t="inlineStr">
        <is>
          <t>T</t>
        </is>
      </c>
      <c r="W505" t="inlineStr">
        <is>
          <t>T</t>
        </is>
      </c>
      <c r="X505" t="inlineStr">
        <is>
          <t>T</t>
        </is>
      </c>
      <c r="Y505" t="inlineStr">
        <is>
          <t>T</t>
        </is>
      </c>
      <c r="Z505" t="inlineStr">
        <is>
          <t>T</t>
        </is>
      </c>
      <c r="AA505" t="inlineStr">
        <is>
          <t>T</t>
        </is>
      </c>
      <c r="AB505" t="inlineStr">
        <is>
          <t>T</t>
        </is>
      </c>
      <c r="AC505" t="inlineStr">
        <is>
          <t>T</t>
        </is>
      </c>
      <c r="AD505" t="inlineStr">
        <is>
          <t>T</t>
        </is>
      </c>
      <c r="AE505" t="inlineStr">
        <is>
          <t>T</t>
        </is>
      </c>
      <c r="AF505" t="inlineStr">
        <is>
          <t>T</t>
        </is>
      </c>
      <c r="AG505" t="inlineStr">
        <is>
          <t>T</t>
        </is>
      </c>
      <c r="AH505" t="inlineStr">
        <is>
          <t>T</t>
        </is>
      </c>
      <c r="AI505" t="inlineStr">
        <is>
          <t>T</t>
        </is>
      </c>
      <c r="AJ505" t="inlineStr">
        <is>
          <t>T</t>
        </is>
      </c>
      <c r="AK505" t="inlineStr">
        <is>
          <t>T</t>
        </is>
      </c>
      <c r="AL505" t="inlineStr">
        <is>
          <t>T</t>
        </is>
      </c>
      <c r="AM505" t="inlineStr">
        <is>
          <t>T</t>
        </is>
      </c>
      <c r="AN505" t="inlineStr">
        <is>
          <t>T</t>
        </is>
      </c>
      <c r="AO505" t="inlineStr">
        <is>
          <t>T</t>
        </is>
      </c>
      <c r="AP505" t="inlineStr">
        <is>
          <t>T</t>
        </is>
      </c>
      <c r="AQ505" t="inlineStr">
        <is>
          <t>T</t>
        </is>
      </c>
      <c r="AR505" t="inlineStr">
        <is>
          <t>T</t>
        </is>
      </c>
      <c r="AS505" t="inlineStr">
        <is>
          <t>T</t>
        </is>
      </c>
      <c r="AT505" t="inlineStr">
        <is>
          <t>T</t>
        </is>
      </c>
      <c r="AU505" t="inlineStr">
        <is>
          <t>T</t>
        </is>
      </c>
      <c r="AV505" t="inlineStr">
        <is>
          <t>T</t>
        </is>
      </c>
      <c r="AW505" t="inlineStr">
        <is>
          <t>T</t>
        </is>
      </c>
      <c r="AX505" t="inlineStr">
        <is>
          <t>T</t>
        </is>
      </c>
      <c r="AY505" t="inlineStr">
        <is>
          <t>T</t>
        </is>
      </c>
      <c r="AZ505" t="inlineStr">
        <is>
          <t>T</t>
        </is>
      </c>
      <c r="BA505" t="inlineStr">
        <is>
          <t>T</t>
        </is>
      </c>
      <c r="BB505" t="inlineStr">
        <is>
          <t>T</t>
        </is>
      </c>
      <c r="BC505" t="inlineStr">
        <is>
          <t>T</t>
        </is>
      </c>
      <c r="BD505" t="inlineStr">
        <is>
          <t>T</t>
        </is>
      </c>
      <c r="BE505" t="inlineStr">
        <is>
          <t>T</t>
        </is>
      </c>
      <c r="BF505" t="inlineStr">
        <is>
          <t>T</t>
        </is>
      </c>
      <c r="BG505" t="inlineStr">
        <is>
          <t>T</t>
        </is>
      </c>
      <c r="BH505" t="inlineStr">
        <is>
          <t>T</t>
        </is>
      </c>
      <c r="BI505" t="inlineStr">
        <is>
          <t>T</t>
        </is>
      </c>
      <c r="BJ505" t="inlineStr">
        <is>
          <t>T</t>
        </is>
      </c>
      <c r="BK505" t="inlineStr">
        <is>
          <t>T</t>
        </is>
      </c>
      <c r="BL505" t="inlineStr">
        <is>
          <t>T</t>
        </is>
      </c>
      <c r="BM505" t="inlineStr">
        <is>
          <t>T</t>
        </is>
      </c>
      <c r="BN505" t="inlineStr">
        <is>
          <t>T</t>
        </is>
      </c>
      <c r="BO505" t="inlineStr">
        <is>
          <t>T</t>
        </is>
      </c>
      <c r="BP505" t="inlineStr">
        <is>
          <t>T</t>
        </is>
      </c>
      <c r="BQ505" t="inlineStr">
        <is>
          <t>T</t>
        </is>
      </c>
      <c r="BR505" t="inlineStr">
        <is>
          <t>T</t>
        </is>
      </c>
      <c r="BS505" t="inlineStr">
        <is>
          <t>T</t>
        </is>
      </c>
    </row>
    <row r="506">
      <c r="A506" t="inlineStr">
        <is>
          <t>OREASL13</t>
        </is>
      </c>
      <c r="B506" t="inlineStr">
        <is>
          <t>T</t>
        </is>
      </c>
      <c r="C506" t="inlineStr">
        <is>
          <t>T</t>
        </is>
      </c>
      <c r="D506" t="inlineStr">
        <is>
          <t>T</t>
        </is>
      </c>
      <c r="E506" t="n">
        <v>0.000129</v>
      </c>
      <c r="F506" t="inlineStr">
        <is>
          <t>T</t>
        </is>
      </c>
      <c r="G506" t="inlineStr">
        <is>
          <t>T</t>
        </is>
      </c>
      <c r="H506" t="inlineStr">
        <is>
          <t>T</t>
        </is>
      </c>
      <c r="I506" t="inlineStr">
        <is>
          <t>T</t>
        </is>
      </c>
      <c r="J506" t="inlineStr">
        <is>
          <t>T</t>
        </is>
      </c>
      <c r="K506" t="inlineStr">
        <is>
          <t>T</t>
        </is>
      </c>
      <c r="L506" t="inlineStr">
        <is>
          <t>T</t>
        </is>
      </c>
      <c r="M506" t="inlineStr">
        <is>
          <t>T</t>
        </is>
      </c>
      <c r="N506" t="inlineStr">
        <is>
          <t>T</t>
        </is>
      </c>
      <c r="O506" t="inlineStr">
        <is>
          <t>T</t>
        </is>
      </c>
      <c r="P506" t="inlineStr">
        <is>
          <t>T</t>
        </is>
      </c>
      <c r="Q506" t="inlineStr">
        <is>
          <t>T</t>
        </is>
      </c>
      <c r="R506" t="inlineStr">
        <is>
          <t>T</t>
        </is>
      </c>
      <c r="S506" t="inlineStr">
        <is>
          <t>T</t>
        </is>
      </c>
      <c r="T506" t="inlineStr">
        <is>
          <t>T</t>
        </is>
      </c>
      <c r="U506" t="inlineStr">
        <is>
          <t>T</t>
        </is>
      </c>
      <c r="V506" t="inlineStr">
        <is>
          <t>T</t>
        </is>
      </c>
      <c r="W506" t="inlineStr">
        <is>
          <t>T</t>
        </is>
      </c>
      <c r="X506" t="inlineStr">
        <is>
          <t>T</t>
        </is>
      </c>
      <c r="Y506" t="inlineStr">
        <is>
          <t>T</t>
        </is>
      </c>
      <c r="Z506" t="inlineStr">
        <is>
          <t>T</t>
        </is>
      </c>
      <c r="AA506" t="inlineStr">
        <is>
          <t>T</t>
        </is>
      </c>
      <c r="AB506" t="inlineStr">
        <is>
          <t>T</t>
        </is>
      </c>
      <c r="AC506" t="inlineStr">
        <is>
          <t>T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T</t>
        </is>
      </c>
      <c r="AI506" t="inlineStr">
        <is>
          <t>T</t>
        </is>
      </c>
      <c r="AJ506" t="inlineStr">
        <is>
          <t>T</t>
        </is>
      </c>
      <c r="AK506" t="inlineStr">
        <is>
          <t>T</t>
        </is>
      </c>
      <c r="AL506" t="inlineStr">
        <is>
          <t>T</t>
        </is>
      </c>
      <c r="AM506" t="inlineStr">
        <is>
          <t>T</t>
        </is>
      </c>
      <c r="AN506" t="inlineStr">
        <is>
          <t>T</t>
        </is>
      </c>
      <c r="AO506" t="inlineStr">
        <is>
          <t>T</t>
        </is>
      </c>
      <c r="AP506" t="inlineStr">
        <is>
          <t>T</t>
        </is>
      </c>
      <c r="AQ506" t="inlineStr">
        <is>
          <t>T</t>
        </is>
      </c>
      <c r="AR506" t="inlineStr">
        <is>
          <t>T</t>
        </is>
      </c>
      <c r="AS506" t="inlineStr">
        <is>
          <t>T</t>
        </is>
      </c>
      <c r="AT506" t="inlineStr">
        <is>
          <t>T</t>
        </is>
      </c>
      <c r="AU506" t="inlineStr">
        <is>
          <t>T</t>
        </is>
      </c>
      <c r="AV506" t="inlineStr">
        <is>
          <t>T</t>
        </is>
      </c>
      <c r="AW506" t="inlineStr">
        <is>
          <t>T</t>
        </is>
      </c>
      <c r="AX506" t="inlineStr">
        <is>
          <t>T</t>
        </is>
      </c>
      <c r="AY506" t="inlineStr">
        <is>
          <t>T</t>
        </is>
      </c>
      <c r="AZ506" t="inlineStr">
        <is>
          <t>T</t>
        </is>
      </c>
      <c r="BA506" t="inlineStr">
        <is>
          <t>T</t>
        </is>
      </c>
      <c r="BB506" t="inlineStr">
        <is>
          <t>T</t>
        </is>
      </c>
      <c r="BC506" t="inlineStr">
        <is>
          <t>T</t>
        </is>
      </c>
      <c r="BD506" t="inlineStr">
        <is>
          <t>T</t>
        </is>
      </c>
      <c r="BE506" t="inlineStr">
        <is>
          <t>T</t>
        </is>
      </c>
      <c r="BF506" t="inlineStr">
        <is>
          <t>T</t>
        </is>
      </c>
      <c r="BG506" t="inlineStr">
        <is>
          <t>T</t>
        </is>
      </c>
      <c r="BH506" t="inlineStr">
        <is>
          <t>T</t>
        </is>
      </c>
      <c r="BI506" t="inlineStr">
        <is>
          <t>T</t>
        </is>
      </c>
      <c r="BJ506" t="inlineStr">
        <is>
          <t>T</t>
        </is>
      </c>
      <c r="BK506" t="inlineStr">
        <is>
          <t>T</t>
        </is>
      </c>
      <c r="BL506" t="inlineStr">
        <is>
          <t>T</t>
        </is>
      </c>
      <c r="BM506" t="inlineStr">
        <is>
          <t>T</t>
        </is>
      </c>
      <c r="BN506" t="inlineStr">
        <is>
          <t>T</t>
        </is>
      </c>
      <c r="BO506" t="inlineStr">
        <is>
          <t>T</t>
        </is>
      </c>
      <c r="BP506" t="inlineStr">
        <is>
          <t>T</t>
        </is>
      </c>
      <c r="BQ506" t="inlineStr">
        <is>
          <t>T</t>
        </is>
      </c>
      <c r="BR506" t="inlineStr">
        <is>
          <t>T</t>
        </is>
      </c>
      <c r="BS506" t="inlineStr">
        <is>
          <t>T</t>
        </is>
      </c>
    </row>
    <row r="507">
      <c r="A507" t="inlineStr">
        <is>
          <t>OREASL14</t>
        </is>
      </c>
      <c r="B507" t="inlineStr">
        <is>
          <t>T</t>
        </is>
      </c>
      <c r="C507" t="inlineStr">
        <is>
          <t>T</t>
        </is>
      </c>
      <c r="D507" t="inlineStr">
        <is>
          <t>T</t>
        </is>
      </c>
      <c r="E507" t="n">
        <v>0.000324</v>
      </c>
      <c r="F507" t="inlineStr">
        <is>
          <t>T</t>
        </is>
      </c>
      <c r="G507" t="inlineStr">
        <is>
          <t>T</t>
        </is>
      </c>
      <c r="H507" t="inlineStr">
        <is>
          <t>T</t>
        </is>
      </c>
      <c r="I507" t="inlineStr">
        <is>
          <t>T</t>
        </is>
      </c>
      <c r="J507" t="inlineStr">
        <is>
          <t>T</t>
        </is>
      </c>
      <c r="K507" t="inlineStr">
        <is>
          <t>T</t>
        </is>
      </c>
      <c r="L507" t="inlineStr">
        <is>
          <t>T</t>
        </is>
      </c>
      <c r="M507" t="inlineStr">
        <is>
          <t>T</t>
        </is>
      </c>
      <c r="N507" t="inlineStr">
        <is>
          <t>T</t>
        </is>
      </c>
      <c r="O507" t="inlineStr">
        <is>
          <t>T</t>
        </is>
      </c>
      <c r="P507" t="inlineStr">
        <is>
          <t>T</t>
        </is>
      </c>
      <c r="Q507" t="inlineStr">
        <is>
          <t>T</t>
        </is>
      </c>
      <c r="R507" t="inlineStr">
        <is>
          <t>T</t>
        </is>
      </c>
      <c r="S507" t="inlineStr">
        <is>
          <t>T</t>
        </is>
      </c>
      <c r="T507" t="inlineStr">
        <is>
          <t>T</t>
        </is>
      </c>
      <c r="U507" t="inlineStr">
        <is>
          <t>T</t>
        </is>
      </c>
      <c r="V507" t="inlineStr">
        <is>
          <t>T</t>
        </is>
      </c>
      <c r="W507" t="inlineStr">
        <is>
          <t>T</t>
        </is>
      </c>
      <c r="X507" t="inlineStr">
        <is>
          <t>T</t>
        </is>
      </c>
      <c r="Y507" t="inlineStr">
        <is>
          <t>T</t>
        </is>
      </c>
      <c r="Z507" t="inlineStr">
        <is>
          <t>T</t>
        </is>
      </c>
      <c r="AA507" t="inlineStr">
        <is>
          <t>T</t>
        </is>
      </c>
      <c r="AB507" t="inlineStr">
        <is>
          <t>T</t>
        </is>
      </c>
      <c r="AC507" t="inlineStr">
        <is>
          <t>T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T</t>
        </is>
      </c>
      <c r="AI507" t="inlineStr">
        <is>
          <t>T</t>
        </is>
      </c>
      <c r="AJ507" t="inlineStr">
        <is>
          <t>T</t>
        </is>
      </c>
      <c r="AK507" t="inlineStr">
        <is>
          <t>T</t>
        </is>
      </c>
      <c r="AL507" t="inlineStr">
        <is>
          <t>T</t>
        </is>
      </c>
      <c r="AM507" t="inlineStr">
        <is>
          <t>T</t>
        </is>
      </c>
      <c r="AN507" t="inlineStr">
        <is>
          <t>T</t>
        </is>
      </c>
      <c r="AO507" t="inlineStr">
        <is>
          <t>T</t>
        </is>
      </c>
      <c r="AP507" t="inlineStr">
        <is>
          <t>T</t>
        </is>
      </c>
      <c r="AQ507" t="inlineStr">
        <is>
          <t>T</t>
        </is>
      </c>
      <c r="AR507" t="inlineStr">
        <is>
          <t>T</t>
        </is>
      </c>
      <c r="AS507" t="inlineStr">
        <is>
          <t>T</t>
        </is>
      </c>
      <c r="AT507" t="inlineStr">
        <is>
          <t>T</t>
        </is>
      </c>
      <c r="AU507" t="inlineStr">
        <is>
          <t>T</t>
        </is>
      </c>
      <c r="AV507" t="inlineStr">
        <is>
          <t>T</t>
        </is>
      </c>
      <c r="AW507" t="inlineStr">
        <is>
          <t>T</t>
        </is>
      </c>
      <c r="AX507" t="inlineStr">
        <is>
          <t>T</t>
        </is>
      </c>
      <c r="AY507" t="inlineStr">
        <is>
          <t>T</t>
        </is>
      </c>
      <c r="AZ507" t="inlineStr">
        <is>
          <t>T</t>
        </is>
      </c>
      <c r="BA507" t="inlineStr">
        <is>
          <t>T</t>
        </is>
      </c>
      <c r="BB507" t="inlineStr">
        <is>
          <t>T</t>
        </is>
      </c>
      <c r="BC507" t="inlineStr">
        <is>
          <t>T</t>
        </is>
      </c>
      <c r="BD507" t="inlineStr">
        <is>
          <t>T</t>
        </is>
      </c>
      <c r="BE507" t="inlineStr">
        <is>
          <t>T</t>
        </is>
      </c>
      <c r="BF507" t="inlineStr">
        <is>
          <t>T</t>
        </is>
      </c>
      <c r="BG507" t="inlineStr">
        <is>
          <t>T</t>
        </is>
      </c>
      <c r="BH507" t="inlineStr">
        <is>
          <t>T</t>
        </is>
      </c>
      <c r="BI507" t="inlineStr">
        <is>
          <t>T</t>
        </is>
      </c>
      <c r="BJ507" t="inlineStr">
        <is>
          <t>T</t>
        </is>
      </c>
      <c r="BK507" t="inlineStr">
        <is>
          <t>T</t>
        </is>
      </c>
      <c r="BL507" t="inlineStr">
        <is>
          <t>T</t>
        </is>
      </c>
      <c r="BM507" t="inlineStr">
        <is>
          <t>T</t>
        </is>
      </c>
      <c r="BN507" t="inlineStr">
        <is>
          <t>T</t>
        </is>
      </c>
      <c r="BO507" t="inlineStr">
        <is>
          <t>T</t>
        </is>
      </c>
      <c r="BP507" t="inlineStr">
        <is>
          <t>T</t>
        </is>
      </c>
      <c r="BQ507" t="inlineStr">
        <is>
          <t>T</t>
        </is>
      </c>
      <c r="BR507" t="inlineStr">
        <is>
          <t>T</t>
        </is>
      </c>
      <c r="BS507" t="inlineStr">
        <is>
          <t>T</t>
        </is>
      </c>
    </row>
    <row r="508">
      <c r="A508" t="inlineStr">
        <is>
          <t>OREASL15</t>
        </is>
      </c>
      <c r="B508" t="inlineStr">
        <is>
          <t>T</t>
        </is>
      </c>
      <c r="C508" t="inlineStr">
        <is>
          <t>T</t>
        </is>
      </c>
      <c r="D508" t="inlineStr">
        <is>
          <t>T</t>
        </is>
      </c>
      <c r="E508" t="n">
        <v>0.000718</v>
      </c>
      <c r="F508" t="inlineStr">
        <is>
          <t>T</t>
        </is>
      </c>
      <c r="G508" t="inlineStr">
        <is>
          <t>T</t>
        </is>
      </c>
      <c r="H508" t="inlineStr">
        <is>
          <t>T</t>
        </is>
      </c>
      <c r="I508" t="inlineStr">
        <is>
          <t>T</t>
        </is>
      </c>
      <c r="J508" t="inlineStr">
        <is>
          <t>T</t>
        </is>
      </c>
      <c r="K508" t="inlineStr">
        <is>
          <t>T</t>
        </is>
      </c>
      <c r="L508" t="inlineStr">
        <is>
          <t>T</t>
        </is>
      </c>
      <c r="M508" t="inlineStr">
        <is>
          <t>T</t>
        </is>
      </c>
      <c r="N508" t="inlineStr">
        <is>
          <t>T</t>
        </is>
      </c>
      <c r="O508" t="inlineStr">
        <is>
          <t>T</t>
        </is>
      </c>
      <c r="P508" t="inlineStr">
        <is>
          <t>T</t>
        </is>
      </c>
      <c r="Q508" t="inlineStr">
        <is>
          <t>T</t>
        </is>
      </c>
      <c r="R508" t="inlineStr">
        <is>
          <t>T</t>
        </is>
      </c>
      <c r="S508" t="inlineStr">
        <is>
          <t>T</t>
        </is>
      </c>
      <c r="T508" t="inlineStr">
        <is>
          <t>T</t>
        </is>
      </c>
      <c r="U508" t="inlineStr">
        <is>
          <t>T</t>
        </is>
      </c>
      <c r="V508" t="inlineStr">
        <is>
          <t>T</t>
        </is>
      </c>
      <c r="W508" t="inlineStr">
        <is>
          <t>T</t>
        </is>
      </c>
      <c r="X508" t="inlineStr">
        <is>
          <t>T</t>
        </is>
      </c>
      <c r="Y508" t="inlineStr">
        <is>
          <t>T</t>
        </is>
      </c>
      <c r="Z508" t="inlineStr">
        <is>
          <t>T</t>
        </is>
      </c>
      <c r="AA508" t="inlineStr">
        <is>
          <t>T</t>
        </is>
      </c>
      <c r="AB508" t="inlineStr">
        <is>
          <t>T</t>
        </is>
      </c>
      <c r="AC508" t="inlineStr">
        <is>
          <t>T</t>
        </is>
      </c>
      <c r="AD508" t="inlineStr">
        <is>
          <t>T</t>
        </is>
      </c>
      <c r="AE508" t="inlineStr">
        <is>
          <t>T</t>
        </is>
      </c>
      <c r="AF508" t="inlineStr">
        <is>
          <t>T</t>
        </is>
      </c>
      <c r="AG508" t="inlineStr">
        <is>
          <t>T</t>
        </is>
      </c>
      <c r="AH508" t="inlineStr">
        <is>
          <t>T</t>
        </is>
      </c>
      <c r="AI508" t="inlineStr">
        <is>
          <t>T</t>
        </is>
      </c>
      <c r="AJ508" t="inlineStr">
        <is>
          <t>T</t>
        </is>
      </c>
      <c r="AK508" t="inlineStr">
        <is>
          <t>T</t>
        </is>
      </c>
      <c r="AL508" t="inlineStr">
        <is>
          <t>T</t>
        </is>
      </c>
      <c r="AM508" t="inlineStr">
        <is>
          <t>T</t>
        </is>
      </c>
      <c r="AN508" t="inlineStr">
        <is>
          <t>T</t>
        </is>
      </c>
      <c r="AO508" t="inlineStr">
        <is>
          <t>T</t>
        </is>
      </c>
      <c r="AP508" t="inlineStr">
        <is>
          <t>T</t>
        </is>
      </c>
      <c r="AQ508" t="inlineStr">
        <is>
          <t>T</t>
        </is>
      </c>
      <c r="AR508" t="inlineStr">
        <is>
          <t>T</t>
        </is>
      </c>
      <c r="AS508" t="inlineStr">
        <is>
          <t>T</t>
        </is>
      </c>
      <c r="AT508" t="inlineStr">
        <is>
          <t>T</t>
        </is>
      </c>
      <c r="AU508" t="inlineStr">
        <is>
          <t>T</t>
        </is>
      </c>
      <c r="AV508" t="inlineStr">
        <is>
          <t>T</t>
        </is>
      </c>
      <c r="AW508" t="inlineStr">
        <is>
          <t>T</t>
        </is>
      </c>
      <c r="AX508" t="inlineStr">
        <is>
          <t>T</t>
        </is>
      </c>
      <c r="AY508" t="inlineStr">
        <is>
          <t>T</t>
        </is>
      </c>
      <c r="AZ508" t="inlineStr">
        <is>
          <t>T</t>
        </is>
      </c>
      <c r="BA508" t="inlineStr">
        <is>
          <t>T</t>
        </is>
      </c>
      <c r="BB508" t="inlineStr">
        <is>
          <t>T</t>
        </is>
      </c>
      <c r="BC508" t="inlineStr">
        <is>
          <t>T</t>
        </is>
      </c>
      <c r="BD508" t="inlineStr">
        <is>
          <t>T</t>
        </is>
      </c>
      <c r="BE508" t="inlineStr">
        <is>
          <t>T</t>
        </is>
      </c>
      <c r="BF508" t="inlineStr">
        <is>
          <t>T</t>
        </is>
      </c>
      <c r="BG508" t="inlineStr">
        <is>
          <t>T</t>
        </is>
      </c>
      <c r="BH508" t="inlineStr">
        <is>
          <t>T</t>
        </is>
      </c>
      <c r="BI508" t="inlineStr">
        <is>
          <t>T</t>
        </is>
      </c>
      <c r="BJ508" t="inlineStr">
        <is>
          <t>T</t>
        </is>
      </c>
      <c r="BK508" t="inlineStr">
        <is>
          <t>T</t>
        </is>
      </c>
      <c r="BL508" t="inlineStr">
        <is>
          <t>T</t>
        </is>
      </c>
      <c r="BM508" t="inlineStr">
        <is>
          <t>T</t>
        </is>
      </c>
      <c r="BN508" t="inlineStr">
        <is>
          <t>T</t>
        </is>
      </c>
      <c r="BO508" t="inlineStr">
        <is>
          <t>T</t>
        </is>
      </c>
      <c r="BP508" t="inlineStr">
        <is>
          <t>T</t>
        </is>
      </c>
      <c r="BQ508" t="inlineStr">
        <is>
          <t>T</t>
        </is>
      </c>
      <c r="BR508" t="inlineStr">
        <is>
          <t>T</t>
        </is>
      </c>
      <c r="BS508" t="inlineStr">
        <is>
          <t>T</t>
        </is>
      </c>
    </row>
    <row r="509">
      <c r="A509" t="inlineStr">
        <is>
          <t>OREASL16</t>
        </is>
      </c>
      <c r="B509" t="inlineStr">
        <is>
          <t>T</t>
        </is>
      </c>
      <c r="C509" t="inlineStr">
        <is>
          <t>T</t>
        </is>
      </c>
      <c r="D509" t="inlineStr">
        <is>
          <t>T</t>
        </is>
      </c>
      <c r="E509" t="n">
        <v>0.001297</v>
      </c>
      <c r="F509" t="inlineStr">
        <is>
          <t>T</t>
        </is>
      </c>
      <c r="G509" t="inlineStr">
        <is>
          <t>T</t>
        </is>
      </c>
      <c r="H509" t="inlineStr">
        <is>
          <t>T</t>
        </is>
      </c>
      <c r="I509" t="inlineStr">
        <is>
          <t>T</t>
        </is>
      </c>
      <c r="J509" t="inlineStr">
        <is>
          <t>T</t>
        </is>
      </c>
      <c r="K509" t="inlineStr">
        <is>
          <t>T</t>
        </is>
      </c>
      <c r="L509" t="inlineStr">
        <is>
          <t>T</t>
        </is>
      </c>
      <c r="M509" t="inlineStr">
        <is>
          <t>T</t>
        </is>
      </c>
      <c r="N509" t="inlineStr">
        <is>
          <t>T</t>
        </is>
      </c>
      <c r="O509" t="inlineStr">
        <is>
          <t>T</t>
        </is>
      </c>
      <c r="P509" t="inlineStr">
        <is>
          <t>T</t>
        </is>
      </c>
      <c r="Q509" t="inlineStr">
        <is>
          <t>T</t>
        </is>
      </c>
      <c r="R509" t="inlineStr">
        <is>
          <t>T</t>
        </is>
      </c>
      <c r="S509" t="inlineStr">
        <is>
          <t>T</t>
        </is>
      </c>
      <c r="T509" t="inlineStr">
        <is>
          <t>T</t>
        </is>
      </c>
      <c r="U509" t="inlineStr">
        <is>
          <t>T</t>
        </is>
      </c>
      <c r="V509" t="inlineStr">
        <is>
          <t>T</t>
        </is>
      </c>
      <c r="W509" t="inlineStr">
        <is>
          <t>T</t>
        </is>
      </c>
      <c r="X509" t="inlineStr">
        <is>
          <t>T</t>
        </is>
      </c>
      <c r="Y509" t="inlineStr">
        <is>
          <t>T</t>
        </is>
      </c>
      <c r="Z509" t="inlineStr">
        <is>
          <t>T</t>
        </is>
      </c>
      <c r="AA509" t="inlineStr">
        <is>
          <t>T</t>
        </is>
      </c>
      <c r="AB509" t="inlineStr">
        <is>
          <t>T</t>
        </is>
      </c>
      <c r="AC509" t="inlineStr">
        <is>
          <t>T</t>
        </is>
      </c>
      <c r="AD509" t="inlineStr">
        <is>
          <t>T</t>
        </is>
      </c>
      <c r="AE509" t="inlineStr">
        <is>
          <t>T</t>
        </is>
      </c>
      <c r="AF509" t="inlineStr">
        <is>
          <t>T</t>
        </is>
      </c>
      <c r="AG509" t="inlineStr">
        <is>
          <t>T</t>
        </is>
      </c>
      <c r="AH509" t="inlineStr">
        <is>
          <t>T</t>
        </is>
      </c>
      <c r="AI509" t="inlineStr">
        <is>
          <t>T</t>
        </is>
      </c>
      <c r="AJ509" t="inlineStr">
        <is>
          <t>T</t>
        </is>
      </c>
      <c r="AK509" t="inlineStr">
        <is>
          <t>T</t>
        </is>
      </c>
      <c r="AL509" t="inlineStr">
        <is>
          <t>T</t>
        </is>
      </c>
      <c r="AM509" t="inlineStr">
        <is>
          <t>T</t>
        </is>
      </c>
      <c r="AN509" t="inlineStr">
        <is>
          <t>T</t>
        </is>
      </c>
      <c r="AO509" t="inlineStr">
        <is>
          <t>T</t>
        </is>
      </c>
      <c r="AP509" t="inlineStr">
        <is>
          <t>T</t>
        </is>
      </c>
      <c r="AQ509" t="inlineStr">
        <is>
          <t>T</t>
        </is>
      </c>
      <c r="AR509" t="inlineStr">
        <is>
          <t>T</t>
        </is>
      </c>
      <c r="AS509" t="inlineStr">
        <is>
          <t>T</t>
        </is>
      </c>
      <c r="AT509" t="inlineStr">
        <is>
          <t>T</t>
        </is>
      </c>
      <c r="AU509" t="inlineStr">
        <is>
          <t>T</t>
        </is>
      </c>
      <c r="AV509" t="inlineStr">
        <is>
          <t>T</t>
        </is>
      </c>
      <c r="AW509" t="inlineStr">
        <is>
          <t>T</t>
        </is>
      </c>
      <c r="AX509" t="inlineStr">
        <is>
          <t>T</t>
        </is>
      </c>
      <c r="AY509" t="inlineStr">
        <is>
          <t>T</t>
        </is>
      </c>
      <c r="AZ509" t="inlineStr">
        <is>
          <t>T</t>
        </is>
      </c>
      <c r="BA509" t="inlineStr">
        <is>
          <t>T</t>
        </is>
      </c>
      <c r="BB509" t="inlineStr">
        <is>
          <t>T</t>
        </is>
      </c>
      <c r="BC509" t="inlineStr">
        <is>
          <t>T</t>
        </is>
      </c>
      <c r="BD509" t="inlineStr">
        <is>
          <t>T</t>
        </is>
      </c>
      <c r="BE509" t="inlineStr">
        <is>
          <t>T</t>
        </is>
      </c>
      <c r="BF509" t="inlineStr">
        <is>
          <t>T</t>
        </is>
      </c>
      <c r="BG509" t="inlineStr">
        <is>
          <t>T</t>
        </is>
      </c>
      <c r="BH509" t="inlineStr">
        <is>
          <t>T</t>
        </is>
      </c>
      <c r="BI509" t="inlineStr">
        <is>
          <t>T</t>
        </is>
      </c>
      <c r="BJ509" t="inlineStr">
        <is>
          <t>T</t>
        </is>
      </c>
      <c r="BK509" t="inlineStr">
        <is>
          <t>T</t>
        </is>
      </c>
      <c r="BL509" t="inlineStr">
        <is>
          <t>T</t>
        </is>
      </c>
      <c r="BM509" t="inlineStr">
        <is>
          <t>T</t>
        </is>
      </c>
      <c r="BN509" t="inlineStr">
        <is>
          <t>T</t>
        </is>
      </c>
      <c r="BO509" t="inlineStr">
        <is>
          <t>T</t>
        </is>
      </c>
      <c r="BP509" t="inlineStr">
        <is>
          <t>T</t>
        </is>
      </c>
      <c r="BQ509" t="inlineStr">
        <is>
          <t>T</t>
        </is>
      </c>
      <c r="BR509" t="inlineStr">
        <is>
          <t>T</t>
        </is>
      </c>
      <c r="BS509" t="inlineStr">
        <is>
          <t>T</t>
        </is>
      </c>
    </row>
    <row r="510">
      <c r="A510" t="inlineStr">
        <is>
          <t>OREASWON14</t>
        </is>
      </c>
      <c r="B510" t="inlineStr">
        <is>
          <t>T</t>
        </is>
      </c>
      <c r="C510" t="n">
        <v>3.7470949</v>
      </c>
      <c r="D510" t="inlineStr">
        <is>
          <t>T</t>
        </is>
      </c>
      <c r="E510" t="inlineStr">
        <is>
          <t>T</t>
        </is>
      </c>
      <c r="F510" t="inlineStr">
        <is>
          <t>T</t>
        </is>
      </c>
      <c r="G510" t="inlineStr">
        <is>
          <t>T</t>
        </is>
      </c>
      <c r="H510" t="inlineStr">
        <is>
          <t>T</t>
        </is>
      </c>
      <c r="I510" t="inlineStr">
        <is>
          <t>T</t>
        </is>
      </c>
      <c r="J510" t="n">
        <v>12.5785575</v>
      </c>
      <c r="K510" t="inlineStr">
        <is>
          <t>T</t>
        </is>
      </c>
      <c r="L510" t="inlineStr">
        <is>
          <t>T</t>
        </is>
      </c>
      <c r="M510" t="inlineStr">
        <is>
          <t>T</t>
        </is>
      </c>
      <c r="N510" t="inlineStr">
        <is>
          <t>T</t>
        </is>
      </c>
      <c r="O510" t="inlineStr">
        <is>
          <t>T</t>
        </is>
      </c>
      <c r="P510" t="inlineStr">
        <is>
          <t>T</t>
        </is>
      </c>
      <c r="Q510" t="inlineStr">
        <is>
          <t>T</t>
        </is>
      </c>
      <c r="R510" t="inlineStr">
        <is>
          <t>T</t>
        </is>
      </c>
      <c r="S510" t="inlineStr">
        <is>
          <t>T</t>
        </is>
      </c>
      <c r="T510" t="inlineStr">
        <is>
          <t>T</t>
        </is>
      </c>
      <c r="U510" t="n">
        <v>2.4340008</v>
      </c>
      <c r="V510" t="inlineStr">
        <is>
          <t>T</t>
        </is>
      </c>
      <c r="W510" t="inlineStr">
        <is>
          <t>T</t>
        </is>
      </c>
      <c r="X510" t="inlineStr">
        <is>
          <t>T</t>
        </is>
      </c>
      <c r="Y510" t="inlineStr">
        <is>
          <t>T</t>
        </is>
      </c>
      <c r="Z510" t="inlineStr">
        <is>
          <t>T</t>
        </is>
      </c>
      <c r="AA510" t="inlineStr">
        <is>
          <t>T</t>
        </is>
      </c>
      <c r="AB510" t="inlineStr">
        <is>
          <t>T</t>
        </is>
      </c>
      <c r="AC510" t="inlineStr">
        <is>
          <t>T</t>
        </is>
      </c>
      <c r="AD510" t="n">
        <v>0.4980887</v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n">
        <v>0.4088583</v>
      </c>
      <c r="AI510" t="n">
        <v>0.0363995</v>
      </c>
      <c r="AJ510" t="inlineStr">
        <is>
          <t>T</t>
        </is>
      </c>
      <c r="AK510" t="n">
        <v>0.1357599</v>
      </c>
      <c r="AL510" t="inlineStr">
        <is>
          <t>T</t>
        </is>
      </c>
      <c r="AM510" t="inlineStr">
        <is>
          <t>T</t>
        </is>
      </c>
      <c r="AN510" t="inlineStr">
        <is>
          <t>T</t>
        </is>
      </c>
      <c r="AO510" t="n">
        <v>5.6603761</v>
      </c>
      <c r="AP510" t="inlineStr">
        <is>
          <t>T</t>
        </is>
      </c>
      <c r="AQ510" t="inlineStr">
        <is>
          <t>T</t>
        </is>
      </c>
      <c r="AR510" t="inlineStr">
        <is>
          <t>T</t>
        </is>
      </c>
      <c r="AS510" t="inlineStr">
        <is>
          <t>T</t>
        </is>
      </c>
      <c r="AT510" t="inlineStr">
        <is>
          <t>T</t>
        </is>
      </c>
      <c r="AU510" t="inlineStr">
        <is>
          <t>T</t>
        </is>
      </c>
      <c r="AV510" t="inlineStr">
        <is>
          <t>T</t>
        </is>
      </c>
      <c r="AW510" t="inlineStr">
        <is>
          <t>T</t>
        </is>
      </c>
      <c r="AX510" t="inlineStr">
        <is>
          <t>T</t>
        </is>
      </c>
      <c r="AY510" t="inlineStr">
        <is>
          <t>T</t>
        </is>
      </c>
      <c r="AZ510" t="inlineStr">
        <is>
          <t>T</t>
        </is>
      </c>
      <c r="BA510" t="inlineStr">
        <is>
          <t>T</t>
        </is>
      </c>
      <c r="BB510" t="n">
        <v>24.6899125</v>
      </c>
      <c r="BC510" t="inlineStr">
        <is>
          <t>T</t>
        </is>
      </c>
      <c r="BD510" t="inlineStr">
        <is>
          <t>T</t>
        </is>
      </c>
      <c r="BE510" t="inlineStr">
        <is>
          <t>T</t>
        </is>
      </c>
      <c r="BF510" t="inlineStr">
        <is>
          <t>T</t>
        </is>
      </c>
      <c r="BG510" t="inlineStr">
        <is>
          <t>T</t>
        </is>
      </c>
      <c r="BH510" t="inlineStr">
        <is>
          <t>T</t>
        </is>
      </c>
      <c r="BI510" t="inlineStr">
        <is>
          <t>T</t>
        </is>
      </c>
      <c r="BJ510" t="n">
        <v>0.251724</v>
      </c>
      <c r="BK510" t="inlineStr">
        <is>
          <t>T</t>
        </is>
      </c>
      <c r="BL510" t="inlineStr">
        <is>
          <t>T</t>
        </is>
      </c>
      <c r="BM510" t="inlineStr">
        <is>
          <t>T</t>
        </is>
      </c>
      <c r="BN510" t="inlineStr">
        <is>
          <t>T</t>
        </is>
      </c>
      <c r="BO510" t="inlineStr">
        <is>
          <t>T</t>
        </is>
      </c>
      <c r="BP510" t="inlineStr">
        <is>
          <t>T</t>
        </is>
      </c>
      <c r="BQ510" t="inlineStr">
        <is>
          <t>T</t>
        </is>
      </c>
      <c r="BR510" t="inlineStr">
        <is>
          <t>T</t>
        </is>
      </c>
      <c r="BS510" t="inlineStr">
        <is>
          <t>T</t>
        </is>
      </c>
    </row>
    <row r="511">
      <c r="A511" t="inlineStr">
        <is>
          <t>OREASWON20</t>
        </is>
      </c>
      <c r="B511" t="inlineStr">
        <is>
          <t>T</t>
        </is>
      </c>
      <c r="C511" t="n">
        <v>2.6144985</v>
      </c>
      <c r="D511" t="inlineStr">
        <is>
          <t>T</t>
        </is>
      </c>
      <c r="E511" t="inlineStr">
        <is>
          <t>T</t>
        </is>
      </c>
      <c r="F511" t="inlineStr">
        <is>
          <t>T</t>
        </is>
      </c>
      <c r="G511" t="inlineStr">
        <is>
          <t>T</t>
        </is>
      </c>
      <c r="H511" t="inlineStr">
        <is>
          <t>T</t>
        </is>
      </c>
      <c r="I511" t="inlineStr">
        <is>
          <t>T</t>
        </is>
      </c>
      <c r="J511" t="n">
        <v>18.4390218</v>
      </c>
      <c r="K511" t="inlineStr">
        <is>
          <t>T</t>
        </is>
      </c>
      <c r="L511" t="inlineStr">
        <is>
          <t>T</t>
        </is>
      </c>
      <c r="M511" t="inlineStr">
        <is>
          <t>T</t>
        </is>
      </c>
      <c r="N511" t="inlineStr">
        <is>
          <t>T</t>
        </is>
      </c>
      <c r="O511" t="inlineStr">
        <is>
          <t>T</t>
        </is>
      </c>
      <c r="P511" t="inlineStr">
        <is>
          <t>T</t>
        </is>
      </c>
      <c r="Q511" t="inlineStr">
        <is>
          <t>T</t>
        </is>
      </c>
      <c r="R511" t="inlineStr">
        <is>
          <t>T</t>
        </is>
      </c>
      <c r="S511" t="inlineStr">
        <is>
          <t>T</t>
        </is>
      </c>
      <c r="T511" t="inlineStr">
        <is>
          <t>T</t>
        </is>
      </c>
      <c r="U511" t="n">
        <v>0.9791957</v>
      </c>
      <c r="V511" t="inlineStr">
        <is>
          <t>T</t>
        </is>
      </c>
      <c r="W511" t="inlineStr">
        <is>
          <t>T</t>
        </is>
      </c>
      <c r="X511" t="inlineStr">
        <is>
          <t>T</t>
        </is>
      </c>
      <c r="Y511" t="inlineStr">
        <is>
          <t>T</t>
        </is>
      </c>
      <c r="Z511" t="inlineStr">
        <is>
          <t>T</t>
        </is>
      </c>
      <c r="AA511" t="inlineStr">
        <is>
          <t>T</t>
        </is>
      </c>
      <c r="AB511" t="inlineStr">
        <is>
          <t>T</t>
        </is>
      </c>
      <c r="AC511" t="inlineStr">
        <is>
          <t>T</t>
        </is>
      </c>
      <c r="AD511" t="n">
        <v>0.3893393</v>
      </c>
      <c r="AE511" t="inlineStr">
        <is>
          <t>T</t>
        </is>
      </c>
      <c r="AF511" t="inlineStr">
        <is>
          <t>T</t>
        </is>
      </c>
      <c r="AG511" t="inlineStr">
        <is>
          <t>T</t>
        </is>
      </c>
      <c r="AH511" t="n">
        <v>0.1465377</v>
      </c>
      <c r="AI511" t="n">
        <v>0.0216848</v>
      </c>
      <c r="AJ511" t="inlineStr">
        <is>
          <t>T</t>
        </is>
      </c>
      <c r="AK511" t="n">
        <v>0.0615742</v>
      </c>
      <c r="AL511" t="inlineStr">
        <is>
          <t>T</t>
        </is>
      </c>
      <c r="AM511" t="inlineStr">
        <is>
          <t>T</t>
        </is>
      </c>
      <c r="AN511" t="inlineStr">
        <is>
          <t>T</t>
        </is>
      </c>
      <c r="AO511" t="n">
        <v>8.4272831</v>
      </c>
      <c r="AP511" t="inlineStr">
        <is>
          <t>T</t>
        </is>
      </c>
      <c r="AQ511" t="inlineStr">
        <is>
          <t>T</t>
        </is>
      </c>
      <c r="AR511" t="inlineStr">
        <is>
          <t>T</t>
        </is>
      </c>
      <c r="AS511" t="inlineStr">
        <is>
          <t>T</t>
        </is>
      </c>
      <c r="AT511" t="inlineStr">
        <is>
          <t>T</t>
        </is>
      </c>
      <c r="AU511" t="inlineStr">
        <is>
          <t>T</t>
        </is>
      </c>
      <c r="AV511" t="inlineStr">
        <is>
          <t>T</t>
        </is>
      </c>
      <c r="AW511" t="inlineStr">
        <is>
          <t>T</t>
        </is>
      </c>
      <c r="AX511" t="inlineStr">
        <is>
          <t>T</t>
        </is>
      </c>
      <c r="AY511" t="inlineStr">
        <is>
          <t>T</t>
        </is>
      </c>
      <c r="AZ511" t="inlineStr">
        <is>
          <t>T</t>
        </is>
      </c>
      <c r="BA511" t="inlineStr">
        <is>
          <t>T</t>
        </is>
      </c>
      <c r="BB511" t="n">
        <v>20.4923469</v>
      </c>
      <c r="BC511" t="inlineStr">
        <is>
          <t>T</t>
        </is>
      </c>
      <c r="BD511" t="inlineStr">
        <is>
          <t>T</t>
        </is>
      </c>
      <c r="BE511" t="inlineStr">
        <is>
          <t>T</t>
        </is>
      </c>
      <c r="BF511" t="inlineStr">
        <is>
          <t>T</t>
        </is>
      </c>
      <c r="BG511" t="inlineStr">
        <is>
          <t>T</t>
        </is>
      </c>
      <c r="BH511" t="inlineStr">
        <is>
          <t>T</t>
        </is>
      </c>
      <c r="BI511" t="inlineStr">
        <is>
          <t>T</t>
        </is>
      </c>
      <c r="BJ511" t="n">
        <v>0.143243</v>
      </c>
      <c r="BK511" t="inlineStr">
        <is>
          <t>T</t>
        </is>
      </c>
      <c r="BL511" t="inlineStr">
        <is>
          <t>T</t>
        </is>
      </c>
      <c r="BM511" t="inlineStr">
        <is>
          <t>T</t>
        </is>
      </c>
      <c r="BN511" t="inlineStr">
        <is>
          <t>T</t>
        </is>
      </c>
      <c r="BO511" t="inlineStr">
        <is>
          <t>T</t>
        </is>
      </c>
      <c r="BP511" t="inlineStr">
        <is>
          <t>T</t>
        </is>
      </c>
      <c r="BQ511" t="inlineStr">
        <is>
          <t>T</t>
        </is>
      </c>
      <c r="BR511" t="inlineStr">
        <is>
          <t>T</t>
        </is>
      </c>
      <c r="BS511" t="inlineStr">
        <is>
          <t>T</t>
        </is>
      </c>
    </row>
    <row r="512">
      <c r="A512" t="inlineStr">
        <is>
          <t>OREASWON25</t>
        </is>
      </c>
      <c r="B512" t="inlineStr">
        <is>
          <t>T</t>
        </is>
      </c>
      <c r="C512" t="n">
        <v>2.307533</v>
      </c>
      <c r="D512" t="inlineStr">
        <is>
          <t>T</t>
        </is>
      </c>
      <c r="E512" t="inlineStr">
        <is>
          <t>T</t>
        </is>
      </c>
      <c r="F512" t="inlineStr">
        <is>
          <t>T</t>
        </is>
      </c>
      <c r="G512" t="inlineStr">
        <is>
          <t>T</t>
        </is>
      </c>
      <c r="H512" t="inlineStr">
        <is>
          <t>T</t>
        </is>
      </c>
      <c r="I512" t="inlineStr">
        <is>
          <t>T</t>
        </is>
      </c>
      <c r="J512" t="n">
        <v>23.7920556</v>
      </c>
      <c r="K512" t="inlineStr">
        <is>
          <t>T</t>
        </is>
      </c>
      <c r="L512" t="inlineStr">
        <is>
          <t>T</t>
        </is>
      </c>
      <c r="M512" t="inlineStr">
        <is>
          <t>T</t>
        </is>
      </c>
      <c r="N512" t="inlineStr">
        <is>
          <t>T</t>
        </is>
      </c>
      <c r="O512" t="inlineStr">
        <is>
          <t>T</t>
        </is>
      </c>
      <c r="P512" t="inlineStr">
        <is>
          <t>T</t>
        </is>
      </c>
      <c r="Q512" t="inlineStr">
        <is>
          <t>T</t>
        </is>
      </c>
      <c r="R512" t="inlineStr">
        <is>
          <t>T</t>
        </is>
      </c>
      <c r="S512" t="inlineStr">
        <is>
          <t>T</t>
        </is>
      </c>
      <c r="T512" t="inlineStr">
        <is>
          <t>T</t>
        </is>
      </c>
      <c r="U512" t="n">
        <v>0.8113336</v>
      </c>
      <c r="V512" t="inlineStr">
        <is>
          <t>T</t>
        </is>
      </c>
      <c r="W512" t="inlineStr">
        <is>
          <t>T</t>
        </is>
      </c>
      <c r="X512" t="inlineStr">
        <is>
          <t>T</t>
        </is>
      </c>
      <c r="Y512" t="inlineStr">
        <is>
          <t>T</t>
        </is>
      </c>
      <c r="Z512" t="inlineStr">
        <is>
          <t>T</t>
        </is>
      </c>
      <c r="AA512" t="inlineStr">
        <is>
          <t>T</t>
        </is>
      </c>
      <c r="AB512" t="inlineStr">
        <is>
          <t>T</t>
        </is>
      </c>
      <c r="AC512" t="inlineStr">
        <is>
          <t>T</t>
        </is>
      </c>
      <c r="AD512" t="n">
        <v>0.2872311</v>
      </c>
      <c r="AE512" t="inlineStr">
        <is>
          <t>T</t>
        </is>
      </c>
      <c r="AF512" t="inlineStr">
        <is>
          <t>T</t>
        </is>
      </c>
      <c r="AG512" t="inlineStr">
        <is>
          <t>T</t>
        </is>
      </c>
      <c r="AH512" t="n">
        <v>0.09286750000000001</v>
      </c>
      <c r="AI512" t="n">
        <v>0.0232337</v>
      </c>
      <c r="AJ512" t="inlineStr">
        <is>
          <t>T</t>
        </is>
      </c>
      <c r="AK512" t="n">
        <v>0.0497045</v>
      </c>
      <c r="AL512" t="inlineStr">
        <is>
          <t>T</t>
        </is>
      </c>
      <c r="AM512" t="inlineStr">
        <is>
          <t>T</t>
        </is>
      </c>
      <c r="AN512" t="inlineStr">
        <is>
          <t>T</t>
        </is>
      </c>
      <c r="AO512" t="n">
        <v>10.7795905</v>
      </c>
      <c r="AP512" t="inlineStr">
        <is>
          <t>T</t>
        </is>
      </c>
      <c r="AQ512" t="inlineStr">
        <is>
          <t>T</t>
        </is>
      </c>
      <c r="AR512" t="inlineStr">
        <is>
          <t>T</t>
        </is>
      </c>
      <c r="AS512" t="inlineStr">
        <is>
          <t>T</t>
        </is>
      </c>
      <c r="AT512" t="inlineStr">
        <is>
          <t>T</t>
        </is>
      </c>
      <c r="AU512" t="inlineStr">
        <is>
          <t>T</t>
        </is>
      </c>
      <c r="AV512" t="inlineStr">
        <is>
          <t>T</t>
        </is>
      </c>
      <c r="AW512" t="inlineStr">
        <is>
          <t>T</t>
        </is>
      </c>
      <c r="AX512" t="inlineStr">
        <is>
          <t>T</t>
        </is>
      </c>
      <c r="AY512" t="inlineStr">
        <is>
          <t>T</t>
        </is>
      </c>
      <c r="AZ512" t="inlineStr">
        <is>
          <t>T</t>
        </is>
      </c>
      <c r="BA512" t="inlineStr">
        <is>
          <t>T</t>
        </is>
      </c>
      <c r="BB512" t="n">
        <v>14.8504074</v>
      </c>
      <c r="BC512" t="inlineStr">
        <is>
          <t>T</t>
        </is>
      </c>
      <c r="BD512" t="inlineStr">
        <is>
          <t>T</t>
        </is>
      </c>
      <c r="BE512" t="inlineStr">
        <is>
          <t>T</t>
        </is>
      </c>
      <c r="BF512" t="inlineStr">
        <is>
          <t>T</t>
        </is>
      </c>
      <c r="BG512" t="inlineStr">
        <is>
          <t>T</t>
        </is>
      </c>
      <c r="BH512" t="inlineStr">
        <is>
          <t>T</t>
        </is>
      </c>
      <c r="BI512" t="inlineStr">
        <is>
          <t>T</t>
        </is>
      </c>
      <c r="BJ512" t="n">
        <v>0.1144745</v>
      </c>
      <c r="BK512" t="inlineStr">
        <is>
          <t>T</t>
        </is>
      </c>
      <c r="BL512" t="inlineStr">
        <is>
          <t>T</t>
        </is>
      </c>
      <c r="BM512" t="inlineStr">
        <is>
          <t>T</t>
        </is>
      </c>
      <c r="BN512" t="inlineStr">
        <is>
          <t>T</t>
        </is>
      </c>
      <c r="BO512" t="inlineStr">
        <is>
          <t>T</t>
        </is>
      </c>
      <c r="BP512" t="inlineStr">
        <is>
          <t>T</t>
        </is>
      </c>
      <c r="BQ512" t="inlineStr">
        <is>
          <t>T</t>
        </is>
      </c>
      <c r="BR512" t="inlineStr">
        <is>
          <t>T</t>
        </is>
      </c>
      <c r="BS512" t="inlineStr">
        <is>
          <t>T</t>
        </is>
      </c>
    </row>
    <row r="513">
      <c r="A513" t="inlineStr">
        <is>
          <t>OREASWON30</t>
        </is>
      </c>
      <c r="B513" s="2" t="n">
        <v>0.0035833</v>
      </c>
      <c r="C513" s="2" t="n">
        <v>5.6105556</v>
      </c>
      <c r="D513" s="2" t="n">
        <v>0.0003185</v>
      </c>
      <c r="E513" s="2" t="n">
        <v>0.0007921</v>
      </c>
      <c r="F513" s="2" t="n">
        <v>0.0015417</v>
      </c>
      <c r="G513" s="2" t="n">
        <v>0.0171067</v>
      </c>
      <c r="H513" s="2" t="n">
        <v>1.49e-05</v>
      </c>
      <c r="I513" s="2" t="n">
        <v>1.2e-06</v>
      </c>
      <c r="J513" s="2" t="n">
        <v>1.08</v>
      </c>
      <c r="K513" s="2" t="n">
        <v>5.4e-06</v>
      </c>
      <c r="L513" s="2" t="n">
        <v>0.0002641</v>
      </c>
      <c r="M513" s="2" t="n">
        <v>0.0009167</v>
      </c>
      <c r="N513" s="2" t="n">
        <v>0.0790167</v>
      </c>
      <c r="O513" s="2" t="n">
        <v>0.0006329</v>
      </c>
      <c r="P513" s="2" t="n">
        <v>4e-05</v>
      </c>
      <c r="Q513" s="2" t="n">
        <v>0.0015212</v>
      </c>
      <c r="R513" s="2" t="n">
        <v>0.0003579</v>
      </c>
      <c r="S513" s="2" t="n">
        <v>0.0001021</v>
      </c>
      <c r="T513" s="2" t="n">
        <v>0.0001498</v>
      </c>
      <c r="U513" s="2" t="n">
        <v>26.92</v>
      </c>
      <c r="V513" s="2" t="n">
        <v>0.0003732</v>
      </c>
      <c r="W513" s="2" t="n">
        <v>0.0005815</v>
      </c>
      <c r="X513" s="2" t="n">
        <v>6.97e-05</v>
      </c>
      <c r="Y513" s="2" t="n">
        <v>0.0001004</v>
      </c>
      <c r="Z513" s="2" t="n">
        <v>2.5e-06</v>
      </c>
      <c r="AA513" s="2" t="n">
        <v>4.92e-05</v>
      </c>
      <c r="AB513" s="2" t="n">
        <v>2.2e-06</v>
      </c>
      <c r="AC513" s="2" t="n">
        <v>3e-07</v>
      </c>
      <c r="AD513" s="2" t="n">
        <v>0.0330658</v>
      </c>
      <c r="AE513" s="2" t="n">
        <v>3e-05</v>
      </c>
      <c r="AF513" s="2" t="n">
        <v>0.0003899</v>
      </c>
      <c r="AG513" s="2" t="n">
        <v>6.5e-06</v>
      </c>
      <c r="AH513" s="2" t="n">
        <v>0.495</v>
      </c>
      <c r="AI513" s="2" t="n">
        <v>0.0852417</v>
      </c>
      <c r="AJ513" s="2" t="n">
        <v>0.0002</v>
      </c>
      <c r="AK513" s="2" t="n">
        <v>0.0439285</v>
      </c>
      <c r="AL513" s="2" t="n">
        <v>0.001</v>
      </c>
      <c r="AM513" s="2" t="n">
        <v>0.0037468</v>
      </c>
      <c r="AN513" s="2" t="n">
        <v>0.0009167</v>
      </c>
      <c r="AO513" s="2" t="n">
        <v>0.0051342</v>
      </c>
      <c r="AP513" s="2" t="n">
        <v>0.0470167</v>
      </c>
      <c r="AQ513" s="2" t="n">
        <v>1e-07</v>
      </c>
      <c r="AR513" s="2" t="n">
        <v>0.0010226</v>
      </c>
      <c r="AS513" s="2" t="n">
        <v>1e-07</v>
      </c>
      <c r="AT513" s="2" t="n">
        <v>0.007265</v>
      </c>
      <c r="AU513" s="2" t="n">
        <v>1e-07</v>
      </c>
      <c r="AV513" s="2" t="n">
        <v>0</v>
      </c>
      <c r="AW513" s="2" t="n">
        <v>7e-07</v>
      </c>
      <c r="AX513" s="2" t="n">
        <v>0.006125</v>
      </c>
      <c r="AY513" s="2" t="n">
        <v>9e-06</v>
      </c>
      <c r="AZ513" s="2" t="n">
        <v>0.0002192</v>
      </c>
      <c r="BA513" s="2" t="n">
        <v>0.0002</v>
      </c>
      <c r="BB513" s="2" t="n">
        <v>36.0252093</v>
      </c>
      <c r="BC513" s="2" t="n">
        <v>0.017</v>
      </c>
      <c r="BD513" s="2" t="n">
        <v>0.0025855</v>
      </c>
      <c r="BE513" s="2" t="n">
        <v>0.0059149</v>
      </c>
      <c r="BF513" s="2" t="n">
        <v>0.0001349</v>
      </c>
      <c r="BG513" s="2" t="n">
        <v>8.02e-05</v>
      </c>
      <c r="BH513" s="2" t="n">
        <v>4.11e-05</v>
      </c>
      <c r="BI513" s="2" t="n">
        <v>0.0002196</v>
      </c>
      <c r="BJ513" s="2" t="n">
        <v>0.0325967</v>
      </c>
      <c r="BK513" s="2" t="n">
        <v>0.002054</v>
      </c>
      <c r="BL513" s="2" t="n">
        <v>1.05e-05</v>
      </c>
      <c r="BM513" s="2" t="n">
        <v>0.005</v>
      </c>
      <c r="BN513" s="2" t="n">
        <v>0.0015871</v>
      </c>
      <c r="BO513" s="2" t="n">
        <v>0.000177</v>
      </c>
      <c r="BP513" s="2" t="n">
        <v>0.0002575</v>
      </c>
      <c r="BQ513" s="2" t="n">
        <v>1e-05</v>
      </c>
      <c r="BR513" s="2" t="n">
        <v>0.0017833</v>
      </c>
      <c r="BS513" s="2" t="n">
        <v>0.008538799999999999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2024-05-27T06:07:40Z</dcterms:created>
  <dcterms:modified xsi:type="dcterms:W3CDTF">2024-05-27T06:07:41Z</dcterms:modified>
</cp:coreProperties>
</file>